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hidePivotFieldList="1"/>
  <xr:revisionPtr revIDLastSave="0" documentId="13_ncr:1_{788AACD3-DD38-430C-8134-1806AA53DD4D}" xr6:coauthVersionLast="47" xr6:coauthVersionMax="47" xr10:uidLastSave="{00000000-0000-0000-0000-000000000000}"/>
  <bookViews>
    <workbookView xWindow="-120" yWindow="-120" windowWidth="29040" windowHeight="15840" tabRatio="758" activeTab="1" xr2:uid="{00000000-000D-0000-FFFF-FFFF00000000}"/>
  </bookViews>
  <sheets>
    <sheet name="Information" sheetId="1" r:id="rId1"/>
    <sheet name="Tables" sheetId="14" r:id="rId2"/>
    <sheet name="HES Report UI" sheetId="25" r:id="rId3"/>
    <sheet name="HES Report ES" sheetId="18" r:id="rId4"/>
    <sheet name="Census Data &gt;&gt;&gt;" sheetId="21" r:id="rId5"/>
    <sheet name="Aggregated Census Data" sheetId="7" r:id="rId6"/>
    <sheet name="Income Percentile Calc" sheetId="11" r:id="rId7"/>
    <sheet name="Housing Cost Calc" sheetId="12" r:id="rId8"/>
    <sheet name="Eversource&gt;&gt;" sheetId="19" r:id="rId9"/>
    <sheet name="CLM From Eversource" sheetId="15" r:id="rId10"/>
    <sheet name="2.) Small Load" sheetId="16" r:id="rId11"/>
    <sheet name="3.) Large Load" sheetId="17" r:id="rId12"/>
    <sheet name="UI &gt;&gt;&gt;" sheetId="20" r:id="rId13"/>
    <sheet name="CLM from UI" sheetId="22" r:id="rId14"/>
    <sheet name="Small Load" sheetId="23" r:id="rId15"/>
    <sheet name="Large Load" sheetId="24" r:id="rId16"/>
  </sheets>
  <externalReferences>
    <externalReference r:id="rId17"/>
    <externalReference r:id="rId18"/>
  </externalReferences>
  <definedNames>
    <definedName name="ID" localSheetId="10" hidden="1">"75715458-62f3-44d1-8b95-673da8f693ee"</definedName>
    <definedName name="ID" localSheetId="11" hidden="1">"84590f97-c9ba-4dca-bd4c-d56a3f7bfc07"</definedName>
    <definedName name="ID" localSheetId="3" hidden="1">"ae609d80-b602-47f0-b8ad-f29df5cdb3d7"</definedName>
    <definedName name="_xlnm.Print_Area" localSheetId="10">'2.) Small Load'!$A$1:$O$940</definedName>
    <definedName name="_xlnm.Print_Area" localSheetId="11">'3.) Large Load'!$A$1:$O$241</definedName>
    <definedName name="_xlnm.Print_Area" localSheetId="3">'HES Report ES'!$A$1:$O$940</definedName>
    <definedName name="_xlnm.Print_Titles" localSheetId="10">'2.) Small Load'!$1:$5</definedName>
    <definedName name="_xlnm.Print_Titles" localSheetId="11">'3.) Large Load'!$1:$5</definedName>
    <definedName name="_xlnm.Print_Titles" localSheetId="3">'HES Report ES'!$1:$5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0" i="14" l="1"/>
  <c r="S39" i="14"/>
  <c r="S38" i="14"/>
  <c r="S37" i="14"/>
  <c r="S36" i="14"/>
  <c r="R40" i="14"/>
  <c r="R39" i="14"/>
  <c r="R37" i="14"/>
  <c r="R38" i="14"/>
  <c r="R36" i="14"/>
  <c r="T29" i="14"/>
  <c r="T28" i="14"/>
  <c r="U29" i="14"/>
  <c r="U28" i="14"/>
  <c r="S29" i="14"/>
  <c r="S28" i="14"/>
  <c r="R29" i="14"/>
  <c r="R28" i="14"/>
  <c r="U27" i="14"/>
  <c r="U30" i="14" s="1"/>
  <c r="U26" i="14"/>
  <c r="T27" i="14"/>
  <c r="S26" i="14"/>
  <c r="S30" i="14" s="1"/>
  <c r="T26" i="14"/>
  <c r="T30" i="14" s="1"/>
  <c r="S27" i="14"/>
  <c r="R27" i="14"/>
  <c r="R30" i="14" s="1"/>
  <c r="R26" i="14"/>
  <c r="S19" i="14"/>
  <c r="S18" i="14"/>
  <c r="R19" i="14"/>
  <c r="R18" i="14"/>
  <c r="S17" i="14"/>
  <c r="S16" i="14"/>
  <c r="R17" i="14"/>
  <c r="R16" i="14"/>
  <c r="R20" i="14" s="1"/>
  <c r="U9" i="14"/>
  <c r="U8" i="14"/>
  <c r="T9" i="14"/>
  <c r="T8" i="14"/>
  <c r="S8" i="14"/>
  <c r="S9" i="14"/>
  <c r="R9" i="14"/>
  <c r="R8" i="14"/>
  <c r="U7" i="14"/>
  <c r="U6" i="14"/>
  <c r="T7" i="14"/>
  <c r="T6" i="14"/>
  <c r="T10" i="14" s="1"/>
  <c r="S6" i="14"/>
  <c r="S7" i="14"/>
  <c r="R7" i="14"/>
  <c r="R6" i="14"/>
  <c r="R10" i="14" l="1"/>
  <c r="S10" i="14"/>
  <c r="U10" i="14"/>
  <c r="S20" i="14"/>
  <c r="M34" i="14" l="1"/>
  <c r="M32" i="14"/>
  <c r="M21" i="14"/>
  <c r="M19" i="14"/>
  <c r="M8" i="14"/>
  <c r="M6" i="14"/>
  <c r="L34" i="14"/>
  <c r="L32" i="14"/>
  <c r="L21" i="14"/>
  <c r="L19" i="14"/>
  <c r="L8" i="14"/>
  <c r="L6" i="14"/>
  <c r="F34" i="14"/>
  <c r="F32" i="14"/>
  <c r="F21" i="14"/>
  <c r="F19" i="14"/>
  <c r="F8" i="14"/>
  <c r="F6" i="14"/>
  <c r="E34" i="14"/>
  <c r="E32" i="14"/>
  <c r="E21" i="14"/>
  <c r="E19" i="14"/>
  <c r="E8" i="14"/>
  <c r="E6" i="14"/>
  <c r="B420" i="25"/>
  <c r="I413" i="25"/>
  <c r="D413" i="25"/>
  <c r="I412" i="25"/>
  <c r="D412" i="25"/>
  <c r="I411" i="25"/>
  <c r="D411" i="25"/>
  <c r="I410" i="25"/>
  <c r="D410" i="25"/>
  <c r="I409" i="25"/>
  <c r="D409" i="25"/>
  <c r="I408" i="25"/>
  <c r="D408" i="25"/>
  <c r="I407" i="25"/>
  <c r="D407" i="25"/>
  <c r="I406" i="25"/>
  <c r="D406" i="25"/>
  <c r="I405" i="25"/>
  <c r="D405" i="25"/>
  <c r="I404" i="25"/>
  <c r="D404" i="25"/>
  <c r="I403" i="25"/>
  <c r="D403" i="25"/>
  <c r="I402" i="25"/>
  <c r="D402" i="25"/>
  <c r="I401" i="25"/>
  <c r="D401" i="25"/>
  <c r="I400" i="25"/>
  <c r="D400" i="25"/>
  <c r="I399" i="25"/>
  <c r="D399" i="25"/>
  <c r="I398" i="25"/>
  <c r="D398" i="25"/>
  <c r="I397" i="25"/>
  <c r="D397" i="25"/>
  <c r="I396" i="25"/>
  <c r="D396" i="25"/>
  <c r="I395" i="25"/>
  <c r="D395" i="25"/>
  <c r="I394" i="25"/>
  <c r="D394" i="25"/>
  <c r="I393" i="25"/>
  <c r="D393" i="25"/>
  <c r="I392" i="25"/>
  <c r="D392" i="25"/>
  <c r="I391" i="25"/>
  <c r="D391" i="25"/>
  <c r="I390" i="25"/>
  <c r="D390" i="25"/>
  <c r="I389" i="25"/>
  <c r="D389" i="25"/>
  <c r="I388" i="25"/>
  <c r="D388" i="25"/>
  <c r="I387" i="25"/>
  <c r="D387" i="25"/>
  <c r="I386" i="25"/>
  <c r="D386" i="25"/>
  <c r="I385" i="25"/>
  <c r="D385" i="25"/>
  <c r="I384" i="25"/>
  <c r="D384" i="25"/>
  <c r="I383" i="25"/>
  <c r="D383" i="25"/>
  <c r="I382" i="25"/>
  <c r="D382" i="25"/>
  <c r="I381" i="25"/>
  <c r="D381" i="25"/>
  <c r="I380" i="25"/>
  <c r="D380" i="25"/>
  <c r="I379" i="25"/>
  <c r="D379" i="25"/>
  <c r="I378" i="25"/>
  <c r="D378" i="25"/>
  <c r="I377" i="25"/>
  <c r="D377" i="25"/>
  <c r="I376" i="25"/>
  <c r="D376" i="25"/>
  <c r="I375" i="25"/>
  <c r="D375" i="25"/>
  <c r="I374" i="25"/>
  <c r="D374" i="25"/>
  <c r="I373" i="25"/>
  <c r="D373" i="25"/>
  <c r="I372" i="25"/>
  <c r="D372" i="25"/>
  <c r="I371" i="25"/>
  <c r="D371" i="25"/>
  <c r="I370" i="25"/>
  <c r="D370" i="25"/>
  <c r="I369" i="25"/>
  <c r="D369" i="25"/>
  <c r="I368" i="25"/>
  <c r="D368" i="25"/>
  <c r="I367" i="25"/>
  <c r="D367" i="25"/>
  <c r="I366" i="25"/>
  <c r="D366" i="25"/>
  <c r="I365" i="25"/>
  <c r="D365" i="25"/>
  <c r="I364" i="25"/>
  <c r="D364" i="25"/>
  <c r="I363" i="25"/>
  <c r="D363" i="25"/>
  <c r="I362" i="25"/>
  <c r="D362" i="25"/>
  <c r="I361" i="25"/>
  <c r="D361" i="25"/>
  <c r="I360" i="25"/>
  <c r="D360" i="25"/>
  <c r="I359" i="25"/>
  <c r="D359" i="25"/>
  <c r="I358" i="25"/>
  <c r="D358" i="25"/>
  <c r="I357" i="25"/>
  <c r="D357" i="25"/>
  <c r="I356" i="25"/>
  <c r="D356" i="25"/>
  <c r="I355" i="25"/>
  <c r="D355" i="25"/>
  <c r="I354" i="25"/>
  <c r="D354" i="25"/>
  <c r="I353" i="25"/>
  <c r="D353" i="25"/>
  <c r="I352" i="25"/>
  <c r="D352" i="25"/>
  <c r="I351" i="25"/>
  <c r="D351" i="25"/>
  <c r="I350" i="25"/>
  <c r="D350" i="25"/>
  <c r="I349" i="25"/>
  <c r="D349" i="25"/>
  <c r="I348" i="25"/>
  <c r="D348" i="25"/>
  <c r="I347" i="25"/>
  <c r="D347" i="25"/>
  <c r="I346" i="25"/>
  <c r="D346" i="25"/>
  <c r="I345" i="25"/>
  <c r="D345" i="25"/>
  <c r="I344" i="25"/>
  <c r="D344" i="25"/>
  <c r="I343" i="25"/>
  <c r="D343" i="25"/>
  <c r="I342" i="25"/>
  <c r="D342" i="25"/>
  <c r="I341" i="25"/>
  <c r="D341" i="25"/>
  <c r="I340" i="25"/>
  <c r="D340" i="25"/>
  <c r="I339" i="25"/>
  <c r="D339" i="25"/>
  <c r="I338" i="25"/>
  <c r="D338" i="25"/>
  <c r="I337" i="25"/>
  <c r="D337" i="25"/>
  <c r="I336" i="25"/>
  <c r="D336" i="25"/>
  <c r="I335" i="25"/>
  <c r="D335" i="25"/>
  <c r="I334" i="25"/>
  <c r="D334" i="25"/>
  <c r="I333" i="25"/>
  <c r="D333" i="25"/>
  <c r="I332" i="25"/>
  <c r="D332" i="25"/>
  <c r="I331" i="25"/>
  <c r="D331" i="25"/>
  <c r="I330" i="25"/>
  <c r="D330" i="25"/>
  <c r="I329" i="25"/>
  <c r="D329" i="25"/>
  <c r="I328" i="25"/>
  <c r="D328" i="25"/>
  <c r="I327" i="25"/>
  <c r="D327" i="25"/>
  <c r="I326" i="25"/>
  <c r="D326" i="25"/>
  <c r="I325" i="25"/>
  <c r="D325" i="25"/>
  <c r="I324" i="25"/>
  <c r="D324" i="25"/>
  <c r="I323" i="25"/>
  <c r="D323" i="25"/>
  <c r="I322" i="25"/>
  <c r="D322" i="25"/>
  <c r="I321" i="25"/>
  <c r="D321" i="25"/>
  <c r="I320" i="25"/>
  <c r="D320" i="25"/>
  <c r="I319" i="25"/>
  <c r="D319" i="25"/>
  <c r="I318" i="25"/>
  <c r="D318" i="25"/>
  <c r="I317" i="25"/>
  <c r="D317" i="25"/>
  <c r="I316" i="25"/>
  <c r="D316" i="25"/>
  <c r="I315" i="25"/>
  <c r="D315" i="25"/>
  <c r="I314" i="25"/>
  <c r="D314" i="25"/>
  <c r="I313" i="25"/>
  <c r="D313" i="25"/>
  <c r="I312" i="25"/>
  <c r="D312" i="25"/>
  <c r="I311" i="25"/>
  <c r="D311" i="25"/>
  <c r="I310" i="25"/>
  <c r="D310" i="25"/>
  <c r="I309" i="25"/>
  <c r="D309" i="25"/>
  <c r="I308" i="25"/>
  <c r="D308" i="25"/>
  <c r="I307" i="25"/>
  <c r="D307" i="25"/>
  <c r="I306" i="25"/>
  <c r="D306" i="25"/>
  <c r="I305" i="25"/>
  <c r="D305" i="25"/>
  <c r="I304" i="25"/>
  <c r="D304" i="25"/>
  <c r="I303" i="25"/>
  <c r="D303" i="25"/>
  <c r="I302" i="25"/>
  <c r="D302" i="25"/>
  <c r="I301" i="25"/>
  <c r="D301" i="25"/>
  <c r="I300" i="25"/>
  <c r="D300" i="25"/>
  <c r="I299" i="25"/>
  <c r="D299" i="25"/>
  <c r="I298" i="25"/>
  <c r="D298" i="25"/>
  <c r="I297" i="25"/>
  <c r="D297" i="25"/>
  <c r="I296" i="25"/>
  <c r="D296" i="25"/>
  <c r="I295" i="25"/>
  <c r="D295" i="25"/>
  <c r="I294" i="25"/>
  <c r="D294" i="25"/>
  <c r="I293" i="25"/>
  <c r="D293" i="25"/>
  <c r="I292" i="25"/>
  <c r="D292" i="25"/>
  <c r="I291" i="25"/>
  <c r="D291" i="25"/>
  <c r="I290" i="25"/>
  <c r="D290" i="25"/>
  <c r="I289" i="25"/>
  <c r="D289" i="25"/>
  <c r="I288" i="25"/>
  <c r="D288" i="25"/>
  <c r="I287" i="25"/>
  <c r="D287" i="25"/>
  <c r="I286" i="25"/>
  <c r="D286" i="25"/>
  <c r="I285" i="25"/>
  <c r="D285" i="25"/>
  <c r="I284" i="25"/>
  <c r="D284" i="25"/>
  <c r="I283" i="25"/>
  <c r="D283" i="25"/>
  <c r="I282" i="25"/>
  <c r="D282" i="25"/>
  <c r="I281" i="25"/>
  <c r="D281" i="25"/>
  <c r="I280" i="25"/>
  <c r="D280" i="25"/>
  <c r="I279" i="25"/>
  <c r="D279" i="25"/>
  <c r="I278" i="25"/>
  <c r="D278" i="25"/>
  <c r="I277" i="25"/>
  <c r="D277" i="25"/>
  <c r="I276" i="25"/>
  <c r="D276" i="25"/>
  <c r="I275" i="25"/>
  <c r="D275" i="25"/>
  <c r="I274" i="25"/>
  <c r="D274" i="25"/>
  <c r="I273" i="25"/>
  <c r="D273" i="25"/>
  <c r="I272" i="25"/>
  <c r="D272" i="25"/>
  <c r="I271" i="25"/>
  <c r="D271" i="25"/>
  <c r="I270" i="25"/>
  <c r="D270" i="25"/>
  <c r="I269" i="25"/>
  <c r="D269" i="25"/>
  <c r="I268" i="25"/>
  <c r="D268" i="25"/>
  <c r="I267" i="25"/>
  <c r="D267" i="25"/>
  <c r="I266" i="25"/>
  <c r="D266" i="25"/>
  <c r="I265" i="25"/>
  <c r="D265" i="25"/>
  <c r="I264" i="25"/>
  <c r="D264" i="25"/>
  <c r="I263" i="25"/>
  <c r="D263" i="25"/>
  <c r="I262" i="25"/>
  <c r="D262" i="25"/>
  <c r="I261" i="25"/>
  <c r="D261" i="25"/>
  <c r="I260" i="25"/>
  <c r="D260" i="25"/>
  <c r="I259" i="25"/>
  <c r="D259" i="25"/>
  <c r="I258" i="25"/>
  <c r="D258" i="25"/>
  <c r="I257" i="25"/>
  <c r="D257" i="25"/>
  <c r="I256" i="25"/>
  <c r="D256" i="25"/>
  <c r="I255" i="25"/>
  <c r="D255" i="25"/>
  <c r="I254" i="25"/>
  <c r="D254" i="25"/>
  <c r="I253" i="25"/>
  <c r="D253" i="25"/>
  <c r="I252" i="25"/>
  <c r="D252" i="25"/>
  <c r="I251" i="25"/>
  <c r="D251" i="25"/>
  <c r="I250" i="25"/>
  <c r="D250" i="25"/>
  <c r="I249" i="25"/>
  <c r="D249" i="25"/>
  <c r="I248" i="25"/>
  <c r="D248" i="25"/>
  <c r="I247" i="25"/>
  <c r="D247" i="25"/>
  <c r="I246" i="25"/>
  <c r="D246" i="25"/>
  <c r="I245" i="25"/>
  <c r="D245" i="25"/>
  <c r="I244" i="25"/>
  <c r="D244" i="25"/>
  <c r="I243" i="25"/>
  <c r="D243" i="25"/>
  <c r="I242" i="25"/>
  <c r="D242" i="25"/>
  <c r="I241" i="25"/>
  <c r="D241" i="25"/>
  <c r="I240" i="25"/>
  <c r="D240" i="25"/>
  <c r="I239" i="25"/>
  <c r="D239" i="25"/>
  <c r="I238" i="25"/>
  <c r="D238" i="25"/>
  <c r="I237" i="25"/>
  <c r="D237" i="25"/>
  <c r="I236" i="25"/>
  <c r="D236" i="25"/>
  <c r="I235" i="25"/>
  <c r="D235" i="25"/>
  <c r="I234" i="25"/>
  <c r="D234" i="25"/>
  <c r="I233" i="25"/>
  <c r="D233" i="25"/>
  <c r="I232" i="25"/>
  <c r="D232" i="25"/>
  <c r="I231" i="25"/>
  <c r="D231" i="25"/>
  <c r="I230" i="25"/>
  <c r="D230" i="25"/>
  <c r="I229" i="25"/>
  <c r="D229" i="25"/>
  <c r="I228" i="25"/>
  <c r="D228" i="25"/>
  <c r="I227" i="25"/>
  <c r="D227" i="25"/>
  <c r="I226" i="25"/>
  <c r="D226" i="25"/>
  <c r="I225" i="25"/>
  <c r="D225" i="25"/>
  <c r="I224" i="25"/>
  <c r="D224" i="25"/>
  <c r="I223" i="25"/>
  <c r="D223" i="25"/>
  <c r="I222" i="25"/>
  <c r="D222" i="25"/>
  <c r="I221" i="25"/>
  <c r="D221" i="25"/>
  <c r="I220" i="25"/>
  <c r="D220" i="25"/>
  <c r="I219" i="25"/>
  <c r="D219" i="25"/>
  <c r="I218" i="25"/>
  <c r="D218" i="25"/>
  <c r="I217" i="25"/>
  <c r="D217" i="25"/>
  <c r="I216" i="25"/>
  <c r="D216" i="25"/>
  <c r="I215" i="25"/>
  <c r="D215" i="25"/>
  <c r="I214" i="25"/>
  <c r="D214" i="25"/>
  <c r="I213" i="25"/>
  <c r="D213" i="25"/>
  <c r="I212" i="25"/>
  <c r="D212" i="25"/>
  <c r="I211" i="25"/>
  <c r="D211" i="25"/>
  <c r="I210" i="25"/>
  <c r="D210" i="25"/>
  <c r="I209" i="25"/>
  <c r="D209" i="25"/>
  <c r="I208" i="25"/>
  <c r="D208" i="25"/>
  <c r="I207" i="25"/>
  <c r="D207" i="25"/>
  <c r="I206" i="25"/>
  <c r="D206" i="25"/>
  <c r="I205" i="25"/>
  <c r="D205" i="25"/>
  <c r="I204" i="25"/>
  <c r="D204" i="25"/>
  <c r="I203" i="25"/>
  <c r="D203" i="25"/>
  <c r="I202" i="25"/>
  <c r="D202" i="25"/>
  <c r="I201" i="25"/>
  <c r="D201" i="25"/>
  <c r="I200" i="25"/>
  <c r="D200" i="25"/>
  <c r="I199" i="25"/>
  <c r="D199" i="25"/>
  <c r="I198" i="25"/>
  <c r="D198" i="25"/>
  <c r="I197" i="25"/>
  <c r="D197" i="25"/>
  <c r="I196" i="25"/>
  <c r="D196" i="25"/>
  <c r="I195" i="25"/>
  <c r="D195" i="25"/>
  <c r="I194" i="25"/>
  <c r="D194" i="25"/>
  <c r="I193" i="25"/>
  <c r="D193" i="25"/>
  <c r="I192" i="25"/>
  <c r="D192" i="25"/>
  <c r="I191" i="25"/>
  <c r="D191" i="25"/>
  <c r="I190" i="25"/>
  <c r="D190" i="25"/>
  <c r="I189" i="25"/>
  <c r="D189" i="25"/>
  <c r="I188" i="25"/>
  <c r="D188" i="25"/>
  <c r="I187" i="25"/>
  <c r="D187" i="25"/>
  <c r="I186" i="25"/>
  <c r="D186" i="25"/>
  <c r="I185" i="25"/>
  <c r="D185" i="25"/>
  <c r="I184" i="25"/>
  <c r="D184" i="25"/>
  <c r="I183" i="25"/>
  <c r="D183" i="25"/>
  <c r="I182" i="25"/>
  <c r="D182" i="25"/>
  <c r="I181" i="25"/>
  <c r="D181" i="25"/>
  <c r="I180" i="25"/>
  <c r="D180" i="25"/>
  <c r="I179" i="25"/>
  <c r="D179" i="25"/>
  <c r="I178" i="25"/>
  <c r="D178" i="25"/>
  <c r="I177" i="25"/>
  <c r="D177" i="25"/>
  <c r="I176" i="25"/>
  <c r="D176" i="25"/>
  <c r="I175" i="25"/>
  <c r="D175" i="25"/>
  <c r="I174" i="25"/>
  <c r="D174" i="25"/>
  <c r="I173" i="25"/>
  <c r="D173" i="25"/>
  <c r="I172" i="25"/>
  <c r="D172" i="25"/>
  <c r="I171" i="25"/>
  <c r="D171" i="25"/>
  <c r="I170" i="25"/>
  <c r="D170" i="25"/>
  <c r="I169" i="25"/>
  <c r="D169" i="25"/>
  <c r="I168" i="25"/>
  <c r="D168" i="25"/>
  <c r="I167" i="25"/>
  <c r="D167" i="25"/>
  <c r="I166" i="25"/>
  <c r="D166" i="25"/>
  <c r="I165" i="25"/>
  <c r="D165" i="25"/>
  <c r="I164" i="25"/>
  <c r="D164" i="25"/>
  <c r="I163" i="25"/>
  <c r="D163" i="25"/>
  <c r="I162" i="25"/>
  <c r="D162" i="25"/>
  <c r="I161" i="25"/>
  <c r="D161" i="25"/>
  <c r="I160" i="25"/>
  <c r="D160" i="25"/>
  <c r="I159" i="25"/>
  <c r="D159" i="25"/>
  <c r="I158" i="25"/>
  <c r="D158" i="25"/>
  <c r="I157" i="25"/>
  <c r="D157" i="25"/>
  <c r="I156" i="25"/>
  <c r="D156" i="25"/>
  <c r="I155" i="25"/>
  <c r="D155" i="25"/>
  <c r="I154" i="25"/>
  <c r="D154" i="25"/>
  <c r="I153" i="25"/>
  <c r="D153" i="25"/>
  <c r="I152" i="25"/>
  <c r="D152" i="25"/>
  <c r="I151" i="25"/>
  <c r="D151" i="25"/>
  <c r="I150" i="25"/>
  <c r="D150" i="25"/>
  <c r="I149" i="25"/>
  <c r="D149" i="25"/>
  <c r="I148" i="25"/>
  <c r="D148" i="25"/>
  <c r="I147" i="25"/>
  <c r="D147" i="25"/>
  <c r="I146" i="25"/>
  <c r="D146" i="25"/>
  <c r="I145" i="25"/>
  <c r="D145" i="25"/>
  <c r="I144" i="25"/>
  <c r="D144" i="25"/>
  <c r="I143" i="25"/>
  <c r="D143" i="25"/>
  <c r="I142" i="25"/>
  <c r="D142" i="25"/>
  <c r="I141" i="25"/>
  <c r="D141" i="25"/>
  <c r="I140" i="25"/>
  <c r="D140" i="25"/>
  <c r="I139" i="25"/>
  <c r="D139" i="25"/>
  <c r="I138" i="25"/>
  <c r="D138" i="25"/>
  <c r="I137" i="25"/>
  <c r="D137" i="25"/>
  <c r="I136" i="25"/>
  <c r="D136" i="25"/>
  <c r="I135" i="25"/>
  <c r="D135" i="25"/>
  <c r="I134" i="25"/>
  <c r="D134" i="25"/>
  <c r="I133" i="25"/>
  <c r="D133" i="25"/>
  <c r="I132" i="25"/>
  <c r="D132" i="25"/>
  <c r="I131" i="25"/>
  <c r="D131" i="25"/>
  <c r="I130" i="25"/>
  <c r="D130" i="25"/>
  <c r="I129" i="25"/>
  <c r="D129" i="25"/>
  <c r="I128" i="25"/>
  <c r="D128" i="25"/>
  <c r="I127" i="25"/>
  <c r="D127" i="25"/>
  <c r="I126" i="25"/>
  <c r="D126" i="25"/>
  <c r="I125" i="25"/>
  <c r="D125" i="25"/>
  <c r="I124" i="25"/>
  <c r="D124" i="25"/>
  <c r="I123" i="25"/>
  <c r="D123" i="25"/>
  <c r="I122" i="25"/>
  <c r="D122" i="25"/>
  <c r="I121" i="25"/>
  <c r="D121" i="25"/>
  <c r="I120" i="25"/>
  <c r="D120" i="25"/>
  <c r="I119" i="25"/>
  <c r="D119" i="25"/>
  <c r="I118" i="25"/>
  <c r="D118" i="25"/>
  <c r="I117" i="25"/>
  <c r="D117" i="25"/>
  <c r="I116" i="25"/>
  <c r="D116" i="25"/>
  <c r="I115" i="25"/>
  <c r="D115" i="25"/>
  <c r="I114" i="25"/>
  <c r="D114" i="25"/>
  <c r="I113" i="25"/>
  <c r="D113" i="25"/>
  <c r="I112" i="25"/>
  <c r="D112" i="25"/>
  <c r="I111" i="25"/>
  <c r="D111" i="25"/>
  <c r="I110" i="25"/>
  <c r="D110" i="25"/>
  <c r="I109" i="25"/>
  <c r="D109" i="25"/>
  <c r="I108" i="25"/>
  <c r="D108" i="25"/>
  <c r="I107" i="25"/>
  <c r="D107" i="25"/>
  <c r="I106" i="25"/>
  <c r="D106" i="25"/>
  <c r="I105" i="25"/>
  <c r="D105" i="25"/>
  <c r="I104" i="25"/>
  <c r="D104" i="25"/>
  <c r="I103" i="25"/>
  <c r="D103" i="25"/>
  <c r="I102" i="25"/>
  <c r="D102" i="25"/>
  <c r="I101" i="25"/>
  <c r="D101" i="25"/>
  <c r="I100" i="25"/>
  <c r="D100" i="25"/>
  <c r="I99" i="25"/>
  <c r="D99" i="25"/>
  <c r="I98" i="25"/>
  <c r="D98" i="25"/>
  <c r="I97" i="25"/>
  <c r="D97" i="25"/>
  <c r="I96" i="25"/>
  <c r="D96" i="25"/>
  <c r="I95" i="25"/>
  <c r="D95" i="25"/>
  <c r="I94" i="25"/>
  <c r="D94" i="25"/>
  <c r="I93" i="25"/>
  <c r="D93" i="25"/>
  <c r="I92" i="25"/>
  <c r="D92" i="25"/>
  <c r="I91" i="25"/>
  <c r="D91" i="25"/>
  <c r="I90" i="25"/>
  <c r="D90" i="25"/>
  <c r="I89" i="25"/>
  <c r="D89" i="25"/>
  <c r="I88" i="25"/>
  <c r="D88" i="25"/>
  <c r="I87" i="25"/>
  <c r="D87" i="25"/>
  <c r="I86" i="25"/>
  <c r="D86" i="25"/>
  <c r="I85" i="25"/>
  <c r="D85" i="25"/>
  <c r="I84" i="25"/>
  <c r="D84" i="25"/>
  <c r="I83" i="25"/>
  <c r="D83" i="25"/>
  <c r="I82" i="25"/>
  <c r="D82" i="25"/>
  <c r="I81" i="25"/>
  <c r="D81" i="25"/>
  <c r="I80" i="25"/>
  <c r="D80" i="25"/>
  <c r="I79" i="25"/>
  <c r="D79" i="25"/>
  <c r="I78" i="25"/>
  <c r="D78" i="25"/>
  <c r="I77" i="25"/>
  <c r="D77" i="25"/>
  <c r="I76" i="25"/>
  <c r="D76" i="25"/>
  <c r="I75" i="25"/>
  <c r="D75" i="25"/>
  <c r="I74" i="25"/>
  <c r="D74" i="25"/>
  <c r="I73" i="25"/>
  <c r="D73" i="25"/>
  <c r="I72" i="25"/>
  <c r="D72" i="25"/>
  <c r="I71" i="25"/>
  <c r="D71" i="25"/>
  <c r="I70" i="25"/>
  <c r="D70" i="25"/>
  <c r="I69" i="25"/>
  <c r="D69" i="25"/>
  <c r="I68" i="25"/>
  <c r="D68" i="25"/>
  <c r="I67" i="25"/>
  <c r="D67" i="25"/>
  <c r="I66" i="25"/>
  <c r="D66" i="25"/>
  <c r="I65" i="25"/>
  <c r="D65" i="25"/>
  <c r="I64" i="25"/>
  <c r="D64" i="25"/>
  <c r="I63" i="25"/>
  <c r="D63" i="25"/>
  <c r="I62" i="25"/>
  <c r="D62" i="25"/>
  <c r="I61" i="25"/>
  <c r="D61" i="25"/>
  <c r="I60" i="25"/>
  <c r="D60" i="25"/>
  <c r="I59" i="25"/>
  <c r="D59" i="25"/>
  <c r="I58" i="25"/>
  <c r="D58" i="25"/>
  <c r="I57" i="25"/>
  <c r="D57" i="25"/>
  <c r="I56" i="25"/>
  <c r="D56" i="25"/>
  <c r="I55" i="25"/>
  <c r="D55" i="25"/>
  <c r="I54" i="25"/>
  <c r="D54" i="25"/>
  <c r="I53" i="25"/>
  <c r="D53" i="25"/>
  <c r="I52" i="25"/>
  <c r="D52" i="25"/>
  <c r="I51" i="25"/>
  <c r="D51" i="25"/>
  <c r="I50" i="25"/>
  <c r="D50" i="25"/>
  <c r="I49" i="25"/>
  <c r="D49" i="25"/>
  <c r="I48" i="25"/>
  <c r="D48" i="25"/>
  <c r="I47" i="25"/>
  <c r="D47" i="25"/>
  <c r="I46" i="25"/>
  <c r="D46" i="25"/>
  <c r="I45" i="25"/>
  <c r="D45" i="25"/>
  <c r="I44" i="25"/>
  <c r="D44" i="25"/>
  <c r="I43" i="25"/>
  <c r="D43" i="25"/>
  <c r="I42" i="25"/>
  <c r="D42" i="25"/>
  <c r="I41" i="25"/>
  <c r="D41" i="25"/>
  <c r="I40" i="25"/>
  <c r="D40" i="25"/>
  <c r="I39" i="25"/>
  <c r="D39" i="25"/>
  <c r="I38" i="25"/>
  <c r="D38" i="25"/>
  <c r="I37" i="25"/>
  <c r="D37" i="25"/>
  <c r="I36" i="25"/>
  <c r="D36" i="25"/>
  <c r="I35" i="25"/>
  <c r="D35" i="25"/>
  <c r="I34" i="25"/>
  <c r="D34" i="25"/>
  <c r="I33" i="25"/>
  <c r="D33" i="25"/>
  <c r="I32" i="25"/>
  <c r="D32" i="25"/>
  <c r="I31" i="25"/>
  <c r="D31" i="25"/>
  <c r="I30" i="25"/>
  <c r="D30" i="25"/>
  <c r="I29" i="25"/>
  <c r="D29" i="25"/>
  <c r="I28" i="25"/>
  <c r="D28" i="25"/>
  <c r="I27" i="25"/>
  <c r="D27" i="25"/>
  <c r="I26" i="25"/>
  <c r="D26" i="25"/>
  <c r="I25" i="25"/>
  <c r="D25" i="25"/>
  <c r="I24" i="25"/>
  <c r="D24" i="25"/>
  <c r="I23" i="25"/>
  <c r="D23" i="25"/>
  <c r="I22" i="25"/>
  <c r="D22" i="25"/>
  <c r="I21" i="25"/>
  <c r="D21" i="25"/>
  <c r="I20" i="25"/>
  <c r="D20" i="25"/>
  <c r="I19" i="25"/>
  <c r="D19" i="25"/>
  <c r="I18" i="25"/>
  <c r="D18" i="25"/>
  <c r="I17" i="25"/>
  <c r="D17" i="25"/>
  <c r="I16" i="25"/>
  <c r="D16" i="25"/>
  <c r="I15" i="25"/>
  <c r="D15" i="25"/>
  <c r="I14" i="25"/>
  <c r="D14" i="25"/>
  <c r="I13" i="25"/>
  <c r="D13" i="25"/>
  <c r="I12" i="25"/>
  <c r="D12" i="25"/>
  <c r="I11" i="25"/>
  <c r="D11" i="25"/>
  <c r="I10" i="25"/>
  <c r="D10" i="25"/>
  <c r="I9" i="25"/>
  <c r="D9" i="25"/>
  <c r="I8" i="25"/>
  <c r="D8" i="25"/>
  <c r="I7" i="25"/>
  <c r="D7" i="25"/>
  <c r="I6" i="25"/>
  <c r="D6" i="25"/>
  <c r="O346" i="24"/>
  <c r="P346" i="24" s="1"/>
  <c r="N346" i="24"/>
  <c r="M346" i="24"/>
  <c r="K346" i="24"/>
  <c r="L346" i="24" s="1"/>
  <c r="I346" i="24"/>
  <c r="J346" i="24" s="1"/>
  <c r="P345" i="24"/>
  <c r="N345" i="24"/>
  <c r="L345" i="24"/>
  <c r="J345" i="24"/>
  <c r="H345" i="24"/>
  <c r="G345" i="24"/>
  <c r="E345" i="24"/>
  <c r="P344" i="24"/>
  <c r="N344" i="24"/>
  <c r="L344" i="24"/>
  <c r="J344" i="24"/>
  <c r="G344" i="24"/>
  <c r="E344" i="24"/>
  <c r="H344" i="24" s="1"/>
  <c r="P343" i="24"/>
  <c r="N343" i="24"/>
  <c r="L343" i="24"/>
  <c r="J343" i="24"/>
  <c r="H343" i="24"/>
  <c r="G343" i="24"/>
  <c r="E343" i="24"/>
  <c r="P342" i="24"/>
  <c r="N342" i="24"/>
  <c r="L342" i="24"/>
  <c r="J342" i="24"/>
  <c r="H342" i="24"/>
  <c r="G342" i="24"/>
  <c r="E342" i="24"/>
  <c r="P341" i="24"/>
  <c r="N341" i="24"/>
  <c r="L341" i="24"/>
  <c r="J341" i="24"/>
  <c r="F341" i="24"/>
  <c r="G341" i="24" s="1"/>
  <c r="E341" i="24"/>
  <c r="H341" i="24" s="1"/>
  <c r="P340" i="24"/>
  <c r="N340" i="24"/>
  <c r="L340" i="24"/>
  <c r="J340" i="24"/>
  <c r="H340" i="24"/>
  <c r="F340" i="24"/>
  <c r="G340" i="24" s="1"/>
  <c r="E340" i="24"/>
  <c r="P339" i="24"/>
  <c r="N339" i="24"/>
  <c r="L339" i="24"/>
  <c r="J339" i="24"/>
  <c r="G339" i="24"/>
  <c r="F339" i="24"/>
  <c r="E339" i="24"/>
  <c r="H339" i="24" s="1"/>
  <c r="P338" i="24"/>
  <c r="N338" i="24"/>
  <c r="L338" i="24"/>
  <c r="J338" i="24"/>
  <c r="F338" i="24"/>
  <c r="G338" i="24" s="1"/>
  <c r="E338" i="24"/>
  <c r="H338" i="24" s="1"/>
  <c r="P337" i="24"/>
  <c r="N337" i="24"/>
  <c r="L337" i="24"/>
  <c r="J337" i="24"/>
  <c r="F337" i="24"/>
  <c r="G337" i="24" s="1"/>
  <c r="E337" i="24"/>
  <c r="H337" i="24" s="1"/>
  <c r="P336" i="24"/>
  <c r="N336" i="24"/>
  <c r="L336" i="24"/>
  <c r="J336" i="24"/>
  <c r="G336" i="24"/>
  <c r="F336" i="24"/>
  <c r="E336" i="24"/>
  <c r="P335" i="24"/>
  <c r="N335" i="24"/>
  <c r="L335" i="24"/>
  <c r="J335" i="24"/>
  <c r="G335" i="24"/>
  <c r="F335" i="24"/>
  <c r="E335" i="24"/>
  <c r="H335" i="24" s="1"/>
  <c r="P334" i="24"/>
  <c r="N334" i="24"/>
  <c r="L334" i="24"/>
  <c r="J334" i="24"/>
  <c r="G334" i="24"/>
  <c r="F334" i="24"/>
  <c r="E334" i="24"/>
  <c r="H334" i="24" s="1"/>
  <c r="P333" i="24"/>
  <c r="N333" i="24"/>
  <c r="L333" i="24"/>
  <c r="J333" i="24"/>
  <c r="G333" i="24"/>
  <c r="F333" i="24"/>
  <c r="E333" i="24"/>
  <c r="H333" i="24" s="1"/>
  <c r="D333" i="24"/>
  <c r="P332" i="24"/>
  <c r="N332" i="24"/>
  <c r="L332" i="24"/>
  <c r="J332" i="24"/>
  <c r="G332" i="24"/>
  <c r="F332" i="24"/>
  <c r="E332" i="24"/>
  <c r="H332" i="24" s="1"/>
  <c r="D332" i="24"/>
  <c r="P331" i="24"/>
  <c r="N331" i="24"/>
  <c r="L331" i="24"/>
  <c r="J331" i="24"/>
  <c r="G331" i="24"/>
  <c r="F331" i="24"/>
  <c r="E331" i="24"/>
  <c r="H331" i="24" s="1"/>
  <c r="D331" i="24"/>
  <c r="P330" i="24"/>
  <c r="N330" i="24"/>
  <c r="L330" i="24"/>
  <c r="J330" i="24"/>
  <c r="G330" i="24"/>
  <c r="F330" i="24"/>
  <c r="E330" i="24"/>
  <c r="D330" i="24"/>
  <c r="P329" i="24"/>
  <c r="N329" i="24"/>
  <c r="L329" i="24"/>
  <c r="J329" i="24"/>
  <c r="G329" i="24"/>
  <c r="F329" i="24"/>
  <c r="E329" i="24"/>
  <c r="D329" i="24"/>
  <c r="P328" i="24"/>
  <c r="N328" i="24"/>
  <c r="L328" i="24"/>
  <c r="J328" i="24"/>
  <c r="G328" i="24"/>
  <c r="F328" i="24"/>
  <c r="E328" i="24"/>
  <c r="H328" i="24" s="1"/>
  <c r="D328" i="24"/>
  <c r="P327" i="24"/>
  <c r="N327" i="24"/>
  <c r="L327" i="24"/>
  <c r="J327" i="24"/>
  <c r="G327" i="24"/>
  <c r="F327" i="24"/>
  <c r="E327" i="24"/>
  <c r="D327" i="24"/>
  <c r="P326" i="24"/>
  <c r="N326" i="24"/>
  <c r="L326" i="24"/>
  <c r="J326" i="24"/>
  <c r="G326" i="24"/>
  <c r="F326" i="24"/>
  <c r="E326" i="24"/>
  <c r="H326" i="24" s="1"/>
  <c r="D326" i="24"/>
  <c r="P325" i="24"/>
  <c r="N325" i="24"/>
  <c r="L325" i="24"/>
  <c r="J325" i="24"/>
  <c r="G325" i="24"/>
  <c r="F325" i="24"/>
  <c r="E325" i="24"/>
  <c r="H325" i="24" s="1"/>
  <c r="D325" i="24"/>
  <c r="P324" i="24"/>
  <c r="N324" i="24"/>
  <c r="L324" i="24"/>
  <c r="J324" i="24"/>
  <c r="G324" i="24"/>
  <c r="F324" i="24"/>
  <c r="E324" i="24"/>
  <c r="D324" i="24"/>
  <c r="P323" i="24"/>
  <c r="N323" i="24"/>
  <c r="L323" i="24"/>
  <c r="J323" i="24"/>
  <c r="G323" i="24"/>
  <c r="F323" i="24"/>
  <c r="E323" i="24"/>
  <c r="D323" i="24"/>
  <c r="P322" i="24"/>
  <c r="N322" i="24"/>
  <c r="L322" i="24"/>
  <c r="J322" i="24"/>
  <c r="G322" i="24"/>
  <c r="F322" i="24"/>
  <c r="E322" i="24"/>
  <c r="H322" i="24" s="1"/>
  <c r="D322" i="24"/>
  <c r="P321" i="24"/>
  <c r="N321" i="24"/>
  <c r="L321" i="24"/>
  <c r="J321" i="24"/>
  <c r="G321" i="24"/>
  <c r="F321" i="24"/>
  <c r="E321" i="24"/>
  <c r="D321" i="24"/>
  <c r="P320" i="24"/>
  <c r="N320" i="24"/>
  <c r="L320" i="24"/>
  <c r="J320" i="24"/>
  <c r="G320" i="24"/>
  <c r="F320" i="24"/>
  <c r="E320" i="24"/>
  <c r="D320" i="24"/>
  <c r="P319" i="24"/>
  <c r="N319" i="24"/>
  <c r="L319" i="24"/>
  <c r="J319" i="24"/>
  <c r="G319" i="24"/>
  <c r="F319" i="24"/>
  <c r="E319" i="24"/>
  <c r="H319" i="24" s="1"/>
  <c r="D319" i="24"/>
  <c r="P318" i="24"/>
  <c r="N318" i="24"/>
  <c r="L318" i="24"/>
  <c r="J318" i="24"/>
  <c r="G318" i="24"/>
  <c r="F318" i="24"/>
  <c r="E318" i="24"/>
  <c r="D318" i="24"/>
  <c r="P317" i="24"/>
  <c r="N317" i="24"/>
  <c r="L317" i="24"/>
  <c r="J317" i="24"/>
  <c r="G317" i="24"/>
  <c r="F317" i="24"/>
  <c r="E317" i="24"/>
  <c r="D317" i="24"/>
  <c r="P316" i="24"/>
  <c r="N316" i="24"/>
  <c r="L316" i="24"/>
  <c r="J316" i="24"/>
  <c r="G316" i="24"/>
  <c r="F316" i="24"/>
  <c r="E316" i="24"/>
  <c r="H316" i="24" s="1"/>
  <c r="D316" i="24"/>
  <c r="P315" i="24"/>
  <c r="N315" i="24"/>
  <c r="L315" i="24"/>
  <c r="J315" i="24"/>
  <c r="G315" i="24"/>
  <c r="F315" i="24"/>
  <c r="E315" i="24"/>
  <c r="D315" i="24"/>
  <c r="P314" i="24"/>
  <c r="N314" i="24"/>
  <c r="L314" i="24"/>
  <c r="J314" i="24"/>
  <c r="G314" i="24"/>
  <c r="F314" i="24"/>
  <c r="E314" i="24"/>
  <c r="D314" i="24"/>
  <c r="P313" i="24"/>
  <c r="N313" i="24"/>
  <c r="L313" i="24"/>
  <c r="J313" i="24"/>
  <c r="G313" i="24"/>
  <c r="F313" i="24"/>
  <c r="E313" i="24"/>
  <c r="H313" i="24" s="1"/>
  <c r="D313" i="24"/>
  <c r="P312" i="24"/>
  <c r="N312" i="24"/>
  <c r="L312" i="24"/>
  <c r="J312" i="24"/>
  <c r="G312" i="24"/>
  <c r="F312" i="24"/>
  <c r="E312" i="24"/>
  <c r="D312" i="24"/>
  <c r="P311" i="24"/>
  <c r="N311" i="24"/>
  <c r="L311" i="24"/>
  <c r="J311" i="24"/>
  <c r="G311" i="24"/>
  <c r="F311" i="24"/>
  <c r="E311" i="24"/>
  <c r="D311" i="24"/>
  <c r="P310" i="24"/>
  <c r="N310" i="24"/>
  <c r="L310" i="24"/>
  <c r="J310" i="24"/>
  <c r="G310" i="24"/>
  <c r="F310" i="24"/>
  <c r="E310" i="24"/>
  <c r="H310" i="24" s="1"/>
  <c r="D310" i="24"/>
  <c r="P309" i="24"/>
  <c r="N309" i="24"/>
  <c r="L309" i="24"/>
  <c r="J309" i="24"/>
  <c r="G309" i="24"/>
  <c r="F309" i="24"/>
  <c r="E309" i="24"/>
  <c r="H309" i="24" s="1"/>
  <c r="D309" i="24"/>
  <c r="P308" i="24"/>
  <c r="N308" i="24"/>
  <c r="L308" i="24"/>
  <c r="J308" i="24"/>
  <c r="G308" i="24"/>
  <c r="F308" i="24"/>
  <c r="E308" i="24"/>
  <c r="H308" i="24" s="1"/>
  <c r="D308" i="24"/>
  <c r="P307" i="24"/>
  <c r="N307" i="24"/>
  <c r="L307" i="24"/>
  <c r="J307" i="24"/>
  <c r="G307" i="24"/>
  <c r="F307" i="24"/>
  <c r="E307" i="24"/>
  <c r="H307" i="24" s="1"/>
  <c r="D307" i="24"/>
  <c r="P306" i="24"/>
  <c r="N306" i="24"/>
  <c r="L306" i="24"/>
  <c r="J306" i="24"/>
  <c r="G306" i="24"/>
  <c r="F306" i="24"/>
  <c r="E306" i="24"/>
  <c r="H306" i="24" s="1"/>
  <c r="D306" i="24"/>
  <c r="P305" i="24"/>
  <c r="N305" i="24"/>
  <c r="L305" i="24"/>
  <c r="J305" i="24"/>
  <c r="G305" i="24"/>
  <c r="F305" i="24"/>
  <c r="E305" i="24"/>
  <c r="D305" i="24"/>
  <c r="P304" i="24"/>
  <c r="N304" i="24"/>
  <c r="L304" i="24"/>
  <c r="J304" i="24"/>
  <c r="G304" i="24"/>
  <c r="F304" i="24"/>
  <c r="E304" i="24"/>
  <c r="H304" i="24" s="1"/>
  <c r="D304" i="24"/>
  <c r="P303" i="24"/>
  <c r="N303" i="24"/>
  <c r="L303" i="24"/>
  <c r="J303" i="24"/>
  <c r="G303" i="24"/>
  <c r="F303" i="24"/>
  <c r="E303" i="24"/>
  <c r="D303" i="24"/>
  <c r="P302" i="24"/>
  <c r="N302" i="24"/>
  <c r="L302" i="24"/>
  <c r="J302" i="24"/>
  <c r="G302" i="24"/>
  <c r="F302" i="24"/>
  <c r="E302" i="24"/>
  <c r="H302" i="24" s="1"/>
  <c r="D302" i="24"/>
  <c r="P301" i="24"/>
  <c r="N301" i="24"/>
  <c r="L301" i="24"/>
  <c r="J301" i="24"/>
  <c r="G301" i="24"/>
  <c r="F301" i="24"/>
  <c r="E301" i="24"/>
  <c r="H301" i="24" s="1"/>
  <c r="D301" i="24"/>
  <c r="P300" i="24"/>
  <c r="N300" i="24"/>
  <c r="L300" i="24"/>
  <c r="J300" i="24"/>
  <c r="G300" i="24"/>
  <c r="F300" i="24"/>
  <c r="E300" i="24"/>
  <c r="H300" i="24" s="1"/>
  <c r="D300" i="24"/>
  <c r="P299" i="24"/>
  <c r="N299" i="24"/>
  <c r="L299" i="24"/>
  <c r="J299" i="24"/>
  <c r="G299" i="24"/>
  <c r="F299" i="24"/>
  <c r="E299" i="24"/>
  <c r="D299" i="24"/>
  <c r="P298" i="24"/>
  <c r="N298" i="24"/>
  <c r="L298" i="24"/>
  <c r="J298" i="24"/>
  <c r="G298" i="24"/>
  <c r="F298" i="24"/>
  <c r="E298" i="24"/>
  <c r="H298" i="24" s="1"/>
  <c r="D298" i="24"/>
  <c r="P297" i="24"/>
  <c r="N297" i="24"/>
  <c r="L297" i="24"/>
  <c r="J297" i="24"/>
  <c r="G297" i="24"/>
  <c r="F297" i="24"/>
  <c r="E297" i="24"/>
  <c r="H297" i="24" s="1"/>
  <c r="D297" i="24"/>
  <c r="P296" i="24"/>
  <c r="N296" i="24"/>
  <c r="L296" i="24"/>
  <c r="J296" i="24"/>
  <c r="G296" i="24"/>
  <c r="F296" i="24"/>
  <c r="E296" i="24"/>
  <c r="D296" i="24"/>
  <c r="P295" i="24"/>
  <c r="N295" i="24"/>
  <c r="L295" i="24"/>
  <c r="J295" i="24"/>
  <c r="G295" i="24"/>
  <c r="F295" i="24"/>
  <c r="E295" i="24"/>
  <c r="H295" i="24" s="1"/>
  <c r="D295" i="24"/>
  <c r="P294" i="24"/>
  <c r="N294" i="24"/>
  <c r="L294" i="24"/>
  <c r="J294" i="24"/>
  <c r="G294" i="24"/>
  <c r="F294" i="24"/>
  <c r="E294" i="24"/>
  <c r="H294" i="24" s="1"/>
  <c r="D294" i="24"/>
  <c r="P293" i="24"/>
  <c r="N293" i="24"/>
  <c r="L293" i="24"/>
  <c r="J293" i="24"/>
  <c r="G293" i="24"/>
  <c r="F293" i="24"/>
  <c r="E293" i="24"/>
  <c r="H293" i="24" s="1"/>
  <c r="D293" i="24"/>
  <c r="P292" i="24"/>
  <c r="N292" i="24"/>
  <c r="L292" i="24"/>
  <c r="J292" i="24"/>
  <c r="G292" i="24"/>
  <c r="F292" i="24"/>
  <c r="E292" i="24"/>
  <c r="H292" i="24" s="1"/>
  <c r="D292" i="24"/>
  <c r="P291" i="24"/>
  <c r="N291" i="24"/>
  <c r="L291" i="24"/>
  <c r="J291" i="24"/>
  <c r="G291" i="24"/>
  <c r="F291" i="24"/>
  <c r="E291" i="24"/>
  <c r="H291" i="24" s="1"/>
  <c r="D291" i="24"/>
  <c r="P290" i="24"/>
  <c r="N290" i="24"/>
  <c r="L290" i="24"/>
  <c r="J290" i="24"/>
  <c r="G290" i="24"/>
  <c r="F290" i="24"/>
  <c r="E290" i="24"/>
  <c r="D290" i="24"/>
  <c r="P289" i="24"/>
  <c r="N289" i="24"/>
  <c r="L289" i="24"/>
  <c r="J289" i="24"/>
  <c r="G289" i="24"/>
  <c r="F289" i="24"/>
  <c r="E289" i="24"/>
  <c r="H289" i="24" s="1"/>
  <c r="D289" i="24"/>
  <c r="P288" i="24"/>
  <c r="N288" i="24"/>
  <c r="L288" i="24"/>
  <c r="J288" i="24"/>
  <c r="G288" i="24"/>
  <c r="F288" i="24"/>
  <c r="E288" i="24"/>
  <c r="H288" i="24" s="1"/>
  <c r="D288" i="24"/>
  <c r="P287" i="24"/>
  <c r="N287" i="24"/>
  <c r="L287" i="24"/>
  <c r="J287" i="24"/>
  <c r="G287" i="24"/>
  <c r="F287" i="24"/>
  <c r="E287" i="24"/>
  <c r="H287" i="24" s="1"/>
  <c r="D287" i="24"/>
  <c r="P286" i="24"/>
  <c r="N286" i="24"/>
  <c r="L286" i="24"/>
  <c r="J286" i="24"/>
  <c r="G286" i="24"/>
  <c r="F286" i="24"/>
  <c r="E286" i="24"/>
  <c r="H286" i="24" s="1"/>
  <c r="D286" i="24"/>
  <c r="P285" i="24"/>
  <c r="N285" i="24"/>
  <c r="L285" i="24"/>
  <c r="J285" i="24"/>
  <c r="G285" i="24"/>
  <c r="F285" i="24"/>
  <c r="E285" i="24"/>
  <c r="H285" i="24" s="1"/>
  <c r="D285" i="24"/>
  <c r="P284" i="24"/>
  <c r="N284" i="24"/>
  <c r="L284" i="24"/>
  <c r="J284" i="24"/>
  <c r="G284" i="24"/>
  <c r="F284" i="24"/>
  <c r="E284" i="24"/>
  <c r="H284" i="24" s="1"/>
  <c r="D284" i="24"/>
  <c r="P283" i="24"/>
  <c r="N283" i="24"/>
  <c r="L283" i="24"/>
  <c r="J283" i="24"/>
  <c r="G283" i="24"/>
  <c r="F283" i="24"/>
  <c r="E283" i="24"/>
  <c r="H283" i="24" s="1"/>
  <c r="D283" i="24"/>
  <c r="P282" i="24"/>
  <c r="N282" i="24"/>
  <c r="L282" i="24"/>
  <c r="J282" i="24"/>
  <c r="G282" i="24"/>
  <c r="F282" i="24"/>
  <c r="E282" i="24"/>
  <c r="H282" i="24" s="1"/>
  <c r="D282" i="24"/>
  <c r="P281" i="24"/>
  <c r="N281" i="24"/>
  <c r="L281" i="24"/>
  <c r="J281" i="24"/>
  <c r="G281" i="24"/>
  <c r="F281" i="24"/>
  <c r="E281" i="24"/>
  <c r="D281" i="24"/>
  <c r="P280" i="24"/>
  <c r="N280" i="24"/>
  <c r="L280" i="24"/>
  <c r="J280" i="24"/>
  <c r="G280" i="24"/>
  <c r="F280" i="24"/>
  <c r="E280" i="24"/>
  <c r="H280" i="24" s="1"/>
  <c r="D280" i="24"/>
  <c r="P279" i="24"/>
  <c r="N279" i="24"/>
  <c r="L279" i="24"/>
  <c r="J279" i="24"/>
  <c r="G279" i="24"/>
  <c r="F279" i="24"/>
  <c r="E279" i="24"/>
  <c r="H279" i="24" s="1"/>
  <c r="D279" i="24"/>
  <c r="P278" i="24"/>
  <c r="N278" i="24"/>
  <c r="L278" i="24"/>
  <c r="J278" i="24"/>
  <c r="G278" i="24"/>
  <c r="F278" i="24"/>
  <c r="E278" i="24"/>
  <c r="D278" i="24"/>
  <c r="P277" i="24"/>
  <c r="N277" i="24"/>
  <c r="L277" i="24"/>
  <c r="J277" i="24"/>
  <c r="G277" i="24"/>
  <c r="F277" i="24"/>
  <c r="E277" i="24"/>
  <c r="H277" i="24" s="1"/>
  <c r="D277" i="24"/>
  <c r="P276" i="24"/>
  <c r="N276" i="24"/>
  <c r="L276" i="24"/>
  <c r="J276" i="24"/>
  <c r="G276" i="24"/>
  <c r="F276" i="24"/>
  <c r="E276" i="24"/>
  <c r="H276" i="24" s="1"/>
  <c r="D276" i="24"/>
  <c r="P275" i="24"/>
  <c r="N275" i="24"/>
  <c r="L275" i="24"/>
  <c r="J275" i="24"/>
  <c r="G275" i="24"/>
  <c r="F275" i="24"/>
  <c r="E275" i="24"/>
  <c r="H275" i="24" s="1"/>
  <c r="D275" i="24"/>
  <c r="P274" i="24"/>
  <c r="N274" i="24"/>
  <c r="L274" i="24"/>
  <c r="J274" i="24"/>
  <c r="G274" i="24"/>
  <c r="F274" i="24"/>
  <c r="E274" i="24"/>
  <c r="H274" i="24" s="1"/>
  <c r="D274" i="24"/>
  <c r="P273" i="24"/>
  <c r="N273" i="24"/>
  <c r="L273" i="24"/>
  <c r="J273" i="24"/>
  <c r="G273" i="24"/>
  <c r="F273" i="24"/>
  <c r="E273" i="24"/>
  <c r="H273" i="24" s="1"/>
  <c r="D273" i="24"/>
  <c r="P272" i="24"/>
  <c r="N272" i="24"/>
  <c r="L272" i="24"/>
  <c r="J272" i="24"/>
  <c r="G272" i="24"/>
  <c r="F272" i="24"/>
  <c r="E272" i="24"/>
  <c r="D272" i="24"/>
  <c r="P271" i="24"/>
  <c r="N271" i="24"/>
  <c r="L271" i="24"/>
  <c r="J271" i="24"/>
  <c r="G271" i="24"/>
  <c r="F271" i="24"/>
  <c r="E271" i="24"/>
  <c r="H271" i="24" s="1"/>
  <c r="D271" i="24"/>
  <c r="P270" i="24"/>
  <c r="N270" i="24"/>
  <c r="L270" i="24"/>
  <c r="J270" i="24"/>
  <c r="G270" i="24"/>
  <c r="F270" i="24"/>
  <c r="E270" i="24"/>
  <c r="H270" i="24" s="1"/>
  <c r="D270" i="24"/>
  <c r="P269" i="24"/>
  <c r="N269" i="24"/>
  <c r="L269" i="24"/>
  <c r="J269" i="24"/>
  <c r="G269" i="24"/>
  <c r="F269" i="24"/>
  <c r="E269" i="24"/>
  <c r="D269" i="24"/>
  <c r="P268" i="24"/>
  <c r="N268" i="24"/>
  <c r="L268" i="24"/>
  <c r="J268" i="24"/>
  <c r="G268" i="24"/>
  <c r="F268" i="24"/>
  <c r="E268" i="24"/>
  <c r="H268" i="24" s="1"/>
  <c r="D268" i="24"/>
  <c r="P267" i="24"/>
  <c r="N267" i="24"/>
  <c r="L267" i="24"/>
  <c r="J267" i="24"/>
  <c r="G267" i="24"/>
  <c r="F267" i="24"/>
  <c r="E267" i="24"/>
  <c r="H267" i="24" s="1"/>
  <c r="D267" i="24"/>
  <c r="P266" i="24"/>
  <c r="N266" i="24"/>
  <c r="L266" i="24"/>
  <c r="J266" i="24"/>
  <c r="G266" i="24"/>
  <c r="F266" i="24"/>
  <c r="E266" i="24"/>
  <c r="D266" i="24"/>
  <c r="P265" i="24"/>
  <c r="N265" i="24"/>
  <c r="L265" i="24"/>
  <c r="J265" i="24"/>
  <c r="G265" i="24"/>
  <c r="F265" i="24"/>
  <c r="E265" i="24"/>
  <c r="H265" i="24" s="1"/>
  <c r="D265" i="24"/>
  <c r="P264" i="24"/>
  <c r="N264" i="24"/>
  <c r="L264" i="24"/>
  <c r="J264" i="24"/>
  <c r="G264" i="24"/>
  <c r="F264" i="24"/>
  <c r="E264" i="24"/>
  <c r="H264" i="24" s="1"/>
  <c r="D264" i="24"/>
  <c r="P263" i="24"/>
  <c r="N263" i="24"/>
  <c r="L263" i="24"/>
  <c r="J263" i="24"/>
  <c r="G263" i="24"/>
  <c r="F263" i="24"/>
  <c r="E263" i="24"/>
  <c r="H263" i="24" s="1"/>
  <c r="D263" i="24"/>
  <c r="P262" i="24"/>
  <c r="N262" i="24"/>
  <c r="L262" i="24"/>
  <c r="J262" i="24"/>
  <c r="G262" i="24"/>
  <c r="F262" i="24"/>
  <c r="E262" i="24"/>
  <c r="H262" i="24" s="1"/>
  <c r="D262" i="24"/>
  <c r="P261" i="24"/>
  <c r="N261" i="24"/>
  <c r="L261" i="24"/>
  <c r="J261" i="24"/>
  <c r="G261" i="24"/>
  <c r="F261" i="24"/>
  <c r="E261" i="24"/>
  <c r="H261" i="24" s="1"/>
  <c r="D261" i="24"/>
  <c r="P260" i="24"/>
  <c r="N260" i="24"/>
  <c r="L260" i="24"/>
  <c r="J260" i="24"/>
  <c r="G260" i="24"/>
  <c r="F260" i="24"/>
  <c r="E260" i="24"/>
  <c r="D260" i="24"/>
  <c r="P259" i="24"/>
  <c r="N259" i="24"/>
  <c r="L259" i="24"/>
  <c r="J259" i="24"/>
  <c r="G259" i="24"/>
  <c r="F259" i="24"/>
  <c r="E259" i="24"/>
  <c r="H259" i="24" s="1"/>
  <c r="D259" i="24"/>
  <c r="P258" i="24"/>
  <c r="N258" i="24"/>
  <c r="L258" i="24"/>
  <c r="J258" i="24"/>
  <c r="G258" i="24"/>
  <c r="F258" i="24"/>
  <c r="E258" i="24"/>
  <c r="H258" i="24" s="1"/>
  <c r="D258" i="24"/>
  <c r="P257" i="24"/>
  <c r="N257" i="24"/>
  <c r="L257" i="24"/>
  <c r="J257" i="24"/>
  <c r="G257" i="24"/>
  <c r="F257" i="24"/>
  <c r="E257" i="24"/>
  <c r="D257" i="24"/>
  <c r="P256" i="24"/>
  <c r="N256" i="24"/>
  <c r="L256" i="24"/>
  <c r="J256" i="24"/>
  <c r="G256" i="24"/>
  <c r="F256" i="24"/>
  <c r="E256" i="24"/>
  <c r="H256" i="24" s="1"/>
  <c r="D256" i="24"/>
  <c r="P255" i="24"/>
  <c r="N255" i="24"/>
  <c r="L255" i="24"/>
  <c r="J255" i="24"/>
  <c r="G255" i="24"/>
  <c r="F255" i="24"/>
  <c r="E255" i="24"/>
  <c r="H255" i="24" s="1"/>
  <c r="D255" i="24"/>
  <c r="P254" i="24"/>
  <c r="N254" i="24"/>
  <c r="L254" i="24"/>
  <c r="J254" i="24"/>
  <c r="G254" i="24"/>
  <c r="F254" i="24"/>
  <c r="E254" i="24"/>
  <c r="H254" i="24" s="1"/>
  <c r="D254" i="24"/>
  <c r="P253" i="24"/>
  <c r="N253" i="24"/>
  <c r="L253" i="24"/>
  <c r="J253" i="24"/>
  <c r="G253" i="24"/>
  <c r="F253" i="24"/>
  <c r="E253" i="24"/>
  <c r="H253" i="24" s="1"/>
  <c r="D253" i="24"/>
  <c r="P252" i="24"/>
  <c r="N252" i="24"/>
  <c r="L252" i="24"/>
  <c r="J252" i="24"/>
  <c r="G252" i="24"/>
  <c r="F252" i="24"/>
  <c r="E252" i="24"/>
  <c r="H252" i="24" s="1"/>
  <c r="D252" i="24"/>
  <c r="P251" i="24"/>
  <c r="N251" i="24"/>
  <c r="L251" i="24"/>
  <c r="J251" i="24"/>
  <c r="G251" i="24"/>
  <c r="F251" i="24"/>
  <c r="E251" i="24"/>
  <c r="H251" i="24" s="1"/>
  <c r="D251" i="24"/>
  <c r="P250" i="24"/>
  <c r="N250" i="24"/>
  <c r="L250" i="24"/>
  <c r="J250" i="24"/>
  <c r="G250" i="24"/>
  <c r="F250" i="24"/>
  <c r="E250" i="24"/>
  <c r="H250" i="24" s="1"/>
  <c r="D250" i="24"/>
  <c r="P249" i="24"/>
  <c r="N249" i="24"/>
  <c r="L249" i="24"/>
  <c r="J249" i="24"/>
  <c r="G249" i="24"/>
  <c r="F249" i="24"/>
  <c r="E249" i="24"/>
  <c r="H249" i="24" s="1"/>
  <c r="D249" i="24"/>
  <c r="P248" i="24"/>
  <c r="N248" i="24"/>
  <c r="L248" i="24"/>
  <c r="J248" i="24"/>
  <c r="G248" i="24"/>
  <c r="F248" i="24"/>
  <c r="E248" i="24"/>
  <c r="H248" i="24" s="1"/>
  <c r="D248" i="24"/>
  <c r="P247" i="24"/>
  <c r="N247" i="24"/>
  <c r="L247" i="24"/>
  <c r="J247" i="24"/>
  <c r="G247" i="24"/>
  <c r="F247" i="24"/>
  <c r="E247" i="24"/>
  <c r="H247" i="24" s="1"/>
  <c r="D247" i="24"/>
  <c r="P246" i="24"/>
  <c r="N246" i="24"/>
  <c r="L246" i="24"/>
  <c r="J246" i="24"/>
  <c r="G246" i="24"/>
  <c r="F246" i="24"/>
  <c r="E246" i="24"/>
  <c r="H246" i="24" s="1"/>
  <c r="D246" i="24"/>
  <c r="P245" i="24"/>
  <c r="N245" i="24"/>
  <c r="L245" i="24"/>
  <c r="J245" i="24"/>
  <c r="G245" i="24"/>
  <c r="F245" i="24"/>
  <c r="E245" i="24"/>
  <c r="H245" i="24" s="1"/>
  <c r="D245" i="24"/>
  <c r="P244" i="24"/>
  <c r="N244" i="24"/>
  <c r="L244" i="24"/>
  <c r="J244" i="24"/>
  <c r="G244" i="24"/>
  <c r="F244" i="24"/>
  <c r="E244" i="24"/>
  <c r="H244" i="24" s="1"/>
  <c r="D244" i="24"/>
  <c r="P243" i="24"/>
  <c r="N243" i="24"/>
  <c r="L243" i="24"/>
  <c r="J243" i="24"/>
  <c r="G243" i="24"/>
  <c r="F243" i="24"/>
  <c r="E243" i="24"/>
  <c r="H243" i="24" s="1"/>
  <c r="D243" i="24"/>
  <c r="P242" i="24"/>
  <c r="N242" i="24"/>
  <c r="L242" i="24"/>
  <c r="J242" i="24"/>
  <c r="G242" i="24"/>
  <c r="F242" i="24"/>
  <c r="E242" i="24"/>
  <c r="H242" i="24" s="1"/>
  <c r="D242" i="24"/>
  <c r="P241" i="24"/>
  <c r="N241" i="24"/>
  <c r="L241" i="24"/>
  <c r="J241" i="24"/>
  <c r="G241" i="24"/>
  <c r="F241" i="24"/>
  <c r="E241" i="24"/>
  <c r="H241" i="24" s="1"/>
  <c r="D241" i="24"/>
  <c r="P240" i="24"/>
  <c r="N240" i="24"/>
  <c r="L240" i="24"/>
  <c r="J240" i="24"/>
  <c r="G240" i="24"/>
  <c r="F240" i="24"/>
  <c r="E240" i="24"/>
  <c r="H240" i="24" s="1"/>
  <c r="D240" i="24"/>
  <c r="P239" i="24"/>
  <c r="N239" i="24"/>
  <c r="L239" i="24"/>
  <c r="J239" i="24"/>
  <c r="G239" i="24"/>
  <c r="F239" i="24"/>
  <c r="E239" i="24"/>
  <c r="H239" i="24" s="1"/>
  <c r="D239" i="24"/>
  <c r="P238" i="24"/>
  <c r="N238" i="24"/>
  <c r="L238" i="24"/>
  <c r="J238" i="24"/>
  <c r="G238" i="24"/>
  <c r="F238" i="24"/>
  <c r="E238" i="24"/>
  <c r="H238" i="24" s="1"/>
  <c r="D238" i="24"/>
  <c r="P237" i="24"/>
  <c r="N237" i="24"/>
  <c r="L237" i="24"/>
  <c r="J237" i="24"/>
  <c r="G237" i="24"/>
  <c r="F237" i="24"/>
  <c r="E237" i="24"/>
  <c r="H237" i="24" s="1"/>
  <c r="D237" i="24"/>
  <c r="P236" i="24"/>
  <c r="N236" i="24"/>
  <c r="L236" i="24"/>
  <c r="J236" i="24"/>
  <c r="G236" i="24"/>
  <c r="F236" i="24"/>
  <c r="E236" i="24"/>
  <c r="H236" i="24" s="1"/>
  <c r="D236" i="24"/>
  <c r="P235" i="24"/>
  <c r="N235" i="24"/>
  <c r="L235" i="24"/>
  <c r="J235" i="24"/>
  <c r="G235" i="24"/>
  <c r="F235" i="24"/>
  <c r="E235" i="24"/>
  <c r="H235" i="24" s="1"/>
  <c r="D235" i="24"/>
  <c r="P234" i="24"/>
  <c r="N234" i="24"/>
  <c r="L234" i="24"/>
  <c r="J234" i="24"/>
  <c r="G234" i="24"/>
  <c r="F234" i="24"/>
  <c r="E234" i="24"/>
  <c r="H234" i="24" s="1"/>
  <c r="D234" i="24"/>
  <c r="P233" i="24"/>
  <c r="N233" i="24"/>
  <c r="L233" i="24"/>
  <c r="J233" i="24"/>
  <c r="G233" i="24"/>
  <c r="F233" i="24"/>
  <c r="E233" i="24"/>
  <c r="H233" i="24" s="1"/>
  <c r="D233" i="24"/>
  <c r="P232" i="24"/>
  <c r="N232" i="24"/>
  <c r="L232" i="24"/>
  <c r="J232" i="24"/>
  <c r="G232" i="24"/>
  <c r="F232" i="24"/>
  <c r="E232" i="24"/>
  <c r="H232" i="24" s="1"/>
  <c r="D232" i="24"/>
  <c r="P231" i="24"/>
  <c r="N231" i="24"/>
  <c r="L231" i="24"/>
  <c r="J231" i="24"/>
  <c r="G231" i="24"/>
  <c r="F231" i="24"/>
  <c r="E231" i="24"/>
  <c r="H231" i="24" s="1"/>
  <c r="D231" i="24"/>
  <c r="P230" i="24"/>
  <c r="N230" i="24"/>
  <c r="L230" i="24"/>
  <c r="J230" i="24"/>
  <c r="G230" i="24"/>
  <c r="F230" i="24"/>
  <c r="E230" i="24"/>
  <c r="H230" i="24" s="1"/>
  <c r="D230" i="24"/>
  <c r="P229" i="24"/>
  <c r="N229" i="24"/>
  <c r="L229" i="24"/>
  <c r="J229" i="24"/>
  <c r="G229" i="24"/>
  <c r="F229" i="24"/>
  <c r="E229" i="24"/>
  <c r="H229" i="24" s="1"/>
  <c r="D229" i="24"/>
  <c r="P228" i="24"/>
  <c r="N228" i="24"/>
  <c r="L228" i="24"/>
  <c r="J228" i="24"/>
  <c r="G228" i="24"/>
  <c r="F228" i="24"/>
  <c r="E228" i="24"/>
  <c r="H228" i="24" s="1"/>
  <c r="D228" i="24"/>
  <c r="P227" i="24"/>
  <c r="N227" i="24"/>
  <c r="L227" i="24"/>
  <c r="J227" i="24"/>
  <c r="G227" i="24"/>
  <c r="F227" i="24"/>
  <c r="E227" i="24"/>
  <c r="H227" i="24" s="1"/>
  <c r="D227" i="24"/>
  <c r="P226" i="24"/>
  <c r="N226" i="24"/>
  <c r="L226" i="24"/>
  <c r="J226" i="24"/>
  <c r="G226" i="24"/>
  <c r="F226" i="24"/>
  <c r="E226" i="24"/>
  <c r="H226" i="24" s="1"/>
  <c r="D226" i="24"/>
  <c r="P225" i="24"/>
  <c r="N225" i="24"/>
  <c r="L225" i="24"/>
  <c r="J225" i="24"/>
  <c r="G225" i="24"/>
  <c r="F225" i="24"/>
  <c r="E225" i="24"/>
  <c r="H225" i="24" s="1"/>
  <c r="D225" i="24"/>
  <c r="P224" i="24"/>
  <c r="N224" i="24"/>
  <c r="L224" i="24"/>
  <c r="J224" i="24"/>
  <c r="G224" i="24"/>
  <c r="F224" i="24"/>
  <c r="E224" i="24"/>
  <c r="H224" i="24" s="1"/>
  <c r="D224" i="24"/>
  <c r="P223" i="24"/>
  <c r="N223" i="24"/>
  <c r="L223" i="24"/>
  <c r="J223" i="24"/>
  <c r="G223" i="24"/>
  <c r="F223" i="24"/>
  <c r="E223" i="24"/>
  <c r="H223" i="24" s="1"/>
  <c r="D223" i="24"/>
  <c r="P222" i="24"/>
  <c r="N222" i="24"/>
  <c r="L222" i="24"/>
  <c r="J222" i="24"/>
  <c r="G222" i="24"/>
  <c r="F222" i="24"/>
  <c r="E222" i="24"/>
  <c r="H222" i="24" s="1"/>
  <c r="D222" i="24"/>
  <c r="P221" i="24"/>
  <c r="N221" i="24"/>
  <c r="L221" i="24"/>
  <c r="J221" i="24"/>
  <c r="G221" i="24"/>
  <c r="F221" i="24"/>
  <c r="E221" i="24"/>
  <c r="H221" i="24" s="1"/>
  <c r="D221" i="24"/>
  <c r="P220" i="24"/>
  <c r="N220" i="24"/>
  <c r="L220" i="24"/>
  <c r="J220" i="24"/>
  <c r="G220" i="24"/>
  <c r="F220" i="24"/>
  <c r="E220" i="24"/>
  <c r="H220" i="24" s="1"/>
  <c r="D220" i="24"/>
  <c r="P219" i="24"/>
  <c r="N219" i="24"/>
  <c r="L219" i="24"/>
  <c r="J219" i="24"/>
  <c r="G219" i="24"/>
  <c r="F219" i="24"/>
  <c r="E219" i="24"/>
  <c r="H219" i="24" s="1"/>
  <c r="D219" i="24"/>
  <c r="P218" i="24"/>
  <c r="N218" i="24"/>
  <c r="L218" i="24"/>
  <c r="J218" i="24"/>
  <c r="G218" i="24"/>
  <c r="F218" i="24"/>
  <c r="E218" i="24"/>
  <c r="H218" i="24" s="1"/>
  <c r="D218" i="24"/>
  <c r="P217" i="24"/>
  <c r="N217" i="24"/>
  <c r="L217" i="24"/>
  <c r="J217" i="24"/>
  <c r="G217" i="24"/>
  <c r="F217" i="24"/>
  <c r="E217" i="24"/>
  <c r="H217" i="24" s="1"/>
  <c r="D217" i="24"/>
  <c r="P216" i="24"/>
  <c r="N216" i="24"/>
  <c r="L216" i="24"/>
  <c r="J216" i="24"/>
  <c r="G216" i="24"/>
  <c r="F216" i="24"/>
  <c r="E216" i="24"/>
  <c r="H216" i="24" s="1"/>
  <c r="D216" i="24"/>
  <c r="P215" i="24"/>
  <c r="N215" i="24"/>
  <c r="L215" i="24"/>
  <c r="J215" i="24"/>
  <c r="G215" i="24"/>
  <c r="F215" i="24"/>
  <c r="E215" i="24"/>
  <c r="H215" i="24" s="1"/>
  <c r="D215" i="24"/>
  <c r="P214" i="24"/>
  <c r="N214" i="24"/>
  <c r="L214" i="24"/>
  <c r="J214" i="24"/>
  <c r="G214" i="24"/>
  <c r="F214" i="24"/>
  <c r="E214" i="24"/>
  <c r="H214" i="24" s="1"/>
  <c r="D214" i="24"/>
  <c r="P213" i="24"/>
  <c r="N213" i="24"/>
  <c r="L213" i="24"/>
  <c r="J213" i="24"/>
  <c r="G213" i="24"/>
  <c r="F213" i="24"/>
  <c r="E213" i="24"/>
  <c r="H213" i="24" s="1"/>
  <c r="D213" i="24"/>
  <c r="P212" i="24"/>
  <c r="N212" i="24"/>
  <c r="L212" i="24"/>
  <c r="J212" i="24"/>
  <c r="G212" i="24"/>
  <c r="F212" i="24"/>
  <c r="E212" i="24"/>
  <c r="H212" i="24" s="1"/>
  <c r="D212" i="24"/>
  <c r="P211" i="24"/>
  <c r="N211" i="24"/>
  <c r="L211" i="24"/>
  <c r="J211" i="24"/>
  <c r="G211" i="24"/>
  <c r="F211" i="24"/>
  <c r="E211" i="24"/>
  <c r="H211" i="24" s="1"/>
  <c r="D211" i="24"/>
  <c r="P210" i="24"/>
  <c r="N210" i="24"/>
  <c r="L210" i="24"/>
  <c r="J210" i="24"/>
  <c r="G210" i="24"/>
  <c r="F210" i="24"/>
  <c r="E210" i="24"/>
  <c r="H210" i="24" s="1"/>
  <c r="D210" i="24"/>
  <c r="P209" i="24"/>
  <c r="N209" i="24"/>
  <c r="L209" i="24"/>
  <c r="J209" i="24"/>
  <c r="G209" i="24"/>
  <c r="F209" i="24"/>
  <c r="E209" i="24"/>
  <c r="H209" i="24" s="1"/>
  <c r="D209" i="24"/>
  <c r="P208" i="24"/>
  <c r="N208" i="24"/>
  <c r="L208" i="24"/>
  <c r="J208" i="24"/>
  <c r="G208" i="24"/>
  <c r="F208" i="24"/>
  <c r="E208" i="24"/>
  <c r="H208" i="24" s="1"/>
  <c r="D208" i="24"/>
  <c r="P207" i="24"/>
  <c r="N207" i="24"/>
  <c r="L207" i="24"/>
  <c r="J207" i="24"/>
  <c r="G207" i="24"/>
  <c r="F207" i="24"/>
  <c r="E207" i="24"/>
  <c r="H207" i="24" s="1"/>
  <c r="D207" i="24"/>
  <c r="P206" i="24"/>
  <c r="N206" i="24"/>
  <c r="L206" i="24"/>
  <c r="J206" i="24"/>
  <c r="G206" i="24"/>
  <c r="F206" i="24"/>
  <c r="E206" i="24"/>
  <c r="H206" i="24" s="1"/>
  <c r="D206" i="24"/>
  <c r="P205" i="24"/>
  <c r="N205" i="24"/>
  <c r="L205" i="24"/>
  <c r="J205" i="24"/>
  <c r="G205" i="24"/>
  <c r="F205" i="24"/>
  <c r="E205" i="24"/>
  <c r="H205" i="24" s="1"/>
  <c r="D205" i="24"/>
  <c r="P204" i="24"/>
  <c r="N204" i="24"/>
  <c r="L204" i="24"/>
  <c r="J204" i="24"/>
  <c r="G204" i="24"/>
  <c r="F204" i="24"/>
  <c r="E204" i="24"/>
  <c r="H204" i="24" s="1"/>
  <c r="D204" i="24"/>
  <c r="P203" i="24"/>
  <c r="N203" i="24"/>
  <c r="L203" i="24"/>
  <c r="J203" i="24"/>
  <c r="G203" i="24"/>
  <c r="F203" i="24"/>
  <c r="E203" i="24"/>
  <c r="H203" i="24" s="1"/>
  <c r="D203" i="24"/>
  <c r="P202" i="24"/>
  <c r="N202" i="24"/>
  <c r="L202" i="24"/>
  <c r="J202" i="24"/>
  <c r="G202" i="24"/>
  <c r="F202" i="24"/>
  <c r="E202" i="24"/>
  <c r="H202" i="24" s="1"/>
  <c r="D202" i="24"/>
  <c r="P201" i="24"/>
  <c r="N201" i="24"/>
  <c r="L201" i="24"/>
  <c r="J201" i="24"/>
  <c r="G201" i="24"/>
  <c r="F201" i="24"/>
  <c r="E201" i="24"/>
  <c r="H201" i="24" s="1"/>
  <c r="D201" i="24"/>
  <c r="P200" i="24"/>
  <c r="N200" i="24"/>
  <c r="L200" i="24"/>
  <c r="J200" i="24"/>
  <c r="G200" i="24"/>
  <c r="F200" i="24"/>
  <c r="E200" i="24"/>
  <c r="H200" i="24" s="1"/>
  <c r="D200" i="24"/>
  <c r="P199" i="24"/>
  <c r="N199" i="24"/>
  <c r="L199" i="24"/>
  <c r="J199" i="24"/>
  <c r="G199" i="24"/>
  <c r="F199" i="24"/>
  <c r="E199" i="24"/>
  <c r="H199" i="24" s="1"/>
  <c r="D199" i="24"/>
  <c r="P198" i="24"/>
  <c r="N198" i="24"/>
  <c r="L198" i="24"/>
  <c r="J198" i="24"/>
  <c r="G198" i="24"/>
  <c r="F198" i="24"/>
  <c r="E198" i="24"/>
  <c r="H198" i="24" s="1"/>
  <c r="D198" i="24"/>
  <c r="P197" i="24"/>
  <c r="N197" i="24"/>
  <c r="L197" i="24"/>
  <c r="J197" i="24"/>
  <c r="G197" i="24"/>
  <c r="F197" i="24"/>
  <c r="E197" i="24"/>
  <c r="H197" i="24" s="1"/>
  <c r="D197" i="24"/>
  <c r="P196" i="24"/>
  <c r="N196" i="24"/>
  <c r="L196" i="24"/>
  <c r="J196" i="24"/>
  <c r="G196" i="24"/>
  <c r="F196" i="24"/>
  <c r="E196" i="24"/>
  <c r="H196" i="24" s="1"/>
  <c r="D196" i="24"/>
  <c r="P195" i="24"/>
  <c r="N195" i="24"/>
  <c r="L195" i="24"/>
  <c r="J195" i="24"/>
  <c r="G195" i="24"/>
  <c r="F195" i="24"/>
  <c r="E195" i="24"/>
  <c r="H195" i="24" s="1"/>
  <c r="D195" i="24"/>
  <c r="P194" i="24"/>
  <c r="N194" i="24"/>
  <c r="L194" i="24"/>
  <c r="J194" i="24"/>
  <c r="G194" i="24"/>
  <c r="F194" i="24"/>
  <c r="E194" i="24"/>
  <c r="H194" i="24" s="1"/>
  <c r="D194" i="24"/>
  <c r="P193" i="24"/>
  <c r="N193" i="24"/>
  <c r="L193" i="24"/>
  <c r="J193" i="24"/>
  <c r="G193" i="24"/>
  <c r="F193" i="24"/>
  <c r="E193" i="24"/>
  <c r="H193" i="24" s="1"/>
  <c r="D193" i="24"/>
  <c r="P192" i="24"/>
  <c r="N192" i="24"/>
  <c r="L192" i="24"/>
  <c r="J192" i="24"/>
  <c r="G192" i="24"/>
  <c r="F192" i="24"/>
  <c r="E192" i="24"/>
  <c r="H192" i="24" s="1"/>
  <c r="D192" i="24"/>
  <c r="P191" i="24"/>
  <c r="N191" i="24"/>
  <c r="L191" i="24"/>
  <c r="J191" i="24"/>
  <c r="G191" i="24"/>
  <c r="F191" i="24"/>
  <c r="E191" i="24"/>
  <c r="H191" i="24" s="1"/>
  <c r="D191" i="24"/>
  <c r="P190" i="24"/>
  <c r="N190" i="24"/>
  <c r="L190" i="24"/>
  <c r="J190" i="24"/>
  <c r="G190" i="24"/>
  <c r="F190" i="24"/>
  <c r="E190" i="24"/>
  <c r="H190" i="24" s="1"/>
  <c r="D190" i="24"/>
  <c r="P189" i="24"/>
  <c r="N189" i="24"/>
  <c r="L189" i="24"/>
  <c r="J189" i="24"/>
  <c r="G189" i="24"/>
  <c r="F189" i="24"/>
  <c r="E189" i="24"/>
  <c r="H189" i="24" s="1"/>
  <c r="D189" i="24"/>
  <c r="P188" i="24"/>
  <c r="N188" i="24"/>
  <c r="L188" i="24"/>
  <c r="J188" i="24"/>
  <c r="G188" i="24"/>
  <c r="F188" i="24"/>
  <c r="E188" i="24"/>
  <c r="H188" i="24" s="1"/>
  <c r="D188" i="24"/>
  <c r="P187" i="24"/>
  <c r="N187" i="24"/>
  <c r="L187" i="24"/>
  <c r="J187" i="24"/>
  <c r="G187" i="24"/>
  <c r="F187" i="24"/>
  <c r="E187" i="24"/>
  <c r="H187" i="24" s="1"/>
  <c r="D187" i="24"/>
  <c r="P186" i="24"/>
  <c r="N186" i="24"/>
  <c r="L186" i="24"/>
  <c r="J186" i="24"/>
  <c r="G186" i="24"/>
  <c r="F186" i="24"/>
  <c r="E186" i="24"/>
  <c r="H186" i="24" s="1"/>
  <c r="D186" i="24"/>
  <c r="P185" i="24"/>
  <c r="N185" i="24"/>
  <c r="L185" i="24"/>
  <c r="J185" i="24"/>
  <c r="G185" i="24"/>
  <c r="F185" i="24"/>
  <c r="E185" i="24"/>
  <c r="H185" i="24" s="1"/>
  <c r="D185" i="24"/>
  <c r="P184" i="24"/>
  <c r="N184" i="24"/>
  <c r="L184" i="24"/>
  <c r="J184" i="24"/>
  <c r="G184" i="24"/>
  <c r="F184" i="24"/>
  <c r="E184" i="24"/>
  <c r="D184" i="24"/>
  <c r="P183" i="24"/>
  <c r="N183" i="24"/>
  <c r="L183" i="24"/>
  <c r="J183" i="24"/>
  <c r="G183" i="24"/>
  <c r="F183" i="24"/>
  <c r="E183" i="24"/>
  <c r="H183" i="24" s="1"/>
  <c r="D183" i="24"/>
  <c r="P182" i="24"/>
  <c r="N182" i="24"/>
  <c r="L182" i="24"/>
  <c r="J182" i="24"/>
  <c r="G182" i="24"/>
  <c r="F182" i="24"/>
  <c r="E182" i="24"/>
  <c r="H182" i="24" s="1"/>
  <c r="D182" i="24"/>
  <c r="P181" i="24"/>
  <c r="N181" i="24"/>
  <c r="L181" i="24"/>
  <c r="J181" i="24"/>
  <c r="G181" i="24"/>
  <c r="F181" i="24"/>
  <c r="E181" i="24"/>
  <c r="H181" i="24" s="1"/>
  <c r="D181" i="24"/>
  <c r="P180" i="24"/>
  <c r="N180" i="24"/>
  <c r="L180" i="24"/>
  <c r="J180" i="24"/>
  <c r="G180" i="24"/>
  <c r="F180" i="24"/>
  <c r="E180" i="24"/>
  <c r="H180" i="24" s="1"/>
  <c r="D180" i="24"/>
  <c r="P179" i="24"/>
  <c r="N179" i="24"/>
  <c r="L179" i="24"/>
  <c r="J179" i="24"/>
  <c r="G179" i="24"/>
  <c r="F179" i="24"/>
  <c r="E179" i="24"/>
  <c r="H179" i="24" s="1"/>
  <c r="D179" i="24"/>
  <c r="P178" i="24"/>
  <c r="N178" i="24"/>
  <c r="L178" i="24"/>
  <c r="J178" i="24"/>
  <c r="G178" i="24"/>
  <c r="F178" i="24"/>
  <c r="E178" i="24"/>
  <c r="H178" i="24" s="1"/>
  <c r="D178" i="24"/>
  <c r="P177" i="24"/>
  <c r="N177" i="24"/>
  <c r="L177" i="24"/>
  <c r="J177" i="24"/>
  <c r="G177" i="24"/>
  <c r="F177" i="24"/>
  <c r="E177" i="24"/>
  <c r="H177" i="24" s="1"/>
  <c r="D177" i="24"/>
  <c r="P176" i="24"/>
  <c r="N176" i="24"/>
  <c r="L176" i="24"/>
  <c r="J176" i="24"/>
  <c r="G176" i="24"/>
  <c r="F176" i="24"/>
  <c r="E176" i="24"/>
  <c r="H176" i="24" s="1"/>
  <c r="D176" i="24"/>
  <c r="P175" i="24"/>
  <c r="N175" i="24"/>
  <c r="L175" i="24"/>
  <c r="J175" i="24"/>
  <c r="G175" i="24"/>
  <c r="F175" i="24"/>
  <c r="E175" i="24"/>
  <c r="H175" i="24" s="1"/>
  <c r="D175" i="24"/>
  <c r="P174" i="24"/>
  <c r="N174" i="24"/>
  <c r="L174" i="24"/>
  <c r="J174" i="24"/>
  <c r="G174" i="24"/>
  <c r="F174" i="24"/>
  <c r="E174" i="24"/>
  <c r="H174" i="24" s="1"/>
  <c r="D174" i="24"/>
  <c r="P173" i="24"/>
  <c r="N173" i="24"/>
  <c r="L173" i="24"/>
  <c r="J173" i="24"/>
  <c r="G173" i="24"/>
  <c r="F173" i="24"/>
  <c r="E173" i="24"/>
  <c r="H173" i="24" s="1"/>
  <c r="D173" i="24"/>
  <c r="P172" i="24"/>
  <c r="N172" i="24"/>
  <c r="L172" i="24"/>
  <c r="J172" i="24"/>
  <c r="G172" i="24"/>
  <c r="F172" i="24"/>
  <c r="E172" i="24"/>
  <c r="H172" i="24" s="1"/>
  <c r="D172" i="24"/>
  <c r="P171" i="24"/>
  <c r="N171" i="24"/>
  <c r="L171" i="24"/>
  <c r="J171" i="24"/>
  <c r="G171" i="24"/>
  <c r="F171" i="24"/>
  <c r="E171" i="24"/>
  <c r="H171" i="24" s="1"/>
  <c r="D171" i="24"/>
  <c r="P170" i="24"/>
  <c r="N170" i="24"/>
  <c r="L170" i="24"/>
  <c r="J170" i="24"/>
  <c r="G170" i="24"/>
  <c r="F170" i="24"/>
  <c r="E170" i="24"/>
  <c r="H170" i="24" s="1"/>
  <c r="D170" i="24"/>
  <c r="P169" i="24"/>
  <c r="N169" i="24"/>
  <c r="L169" i="24"/>
  <c r="J169" i="24"/>
  <c r="G169" i="24"/>
  <c r="F169" i="24"/>
  <c r="E169" i="24"/>
  <c r="H169" i="24" s="1"/>
  <c r="D169" i="24"/>
  <c r="P168" i="24"/>
  <c r="N168" i="24"/>
  <c r="L168" i="24"/>
  <c r="J168" i="24"/>
  <c r="G168" i="24"/>
  <c r="F168" i="24"/>
  <c r="E168" i="24"/>
  <c r="H168" i="24" s="1"/>
  <c r="D168" i="24"/>
  <c r="P167" i="24"/>
  <c r="N167" i="24"/>
  <c r="L167" i="24"/>
  <c r="J167" i="24"/>
  <c r="G167" i="24"/>
  <c r="F167" i="24"/>
  <c r="E167" i="24"/>
  <c r="H167" i="24" s="1"/>
  <c r="D167" i="24"/>
  <c r="P166" i="24"/>
  <c r="N166" i="24"/>
  <c r="L166" i="24"/>
  <c r="J166" i="24"/>
  <c r="G166" i="24"/>
  <c r="F166" i="24"/>
  <c r="E166" i="24"/>
  <c r="H166" i="24" s="1"/>
  <c r="D166" i="24"/>
  <c r="P165" i="24"/>
  <c r="N165" i="24"/>
  <c r="L165" i="24"/>
  <c r="J165" i="24"/>
  <c r="G165" i="24"/>
  <c r="F165" i="24"/>
  <c r="E165" i="24"/>
  <c r="H165" i="24" s="1"/>
  <c r="D165" i="24"/>
  <c r="P164" i="24"/>
  <c r="N164" i="24"/>
  <c r="L164" i="24"/>
  <c r="J164" i="24"/>
  <c r="G164" i="24"/>
  <c r="F164" i="24"/>
  <c r="E164" i="24"/>
  <c r="H164" i="24" s="1"/>
  <c r="D164" i="24"/>
  <c r="P163" i="24"/>
  <c r="N163" i="24"/>
  <c r="L163" i="24"/>
  <c r="J163" i="24"/>
  <c r="G163" i="24"/>
  <c r="F163" i="24"/>
  <c r="E163" i="24"/>
  <c r="H163" i="24" s="1"/>
  <c r="D163" i="24"/>
  <c r="P162" i="24"/>
  <c r="N162" i="24"/>
  <c r="L162" i="24"/>
  <c r="J162" i="24"/>
  <c r="G162" i="24"/>
  <c r="F162" i="24"/>
  <c r="E162" i="24"/>
  <c r="H162" i="24" s="1"/>
  <c r="D162" i="24"/>
  <c r="P161" i="24"/>
  <c r="N161" i="24"/>
  <c r="L161" i="24"/>
  <c r="J161" i="24"/>
  <c r="G161" i="24"/>
  <c r="F161" i="24"/>
  <c r="E161" i="24"/>
  <c r="H161" i="24" s="1"/>
  <c r="D161" i="24"/>
  <c r="P160" i="24"/>
  <c r="N160" i="24"/>
  <c r="L160" i="24"/>
  <c r="J160" i="24"/>
  <c r="G160" i="24"/>
  <c r="F160" i="24"/>
  <c r="E160" i="24"/>
  <c r="H160" i="24" s="1"/>
  <c r="D160" i="24"/>
  <c r="P159" i="24"/>
  <c r="N159" i="24"/>
  <c r="L159" i="24"/>
  <c r="J159" i="24"/>
  <c r="G159" i="24"/>
  <c r="F159" i="24"/>
  <c r="E159" i="24"/>
  <c r="H159" i="24" s="1"/>
  <c r="D159" i="24"/>
  <c r="P158" i="24"/>
  <c r="N158" i="24"/>
  <c r="L158" i="24"/>
  <c r="J158" i="24"/>
  <c r="G158" i="24"/>
  <c r="F158" i="24"/>
  <c r="E158" i="24"/>
  <c r="H158" i="24" s="1"/>
  <c r="D158" i="24"/>
  <c r="P157" i="24"/>
  <c r="N157" i="24"/>
  <c r="L157" i="24"/>
  <c r="J157" i="24"/>
  <c r="G157" i="24"/>
  <c r="F157" i="24"/>
  <c r="E157" i="24"/>
  <c r="H157" i="24" s="1"/>
  <c r="D157" i="24"/>
  <c r="P156" i="24"/>
  <c r="N156" i="24"/>
  <c r="L156" i="24"/>
  <c r="J156" i="24"/>
  <c r="G156" i="24"/>
  <c r="F156" i="24"/>
  <c r="E156" i="24"/>
  <c r="H156" i="24" s="1"/>
  <c r="D156" i="24"/>
  <c r="P155" i="24"/>
  <c r="N155" i="24"/>
  <c r="L155" i="24"/>
  <c r="J155" i="24"/>
  <c r="G155" i="24"/>
  <c r="F155" i="24"/>
  <c r="E155" i="24"/>
  <c r="H155" i="24" s="1"/>
  <c r="D155" i="24"/>
  <c r="P154" i="24"/>
  <c r="N154" i="24"/>
  <c r="L154" i="24"/>
  <c r="J154" i="24"/>
  <c r="G154" i="24"/>
  <c r="F154" i="24"/>
  <c r="E154" i="24"/>
  <c r="H154" i="24" s="1"/>
  <c r="D154" i="24"/>
  <c r="P153" i="24"/>
  <c r="N153" i="24"/>
  <c r="L153" i="24"/>
  <c r="J153" i="24"/>
  <c r="G153" i="24"/>
  <c r="F153" i="24"/>
  <c r="E153" i="24"/>
  <c r="H153" i="24" s="1"/>
  <c r="D153" i="24"/>
  <c r="P152" i="24"/>
  <c r="N152" i="24"/>
  <c r="L152" i="24"/>
  <c r="J152" i="24"/>
  <c r="G152" i="24"/>
  <c r="F152" i="24"/>
  <c r="E152" i="24"/>
  <c r="H152" i="24" s="1"/>
  <c r="D152" i="24"/>
  <c r="P151" i="24"/>
  <c r="N151" i="24"/>
  <c r="L151" i="24"/>
  <c r="J151" i="24"/>
  <c r="G151" i="24"/>
  <c r="F151" i="24"/>
  <c r="E151" i="24"/>
  <c r="H151" i="24" s="1"/>
  <c r="D151" i="24"/>
  <c r="P150" i="24"/>
  <c r="N150" i="24"/>
  <c r="L150" i="24"/>
  <c r="J150" i="24"/>
  <c r="G150" i="24"/>
  <c r="F150" i="24"/>
  <c r="E150" i="24"/>
  <c r="H150" i="24" s="1"/>
  <c r="D150" i="24"/>
  <c r="P149" i="24"/>
  <c r="N149" i="24"/>
  <c r="L149" i="24"/>
  <c r="J149" i="24"/>
  <c r="G149" i="24"/>
  <c r="F149" i="24"/>
  <c r="E149" i="24"/>
  <c r="H149" i="24" s="1"/>
  <c r="D149" i="24"/>
  <c r="P148" i="24"/>
  <c r="N148" i="24"/>
  <c r="L148" i="24"/>
  <c r="J148" i="24"/>
  <c r="G148" i="24"/>
  <c r="F148" i="24"/>
  <c r="E148" i="24"/>
  <c r="H148" i="24" s="1"/>
  <c r="D148" i="24"/>
  <c r="P147" i="24"/>
  <c r="N147" i="24"/>
  <c r="L147" i="24"/>
  <c r="J147" i="24"/>
  <c r="G147" i="24"/>
  <c r="F147" i="24"/>
  <c r="E147" i="24"/>
  <c r="H147" i="24" s="1"/>
  <c r="D147" i="24"/>
  <c r="P146" i="24"/>
  <c r="N146" i="24"/>
  <c r="L146" i="24"/>
  <c r="J146" i="24"/>
  <c r="G146" i="24"/>
  <c r="F146" i="24"/>
  <c r="E146" i="24"/>
  <c r="H146" i="24" s="1"/>
  <c r="D146" i="24"/>
  <c r="P145" i="24"/>
  <c r="N145" i="24"/>
  <c r="L145" i="24"/>
  <c r="J145" i="24"/>
  <c r="G145" i="24"/>
  <c r="F145" i="24"/>
  <c r="E145" i="24"/>
  <c r="H145" i="24" s="1"/>
  <c r="D145" i="24"/>
  <c r="P144" i="24"/>
  <c r="N144" i="24"/>
  <c r="L144" i="24"/>
  <c r="J144" i="24"/>
  <c r="G144" i="24"/>
  <c r="F144" i="24"/>
  <c r="E144" i="24"/>
  <c r="H144" i="24" s="1"/>
  <c r="D144" i="24"/>
  <c r="P143" i="24"/>
  <c r="N143" i="24"/>
  <c r="L143" i="24"/>
  <c r="J143" i="24"/>
  <c r="G143" i="24"/>
  <c r="F143" i="24"/>
  <c r="E143" i="24"/>
  <c r="H143" i="24" s="1"/>
  <c r="D143" i="24"/>
  <c r="P142" i="24"/>
  <c r="N142" i="24"/>
  <c r="L142" i="24"/>
  <c r="J142" i="24"/>
  <c r="G142" i="24"/>
  <c r="F142" i="24"/>
  <c r="E142" i="24"/>
  <c r="H142" i="24" s="1"/>
  <c r="D142" i="24"/>
  <c r="P141" i="24"/>
  <c r="N141" i="24"/>
  <c r="L141" i="24"/>
  <c r="J141" i="24"/>
  <c r="G141" i="24"/>
  <c r="F141" i="24"/>
  <c r="E141" i="24"/>
  <c r="H141" i="24" s="1"/>
  <c r="D141" i="24"/>
  <c r="P140" i="24"/>
  <c r="N140" i="24"/>
  <c r="L140" i="24"/>
  <c r="J140" i="24"/>
  <c r="G140" i="24"/>
  <c r="F140" i="24"/>
  <c r="E140" i="24"/>
  <c r="H140" i="24" s="1"/>
  <c r="D140" i="24"/>
  <c r="P139" i="24"/>
  <c r="N139" i="24"/>
  <c r="L139" i="24"/>
  <c r="J139" i="24"/>
  <c r="G139" i="24"/>
  <c r="F139" i="24"/>
  <c r="E139" i="24"/>
  <c r="H139" i="24" s="1"/>
  <c r="D139" i="24"/>
  <c r="P138" i="24"/>
  <c r="N138" i="24"/>
  <c r="L138" i="24"/>
  <c r="J138" i="24"/>
  <c r="G138" i="24"/>
  <c r="F138" i="24"/>
  <c r="E138" i="24"/>
  <c r="H138" i="24" s="1"/>
  <c r="D138" i="24"/>
  <c r="P137" i="24"/>
  <c r="N137" i="24"/>
  <c r="L137" i="24"/>
  <c r="J137" i="24"/>
  <c r="G137" i="24"/>
  <c r="F137" i="24"/>
  <c r="E137" i="24"/>
  <c r="H137" i="24" s="1"/>
  <c r="D137" i="24"/>
  <c r="P136" i="24"/>
  <c r="N136" i="24"/>
  <c r="L136" i="24"/>
  <c r="J136" i="24"/>
  <c r="G136" i="24"/>
  <c r="F136" i="24"/>
  <c r="E136" i="24"/>
  <c r="H136" i="24" s="1"/>
  <c r="D136" i="24"/>
  <c r="P135" i="24"/>
  <c r="N135" i="24"/>
  <c r="L135" i="24"/>
  <c r="J135" i="24"/>
  <c r="G135" i="24"/>
  <c r="F135" i="24"/>
  <c r="E135" i="24"/>
  <c r="H135" i="24" s="1"/>
  <c r="D135" i="24"/>
  <c r="P134" i="24"/>
  <c r="N134" i="24"/>
  <c r="L134" i="24"/>
  <c r="J134" i="24"/>
  <c r="G134" i="24"/>
  <c r="F134" i="24"/>
  <c r="E134" i="24"/>
  <c r="H134" i="24" s="1"/>
  <c r="D134" i="24"/>
  <c r="P133" i="24"/>
  <c r="N133" i="24"/>
  <c r="L133" i="24"/>
  <c r="J133" i="24"/>
  <c r="G133" i="24"/>
  <c r="F133" i="24"/>
  <c r="E133" i="24"/>
  <c r="H133" i="24" s="1"/>
  <c r="D133" i="24"/>
  <c r="P132" i="24"/>
  <c r="N132" i="24"/>
  <c r="L132" i="24"/>
  <c r="J132" i="24"/>
  <c r="G132" i="24"/>
  <c r="F132" i="24"/>
  <c r="E132" i="24"/>
  <c r="H132" i="24" s="1"/>
  <c r="D132" i="24"/>
  <c r="P131" i="24"/>
  <c r="N131" i="24"/>
  <c r="L131" i="24"/>
  <c r="J131" i="24"/>
  <c r="G131" i="24"/>
  <c r="F131" i="24"/>
  <c r="E131" i="24"/>
  <c r="H131" i="24" s="1"/>
  <c r="D131" i="24"/>
  <c r="P130" i="24"/>
  <c r="N130" i="24"/>
  <c r="L130" i="24"/>
  <c r="J130" i="24"/>
  <c r="G130" i="24"/>
  <c r="F130" i="24"/>
  <c r="E130" i="24"/>
  <c r="H130" i="24" s="1"/>
  <c r="D130" i="24"/>
  <c r="P129" i="24"/>
  <c r="N129" i="24"/>
  <c r="L129" i="24"/>
  <c r="J129" i="24"/>
  <c r="G129" i="24"/>
  <c r="F129" i="24"/>
  <c r="E129" i="24"/>
  <c r="H129" i="24" s="1"/>
  <c r="D129" i="24"/>
  <c r="P128" i="24"/>
  <c r="N128" i="24"/>
  <c r="L128" i="24"/>
  <c r="J128" i="24"/>
  <c r="G128" i="24"/>
  <c r="F128" i="24"/>
  <c r="E128" i="24"/>
  <c r="H128" i="24" s="1"/>
  <c r="D128" i="24"/>
  <c r="P127" i="24"/>
  <c r="N127" i="24"/>
  <c r="L127" i="24"/>
  <c r="J127" i="24"/>
  <c r="G127" i="24"/>
  <c r="F127" i="24"/>
  <c r="E127" i="24"/>
  <c r="H127" i="24" s="1"/>
  <c r="D127" i="24"/>
  <c r="P126" i="24"/>
  <c r="N126" i="24"/>
  <c r="L126" i="24"/>
  <c r="J126" i="24"/>
  <c r="G126" i="24"/>
  <c r="F126" i="24"/>
  <c r="E126" i="24"/>
  <c r="H126" i="24" s="1"/>
  <c r="D126" i="24"/>
  <c r="P125" i="24"/>
  <c r="N125" i="24"/>
  <c r="L125" i="24"/>
  <c r="J125" i="24"/>
  <c r="G125" i="24"/>
  <c r="F125" i="24"/>
  <c r="E125" i="24"/>
  <c r="H125" i="24" s="1"/>
  <c r="D125" i="24"/>
  <c r="P124" i="24"/>
  <c r="N124" i="24"/>
  <c r="L124" i="24"/>
  <c r="J124" i="24"/>
  <c r="G124" i="24"/>
  <c r="F124" i="24"/>
  <c r="E124" i="24"/>
  <c r="H124" i="24" s="1"/>
  <c r="D124" i="24"/>
  <c r="P123" i="24"/>
  <c r="N123" i="24"/>
  <c r="L123" i="24"/>
  <c r="J123" i="24"/>
  <c r="G123" i="24"/>
  <c r="F123" i="24"/>
  <c r="E123" i="24"/>
  <c r="H123" i="24" s="1"/>
  <c r="D123" i="24"/>
  <c r="P122" i="24"/>
  <c r="N122" i="24"/>
  <c r="L122" i="24"/>
  <c r="J122" i="24"/>
  <c r="G122" i="24"/>
  <c r="F122" i="24"/>
  <c r="E122" i="24"/>
  <c r="H122" i="24" s="1"/>
  <c r="D122" i="24"/>
  <c r="P121" i="24"/>
  <c r="N121" i="24"/>
  <c r="L121" i="24"/>
  <c r="J121" i="24"/>
  <c r="G121" i="24"/>
  <c r="F121" i="24"/>
  <c r="E121" i="24"/>
  <c r="H121" i="24" s="1"/>
  <c r="D121" i="24"/>
  <c r="P120" i="24"/>
  <c r="N120" i="24"/>
  <c r="L120" i="24"/>
  <c r="J120" i="24"/>
  <c r="G120" i="24"/>
  <c r="F120" i="24"/>
  <c r="E120" i="24"/>
  <c r="H120" i="24" s="1"/>
  <c r="D120" i="24"/>
  <c r="P119" i="24"/>
  <c r="N119" i="24"/>
  <c r="L119" i="24"/>
  <c r="J119" i="24"/>
  <c r="G119" i="24"/>
  <c r="F119" i="24"/>
  <c r="E119" i="24"/>
  <c r="H119" i="24" s="1"/>
  <c r="D119" i="24"/>
  <c r="P118" i="24"/>
  <c r="N118" i="24"/>
  <c r="L118" i="24"/>
  <c r="J118" i="24"/>
  <c r="G118" i="24"/>
  <c r="F118" i="24"/>
  <c r="E118" i="24"/>
  <c r="H118" i="24" s="1"/>
  <c r="D118" i="24"/>
  <c r="P117" i="24"/>
  <c r="N117" i="24"/>
  <c r="L117" i="24"/>
  <c r="J117" i="24"/>
  <c r="G117" i="24"/>
  <c r="F117" i="24"/>
  <c r="E117" i="24"/>
  <c r="H117" i="24" s="1"/>
  <c r="D117" i="24"/>
  <c r="P116" i="24"/>
  <c r="N116" i="24"/>
  <c r="L116" i="24"/>
  <c r="J116" i="24"/>
  <c r="G116" i="24"/>
  <c r="F116" i="24"/>
  <c r="E116" i="24"/>
  <c r="H116" i="24" s="1"/>
  <c r="D116" i="24"/>
  <c r="P115" i="24"/>
  <c r="N115" i="24"/>
  <c r="L115" i="24"/>
  <c r="J115" i="24"/>
  <c r="G115" i="24"/>
  <c r="F115" i="24"/>
  <c r="E115" i="24"/>
  <c r="H115" i="24" s="1"/>
  <c r="D115" i="24"/>
  <c r="P114" i="24"/>
  <c r="N114" i="24"/>
  <c r="L114" i="24"/>
  <c r="J114" i="24"/>
  <c r="G114" i="24"/>
  <c r="F114" i="24"/>
  <c r="E114" i="24"/>
  <c r="H114" i="24" s="1"/>
  <c r="D114" i="24"/>
  <c r="P113" i="24"/>
  <c r="N113" i="24"/>
  <c r="L113" i="24"/>
  <c r="J113" i="24"/>
  <c r="G113" i="24"/>
  <c r="F113" i="24"/>
  <c r="E113" i="24"/>
  <c r="H113" i="24" s="1"/>
  <c r="D113" i="24"/>
  <c r="P112" i="24"/>
  <c r="N112" i="24"/>
  <c r="L112" i="24"/>
  <c r="J112" i="24"/>
  <c r="G112" i="24"/>
  <c r="F112" i="24"/>
  <c r="E112" i="24"/>
  <c r="H112" i="24" s="1"/>
  <c r="D112" i="24"/>
  <c r="P111" i="24"/>
  <c r="N111" i="24"/>
  <c r="L111" i="24"/>
  <c r="J111" i="24"/>
  <c r="G111" i="24"/>
  <c r="F111" i="24"/>
  <c r="E111" i="24"/>
  <c r="H111" i="24" s="1"/>
  <c r="D111" i="24"/>
  <c r="P110" i="24"/>
  <c r="N110" i="24"/>
  <c r="L110" i="24"/>
  <c r="J110" i="24"/>
  <c r="G110" i="24"/>
  <c r="F110" i="24"/>
  <c r="E110" i="24"/>
  <c r="H110" i="24" s="1"/>
  <c r="D110" i="24"/>
  <c r="P109" i="24"/>
  <c r="N109" i="24"/>
  <c r="L109" i="24"/>
  <c r="J109" i="24"/>
  <c r="G109" i="24"/>
  <c r="F109" i="24"/>
  <c r="E109" i="24"/>
  <c r="H109" i="24" s="1"/>
  <c r="D109" i="24"/>
  <c r="P108" i="24"/>
  <c r="N108" i="24"/>
  <c r="L108" i="24"/>
  <c r="J108" i="24"/>
  <c r="G108" i="24"/>
  <c r="F108" i="24"/>
  <c r="E108" i="24"/>
  <c r="H108" i="24" s="1"/>
  <c r="D108" i="24"/>
  <c r="P107" i="24"/>
  <c r="N107" i="24"/>
  <c r="L107" i="24"/>
  <c r="J107" i="24"/>
  <c r="G107" i="24"/>
  <c r="F107" i="24"/>
  <c r="E107" i="24"/>
  <c r="H107" i="24" s="1"/>
  <c r="D107" i="24"/>
  <c r="P106" i="24"/>
  <c r="N106" i="24"/>
  <c r="L106" i="24"/>
  <c r="J106" i="24"/>
  <c r="G106" i="24"/>
  <c r="F106" i="24"/>
  <c r="E106" i="24"/>
  <c r="H106" i="24" s="1"/>
  <c r="D106" i="24"/>
  <c r="P105" i="24"/>
  <c r="N105" i="24"/>
  <c r="L105" i="24"/>
  <c r="J105" i="24"/>
  <c r="G105" i="24"/>
  <c r="F105" i="24"/>
  <c r="E105" i="24"/>
  <c r="H105" i="24" s="1"/>
  <c r="D105" i="24"/>
  <c r="P104" i="24"/>
  <c r="N104" i="24"/>
  <c r="L104" i="24"/>
  <c r="J104" i="24"/>
  <c r="G104" i="24"/>
  <c r="F104" i="24"/>
  <c r="E104" i="24"/>
  <c r="H104" i="24" s="1"/>
  <c r="D104" i="24"/>
  <c r="P103" i="24"/>
  <c r="N103" i="24"/>
  <c r="L103" i="24"/>
  <c r="J103" i="24"/>
  <c r="G103" i="24"/>
  <c r="F103" i="24"/>
  <c r="E103" i="24"/>
  <c r="H103" i="24" s="1"/>
  <c r="D103" i="24"/>
  <c r="P102" i="24"/>
  <c r="N102" i="24"/>
  <c r="L102" i="24"/>
  <c r="J102" i="24"/>
  <c r="G102" i="24"/>
  <c r="F102" i="24"/>
  <c r="E102" i="24"/>
  <c r="H102" i="24" s="1"/>
  <c r="D102" i="24"/>
  <c r="P101" i="24"/>
  <c r="N101" i="24"/>
  <c r="L101" i="24"/>
  <c r="J101" i="24"/>
  <c r="G101" i="24"/>
  <c r="F101" i="24"/>
  <c r="E101" i="24"/>
  <c r="H101" i="24" s="1"/>
  <c r="D101" i="24"/>
  <c r="P100" i="24"/>
  <c r="N100" i="24"/>
  <c r="L100" i="24"/>
  <c r="J100" i="24"/>
  <c r="G100" i="24"/>
  <c r="F100" i="24"/>
  <c r="E100" i="24"/>
  <c r="H100" i="24" s="1"/>
  <c r="D100" i="24"/>
  <c r="P99" i="24"/>
  <c r="N99" i="24"/>
  <c r="L99" i="24"/>
  <c r="J99" i="24"/>
  <c r="G99" i="24"/>
  <c r="F99" i="24"/>
  <c r="E99" i="24"/>
  <c r="H99" i="24" s="1"/>
  <c r="D99" i="24"/>
  <c r="P98" i="24"/>
  <c r="N98" i="24"/>
  <c r="L98" i="24"/>
  <c r="J98" i="24"/>
  <c r="G98" i="24"/>
  <c r="F98" i="24"/>
  <c r="E98" i="24"/>
  <c r="H98" i="24" s="1"/>
  <c r="D98" i="24"/>
  <c r="P97" i="24"/>
  <c r="N97" i="24"/>
  <c r="L97" i="24"/>
  <c r="J97" i="24"/>
  <c r="G97" i="24"/>
  <c r="F97" i="24"/>
  <c r="E97" i="24"/>
  <c r="H97" i="24" s="1"/>
  <c r="D97" i="24"/>
  <c r="P96" i="24"/>
  <c r="N96" i="24"/>
  <c r="L96" i="24"/>
  <c r="J96" i="24"/>
  <c r="G96" i="24"/>
  <c r="F96" i="24"/>
  <c r="E96" i="24"/>
  <c r="H96" i="24" s="1"/>
  <c r="D96" i="24"/>
  <c r="P95" i="24"/>
  <c r="N95" i="24"/>
  <c r="L95" i="24"/>
  <c r="J95" i="24"/>
  <c r="G95" i="24"/>
  <c r="F95" i="24"/>
  <c r="E95" i="24"/>
  <c r="H95" i="24" s="1"/>
  <c r="D95" i="24"/>
  <c r="P94" i="24"/>
  <c r="N94" i="24"/>
  <c r="L94" i="24"/>
  <c r="J94" i="24"/>
  <c r="G94" i="24"/>
  <c r="F94" i="24"/>
  <c r="E94" i="24"/>
  <c r="H94" i="24" s="1"/>
  <c r="D94" i="24"/>
  <c r="P93" i="24"/>
  <c r="N93" i="24"/>
  <c r="L93" i="24"/>
  <c r="J93" i="24"/>
  <c r="G93" i="24"/>
  <c r="F93" i="24"/>
  <c r="E93" i="24"/>
  <c r="H93" i="24" s="1"/>
  <c r="D93" i="24"/>
  <c r="P92" i="24"/>
  <c r="N92" i="24"/>
  <c r="L92" i="24"/>
  <c r="J92" i="24"/>
  <c r="G92" i="24"/>
  <c r="F92" i="24"/>
  <c r="E92" i="24"/>
  <c r="H92" i="24" s="1"/>
  <c r="D92" i="24"/>
  <c r="P91" i="24"/>
  <c r="N91" i="24"/>
  <c r="L91" i="24"/>
  <c r="J91" i="24"/>
  <c r="G91" i="24"/>
  <c r="F91" i="24"/>
  <c r="E91" i="24"/>
  <c r="H91" i="24" s="1"/>
  <c r="D91" i="24"/>
  <c r="P90" i="24"/>
  <c r="N90" i="24"/>
  <c r="L90" i="24"/>
  <c r="J90" i="24"/>
  <c r="G90" i="24"/>
  <c r="F90" i="24"/>
  <c r="E90" i="24"/>
  <c r="H90" i="24" s="1"/>
  <c r="D90" i="24"/>
  <c r="P89" i="24"/>
  <c r="N89" i="24"/>
  <c r="L89" i="24"/>
  <c r="J89" i="24"/>
  <c r="G89" i="24"/>
  <c r="F89" i="24"/>
  <c r="E89" i="24"/>
  <c r="H89" i="24" s="1"/>
  <c r="D89" i="24"/>
  <c r="P88" i="24"/>
  <c r="N88" i="24"/>
  <c r="L88" i="24"/>
  <c r="J88" i="24"/>
  <c r="G88" i="24"/>
  <c r="F88" i="24"/>
  <c r="E88" i="24"/>
  <c r="H88" i="24" s="1"/>
  <c r="D88" i="24"/>
  <c r="P87" i="24"/>
  <c r="N87" i="24"/>
  <c r="L87" i="24"/>
  <c r="J87" i="24"/>
  <c r="G87" i="24"/>
  <c r="F87" i="24"/>
  <c r="E87" i="24"/>
  <c r="H87" i="24" s="1"/>
  <c r="D87" i="24"/>
  <c r="P86" i="24"/>
  <c r="N86" i="24"/>
  <c r="L86" i="24"/>
  <c r="J86" i="24"/>
  <c r="G86" i="24"/>
  <c r="F86" i="24"/>
  <c r="E86" i="24"/>
  <c r="H86" i="24" s="1"/>
  <c r="D86" i="24"/>
  <c r="P85" i="24"/>
  <c r="N85" i="24"/>
  <c r="L85" i="24"/>
  <c r="J85" i="24"/>
  <c r="G85" i="24"/>
  <c r="F85" i="24"/>
  <c r="E85" i="24"/>
  <c r="H85" i="24" s="1"/>
  <c r="D85" i="24"/>
  <c r="P84" i="24"/>
  <c r="N84" i="24"/>
  <c r="L84" i="24"/>
  <c r="J84" i="24"/>
  <c r="G84" i="24"/>
  <c r="F84" i="24"/>
  <c r="E84" i="24"/>
  <c r="H84" i="24" s="1"/>
  <c r="D84" i="24"/>
  <c r="P83" i="24"/>
  <c r="N83" i="24"/>
  <c r="L83" i="24"/>
  <c r="J83" i="24"/>
  <c r="G83" i="24"/>
  <c r="F83" i="24"/>
  <c r="E83" i="24"/>
  <c r="H83" i="24" s="1"/>
  <c r="D83" i="24"/>
  <c r="P82" i="24"/>
  <c r="N82" i="24"/>
  <c r="L82" i="24"/>
  <c r="J82" i="24"/>
  <c r="G82" i="24"/>
  <c r="F82" i="24"/>
  <c r="E82" i="24"/>
  <c r="H82" i="24" s="1"/>
  <c r="D82" i="24"/>
  <c r="P81" i="24"/>
  <c r="N81" i="24"/>
  <c r="L81" i="24"/>
  <c r="J81" i="24"/>
  <c r="G81" i="24"/>
  <c r="F81" i="24"/>
  <c r="E81" i="24"/>
  <c r="H81" i="24" s="1"/>
  <c r="D81" i="24"/>
  <c r="P80" i="24"/>
  <c r="N80" i="24"/>
  <c r="L80" i="24"/>
  <c r="J80" i="24"/>
  <c r="G80" i="24"/>
  <c r="F80" i="24"/>
  <c r="E80" i="24"/>
  <c r="H80" i="24" s="1"/>
  <c r="D80" i="24"/>
  <c r="P79" i="24"/>
  <c r="N79" i="24"/>
  <c r="L79" i="24"/>
  <c r="J79" i="24"/>
  <c r="G79" i="24"/>
  <c r="F79" i="24"/>
  <c r="E79" i="24"/>
  <c r="H79" i="24" s="1"/>
  <c r="D79" i="24"/>
  <c r="P78" i="24"/>
  <c r="N78" i="24"/>
  <c r="L78" i="24"/>
  <c r="J78" i="24"/>
  <c r="G78" i="24"/>
  <c r="F78" i="24"/>
  <c r="E78" i="24"/>
  <c r="H78" i="24" s="1"/>
  <c r="D78" i="24"/>
  <c r="P77" i="24"/>
  <c r="N77" i="24"/>
  <c r="L77" i="24"/>
  <c r="J77" i="24"/>
  <c r="G77" i="24"/>
  <c r="F77" i="24"/>
  <c r="E77" i="24"/>
  <c r="H77" i="24" s="1"/>
  <c r="D77" i="24"/>
  <c r="P76" i="24"/>
  <c r="N76" i="24"/>
  <c r="L76" i="24"/>
  <c r="J76" i="24"/>
  <c r="G76" i="24"/>
  <c r="F76" i="24"/>
  <c r="E76" i="24"/>
  <c r="H76" i="24" s="1"/>
  <c r="D76" i="24"/>
  <c r="P75" i="24"/>
  <c r="N75" i="24"/>
  <c r="L75" i="24"/>
  <c r="J75" i="24"/>
  <c r="G75" i="24"/>
  <c r="F75" i="24"/>
  <c r="E75" i="24"/>
  <c r="H75" i="24" s="1"/>
  <c r="D75" i="24"/>
  <c r="P74" i="24"/>
  <c r="N74" i="24"/>
  <c r="L74" i="24"/>
  <c r="J74" i="24"/>
  <c r="G74" i="24"/>
  <c r="F74" i="24"/>
  <c r="E74" i="24"/>
  <c r="H74" i="24" s="1"/>
  <c r="D74" i="24"/>
  <c r="P73" i="24"/>
  <c r="N73" i="24"/>
  <c r="L73" i="24"/>
  <c r="J73" i="24"/>
  <c r="G73" i="24"/>
  <c r="F73" i="24"/>
  <c r="E73" i="24"/>
  <c r="H73" i="24" s="1"/>
  <c r="D73" i="24"/>
  <c r="P72" i="24"/>
  <c r="N72" i="24"/>
  <c r="L72" i="24"/>
  <c r="J72" i="24"/>
  <c r="G72" i="24"/>
  <c r="F72" i="24"/>
  <c r="E72" i="24"/>
  <c r="H72" i="24" s="1"/>
  <c r="D72" i="24"/>
  <c r="P71" i="24"/>
  <c r="N71" i="24"/>
  <c r="L71" i="24"/>
  <c r="J71" i="24"/>
  <c r="G71" i="24"/>
  <c r="F71" i="24"/>
  <c r="E71" i="24"/>
  <c r="H71" i="24" s="1"/>
  <c r="D71" i="24"/>
  <c r="P70" i="24"/>
  <c r="N70" i="24"/>
  <c r="L70" i="24"/>
  <c r="J70" i="24"/>
  <c r="G70" i="24"/>
  <c r="F70" i="24"/>
  <c r="E70" i="24"/>
  <c r="H70" i="24" s="1"/>
  <c r="D70" i="24"/>
  <c r="P69" i="24"/>
  <c r="N69" i="24"/>
  <c r="L69" i="24"/>
  <c r="J69" i="24"/>
  <c r="G69" i="24"/>
  <c r="F69" i="24"/>
  <c r="E69" i="24"/>
  <c r="H69" i="24" s="1"/>
  <c r="D69" i="24"/>
  <c r="P68" i="24"/>
  <c r="N68" i="24"/>
  <c r="L68" i="24"/>
  <c r="J68" i="24"/>
  <c r="G68" i="24"/>
  <c r="F68" i="24"/>
  <c r="E68" i="24"/>
  <c r="H68" i="24" s="1"/>
  <c r="D68" i="24"/>
  <c r="P67" i="24"/>
  <c r="N67" i="24"/>
  <c r="L67" i="24"/>
  <c r="J67" i="24"/>
  <c r="G67" i="24"/>
  <c r="F67" i="24"/>
  <c r="E67" i="24"/>
  <c r="H67" i="24" s="1"/>
  <c r="D67" i="24"/>
  <c r="P66" i="24"/>
  <c r="N66" i="24"/>
  <c r="L66" i="24"/>
  <c r="J66" i="24"/>
  <c r="G66" i="24"/>
  <c r="F66" i="24"/>
  <c r="E66" i="24"/>
  <c r="H66" i="24" s="1"/>
  <c r="D66" i="24"/>
  <c r="P65" i="24"/>
  <c r="N65" i="24"/>
  <c r="L65" i="24"/>
  <c r="J65" i="24"/>
  <c r="G65" i="24"/>
  <c r="F65" i="24"/>
  <c r="E65" i="24"/>
  <c r="H65" i="24" s="1"/>
  <c r="D65" i="24"/>
  <c r="P64" i="24"/>
  <c r="N64" i="24"/>
  <c r="L64" i="24"/>
  <c r="J64" i="24"/>
  <c r="G64" i="24"/>
  <c r="F64" i="24"/>
  <c r="E64" i="24"/>
  <c r="H64" i="24" s="1"/>
  <c r="D64" i="24"/>
  <c r="P63" i="24"/>
  <c r="N63" i="24"/>
  <c r="L63" i="24"/>
  <c r="J63" i="24"/>
  <c r="G63" i="24"/>
  <c r="F63" i="24"/>
  <c r="E63" i="24"/>
  <c r="H63" i="24" s="1"/>
  <c r="D63" i="24"/>
  <c r="P62" i="24"/>
  <c r="N62" i="24"/>
  <c r="L62" i="24"/>
  <c r="J62" i="24"/>
  <c r="G62" i="24"/>
  <c r="F62" i="24"/>
  <c r="E62" i="24"/>
  <c r="H62" i="24" s="1"/>
  <c r="D62" i="24"/>
  <c r="P61" i="24"/>
  <c r="N61" i="24"/>
  <c r="L61" i="24"/>
  <c r="J61" i="24"/>
  <c r="G61" i="24"/>
  <c r="F61" i="24"/>
  <c r="E61" i="24"/>
  <c r="H61" i="24" s="1"/>
  <c r="D61" i="24"/>
  <c r="P60" i="24"/>
  <c r="N60" i="24"/>
  <c r="L60" i="24"/>
  <c r="J60" i="24"/>
  <c r="G60" i="24"/>
  <c r="F60" i="24"/>
  <c r="E60" i="24"/>
  <c r="H60" i="24" s="1"/>
  <c r="D60" i="24"/>
  <c r="P59" i="24"/>
  <c r="N59" i="24"/>
  <c r="L59" i="24"/>
  <c r="J59" i="24"/>
  <c r="G59" i="24"/>
  <c r="F59" i="24"/>
  <c r="E59" i="24"/>
  <c r="H59" i="24" s="1"/>
  <c r="D59" i="24"/>
  <c r="P58" i="24"/>
  <c r="N58" i="24"/>
  <c r="L58" i="24"/>
  <c r="J58" i="24"/>
  <c r="G58" i="24"/>
  <c r="F58" i="24"/>
  <c r="E58" i="24"/>
  <c r="H58" i="24" s="1"/>
  <c r="D58" i="24"/>
  <c r="P57" i="24"/>
  <c r="N57" i="24"/>
  <c r="L57" i="24"/>
  <c r="J57" i="24"/>
  <c r="G57" i="24"/>
  <c r="F57" i="24"/>
  <c r="E57" i="24"/>
  <c r="H57" i="24" s="1"/>
  <c r="D57" i="24"/>
  <c r="P56" i="24"/>
  <c r="N56" i="24"/>
  <c r="L56" i="24"/>
  <c r="J56" i="24"/>
  <c r="G56" i="24"/>
  <c r="F56" i="24"/>
  <c r="E56" i="24"/>
  <c r="H56" i="24" s="1"/>
  <c r="D56" i="24"/>
  <c r="P55" i="24"/>
  <c r="N55" i="24"/>
  <c r="L55" i="24"/>
  <c r="J55" i="24"/>
  <c r="G55" i="24"/>
  <c r="F55" i="24"/>
  <c r="E55" i="24"/>
  <c r="H55" i="24" s="1"/>
  <c r="D55" i="24"/>
  <c r="P54" i="24"/>
  <c r="N54" i="24"/>
  <c r="L54" i="24"/>
  <c r="J54" i="24"/>
  <c r="G54" i="24"/>
  <c r="F54" i="24"/>
  <c r="E54" i="24"/>
  <c r="H54" i="24" s="1"/>
  <c r="D54" i="24"/>
  <c r="P53" i="24"/>
  <c r="N53" i="24"/>
  <c r="L53" i="24"/>
  <c r="J53" i="24"/>
  <c r="G53" i="24"/>
  <c r="F53" i="24"/>
  <c r="E53" i="24"/>
  <c r="H53" i="24" s="1"/>
  <c r="D53" i="24"/>
  <c r="P52" i="24"/>
  <c r="N52" i="24"/>
  <c r="L52" i="24"/>
  <c r="J52" i="24"/>
  <c r="G52" i="24"/>
  <c r="F52" i="24"/>
  <c r="E52" i="24"/>
  <c r="H52" i="24" s="1"/>
  <c r="D52" i="24"/>
  <c r="P51" i="24"/>
  <c r="N51" i="24"/>
  <c r="L51" i="24"/>
  <c r="J51" i="24"/>
  <c r="G51" i="24"/>
  <c r="F51" i="24"/>
  <c r="E51" i="24"/>
  <c r="H51" i="24" s="1"/>
  <c r="D51" i="24"/>
  <c r="P50" i="24"/>
  <c r="N50" i="24"/>
  <c r="L50" i="24"/>
  <c r="J50" i="24"/>
  <c r="G50" i="24"/>
  <c r="F50" i="24"/>
  <c r="E50" i="24"/>
  <c r="H50" i="24" s="1"/>
  <c r="D50" i="24"/>
  <c r="P49" i="24"/>
  <c r="N49" i="24"/>
  <c r="L49" i="24"/>
  <c r="J49" i="24"/>
  <c r="G49" i="24"/>
  <c r="F49" i="24"/>
  <c r="E49" i="24"/>
  <c r="H49" i="24" s="1"/>
  <c r="D49" i="24"/>
  <c r="P48" i="24"/>
  <c r="N48" i="24"/>
  <c r="L48" i="24"/>
  <c r="J48" i="24"/>
  <c r="G48" i="24"/>
  <c r="F48" i="24"/>
  <c r="E48" i="24"/>
  <c r="H48" i="24" s="1"/>
  <c r="D48" i="24"/>
  <c r="P47" i="24"/>
  <c r="N47" i="24"/>
  <c r="L47" i="24"/>
  <c r="J47" i="24"/>
  <c r="G47" i="24"/>
  <c r="F47" i="24"/>
  <c r="E47" i="24"/>
  <c r="H47" i="24" s="1"/>
  <c r="D47" i="24"/>
  <c r="P46" i="24"/>
  <c r="N46" i="24"/>
  <c r="L46" i="24"/>
  <c r="J46" i="24"/>
  <c r="G46" i="24"/>
  <c r="F46" i="24"/>
  <c r="E46" i="24"/>
  <c r="H46" i="24" s="1"/>
  <c r="D46" i="24"/>
  <c r="P45" i="24"/>
  <c r="N45" i="24"/>
  <c r="L45" i="24"/>
  <c r="J45" i="24"/>
  <c r="G45" i="24"/>
  <c r="F45" i="24"/>
  <c r="E45" i="24"/>
  <c r="H45" i="24" s="1"/>
  <c r="D45" i="24"/>
  <c r="P44" i="24"/>
  <c r="N44" i="24"/>
  <c r="L44" i="24"/>
  <c r="J44" i="24"/>
  <c r="G44" i="24"/>
  <c r="F44" i="24"/>
  <c r="E44" i="24"/>
  <c r="H44" i="24" s="1"/>
  <c r="D44" i="24"/>
  <c r="P43" i="24"/>
  <c r="N43" i="24"/>
  <c r="L43" i="24"/>
  <c r="J43" i="24"/>
  <c r="G43" i="24"/>
  <c r="F43" i="24"/>
  <c r="E43" i="24"/>
  <c r="H43" i="24" s="1"/>
  <c r="D43" i="24"/>
  <c r="P42" i="24"/>
  <c r="N42" i="24"/>
  <c r="L42" i="24"/>
  <c r="J42" i="24"/>
  <c r="G42" i="24"/>
  <c r="F42" i="24"/>
  <c r="E42" i="24"/>
  <c r="H42" i="24" s="1"/>
  <c r="D42" i="24"/>
  <c r="P41" i="24"/>
  <c r="N41" i="24"/>
  <c r="L41" i="24"/>
  <c r="J41" i="24"/>
  <c r="G41" i="24"/>
  <c r="F41" i="24"/>
  <c r="E41" i="24"/>
  <c r="H41" i="24" s="1"/>
  <c r="D41" i="24"/>
  <c r="P40" i="24"/>
  <c r="N40" i="24"/>
  <c r="L40" i="24"/>
  <c r="J40" i="24"/>
  <c r="G40" i="24"/>
  <c r="F40" i="24"/>
  <c r="E40" i="24"/>
  <c r="H40" i="24" s="1"/>
  <c r="D40" i="24"/>
  <c r="P39" i="24"/>
  <c r="N39" i="24"/>
  <c r="L39" i="24"/>
  <c r="J39" i="24"/>
  <c r="G39" i="24"/>
  <c r="F39" i="24"/>
  <c r="E39" i="24"/>
  <c r="H39" i="24" s="1"/>
  <c r="D39" i="24"/>
  <c r="P38" i="24"/>
  <c r="N38" i="24"/>
  <c r="L38" i="24"/>
  <c r="J38" i="24"/>
  <c r="G38" i="24"/>
  <c r="F38" i="24"/>
  <c r="E38" i="24"/>
  <c r="H38" i="24" s="1"/>
  <c r="D38" i="24"/>
  <c r="P37" i="24"/>
  <c r="N37" i="24"/>
  <c r="L37" i="24"/>
  <c r="J37" i="24"/>
  <c r="G37" i="24"/>
  <c r="F37" i="24"/>
  <c r="E37" i="24"/>
  <c r="H37" i="24" s="1"/>
  <c r="D37" i="24"/>
  <c r="P36" i="24"/>
  <c r="N36" i="24"/>
  <c r="L36" i="24"/>
  <c r="J36" i="24"/>
  <c r="G36" i="24"/>
  <c r="F36" i="24"/>
  <c r="E36" i="24"/>
  <c r="H36" i="24" s="1"/>
  <c r="D36" i="24"/>
  <c r="P35" i="24"/>
  <c r="N35" i="24"/>
  <c r="L35" i="24"/>
  <c r="J35" i="24"/>
  <c r="G35" i="24"/>
  <c r="F35" i="24"/>
  <c r="E35" i="24"/>
  <c r="H35" i="24" s="1"/>
  <c r="D35" i="24"/>
  <c r="P34" i="24"/>
  <c r="N34" i="24"/>
  <c r="L34" i="24"/>
  <c r="J34" i="24"/>
  <c r="G34" i="24"/>
  <c r="F34" i="24"/>
  <c r="E34" i="24"/>
  <c r="H34" i="24" s="1"/>
  <c r="D34" i="24"/>
  <c r="P33" i="24"/>
  <c r="N33" i="24"/>
  <c r="L33" i="24"/>
  <c r="J33" i="24"/>
  <c r="G33" i="24"/>
  <c r="F33" i="24"/>
  <c r="E33" i="24"/>
  <c r="H33" i="24" s="1"/>
  <c r="D33" i="24"/>
  <c r="P32" i="24"/>
  <c r="N32" i="24"/>
  <c r="L32" i="24"/>
  <c r="J32" i="24"/>
  <c r="G32" i="24"/>
  <c r="F32" i="24"/>
  <c r="E32" i="24"/>
  <c r="H32" i="24" s="1"/>
  <c r="D32" i="24"/>
  <c r="P31" i="24"/>
  <c r="N31" i="24"/>
  <c r="L31" i="24"/>
  <c r="J31" i="24"/>
  <c r="G31" i="24"/>
  <c r="F31" i="24"/>
  <c r="E31" i="24"/>
  <c r="H31" i="24" s="1"/>
  <c r="D31" i="24"/>
  <c r="P30" i="24"/>
  <c r="N30" i="24"/>
  <c r="L30" i="24"/>
  <c r="J30" i="24"/>
  <c r="G30" i="24"/>
  <c r="F30" i="24"/>
  <c r="E30" i="24"/>
  <c r="H30" i="24" s="1"/>
  <c r="D30" i="24"/>
  <c r="P29" i="24"/>
  <c r="N29" i="24"/>
  <c r="L29" i="24"/>
  <c r="J29" i="24"/>
  <c r="G29" i="24"/>
  <c r="F29" i="24"/>
  <c r="E29" i="24"/>
  <c r="H29" i="24" s="1"/>
  <c r="D29" i="24"/>
  <c r="P28" i="24"/>
  <c r="N28" i="24"/>
  <c r="L28" i="24"/>
  <c r="J28" i="24"/>
  <c r="G28" i="24"/>
  <c r="F28" i="24"/>
  <c r="E28" i="24"/>
  <c r="H28" i="24" s="1"/>
  <c r="D28" i="24"/>
  <c r="P27" i="24"/>
  <c r="N27" i="24"/>
  <c r="L27" i="24"/>
  <c r="J27" i="24"/>
  <c r="G27" i="24"/>
  <c r="F27" i="24"/>
  <c r="E27" i="24"/>
  <c r="H27" i="24" s="1"/>
  <c r="D27" i="24"/>
  <c r="P26" i="24"/>
  <c r="N26" i="24"/>
  <c r="L26" i="24"/>
  <c r="J26" i="24"/>
  <c r="G26" i="24"/>
  <c r="F26" i="24"/>
  <c r="E26" i="24"/>
  <c r="H26" i="24" s="1"/>
  <c r="D26" i="24"/>
  <c r="P25" i="24"/>
  <c r="N25" i="24"/>
  <c r="L25" i="24"/>
  <c r="J25" i="24"/>
  <c r="G25" i="24"/>
  <c r="F25" i="24"/>
  <c r="E25" i="24"/>
  <c r="H25" i="24" s="1"/>
  <c r="D25" i="24"/>
  <c r="P24" i="24"/>
  <c r="N24" i="24"/>
  <c r="L24" i="24"/>
  <c r="J24" i="24"/>
  <c r="G24" i="24"/>
  <c r="F24" i="24"/>
  <c r="E24" i="24"/>
  <c r="H24" i="24" s="1"/>
  <c r="D24" i="24"/>
  <c r="P23" i="24"/>
  <c r="N23" i="24"/>
  <c r="L23" i="24"/>
  <c r="J23" i="24"/>
  <c r="G23" i="24"/>
  <c r="F23" i="24"/>
  <c r="E23" i="24"/>
  <c r="H23" i="24" s="1"/>
  <c r="D23" i="24"/>
  <c r="P22" i="24"/>
  <c r="N22" i="24"/>
  <c r="L22" i="24"/>
  <c r="J22" i="24"/>
  <c r="G22" i="24"/>
  <c r="F22" i="24"/>
  <c r="E22" i="24"/>
  <c r="H22" i="24" s="1"/>
  <c r="D22" i="24"/>
  <c r="P21" i="24"/>
  <c r="N21" i="24"/>
  <c r="L21" i="24"/>
  <c r="J21" i="24"/>
  <c r="G21" i="24"/>
  <c r="F21" i="24"/>
  <c r="E21" i="24"/>
  <c r="H21" i="24" s="1"/>
  <c r="D21" i="24"/>
  <c r="P20" i="24"/>
  <c r="N20" i="24"/>
  <c r="L20" i="24"/>
  <c r="J20" i="24"/>
  <c r="G20" i="24"/>
  <c r="F20" i="24"/>
  <c r="E20" i="24"/>
  <c r="H20" i="24" s="1"/>
  <c r="D20" i="24"/>
  <c r="P19" i="24"/>
  <c r="N19" i="24"/>
  <c r="L19" i="24"/>
  <c r="J19" i="24"/>
  <c r="G19" i="24"/>
  <c r="F19" i="24"/>
  <c r="E19" i="24"/>
  <c r="H19" i="24" s="1"/>
  <c r="D19" i="24"/>
  <c r="P18" i="24"/>
  <c r="N18" i="24"/>
  <c r="L18" i="24"/>
  <c r="J18" i="24"/>
  <c r="G18" i="24"/>
  <c r="F18" i="24"/>
  <c r="E18" i="24"/>
  <c r="H18" i="24" s="1"/>
  <c r="D18" i="24"/>
  <c r="P17" i="24"/>
  <c r="N17" i="24"/>
  <c r="L17" i="24"/>
  <c r="J17" i="24"/>
  <c r="G17" i="24"/>
  <c r="F17" i="24"/>
  <c r="E17" i="24"/>
  <c r="H17" i="24" s="1"/>
  <c r="D17" i="24"/>
  <c r="P16" i="24"/>
  <c r="N16" i="24"/>
  <c r="L16" i="24"/>
  <c r="J16" i="24"/>
  <c r="G16" i="24"/>
  <c r="F16" i="24"/>
  <c r="E16" i="24"/>
  <c r="H16" i="24" s="1"/>
  <c r="D16" i="24"/>
  <c r="P15" i="24"/>
  <c r="N15" i="24"/>
  <c r="L15" i="24"/>
  <c r="J15" i="24"/>
  <c r="G15" i="24"/>
  <c r="F15" i="24"/>
  <c r="E15" i="24"/>
  <c r="H15" i="24" s="1"/>
  <c r="D15" i="24"/>
  <c r="P14" i="24"/>
  <c r="N14" i="24"/>
  <c r="L14" i="24"/>
  <c r="J14" i="24"/>
  <c r="G14" i="24"/>
  <c r="F14" i="24"/>
  <c r="E14" i="24"/>
  <c r="H14" i="24" s="1"/>
  <c r="D14" i="24"/>
  <c r="P13" i="24"/>
  <c r="N13" i="24"/>
  <c r="L13" i="24"/>
  <c r="J13" i="24"/>
  <c r="G13" i="24"/>
  <c r="F13" i="24"/>
  <c r="E13" i="24"/>
  <c r="H13" i="24" s="1"/>
  <c r="D13" i="24"/>
  <c r="P12" i="24"/>
  <c r="N12" i="24"/>
  <c r="L12" i="24"/>
  <c r="J12" i="24"/>
  <c r="G12" i="24"/>
  <c r="F12" i="24"/>
  <c r="E12" i="24"/>
  <c r="H12" i="24" s="1"/>
  <c r="D12" i="24"/>
  <c r="P11" i="24"/>
  <c r="N11" i="24"/>
  <c r="L11" i="24"/>
  <c r="J11" i="24"/>
  <c r="G11" i="24"/>
  <c r="F11" i="24"/>
  <c r="E11" i="24"/>
  <c r="H11" i="24" s="1"/>
  <c r="D11" i="24"/>
  <c r="P10" i="24"/>
  <c r="N10" i="24"/>
  <c r="L10" i="24"/>
  <c r="J10" i="24"/>
  <c r="G10" i="24"/>
  <c r="F10" i="24"/>
  <c r="E10" i="24"/>
  <c r="H10" i="24" s="1"/>
  <c r="D10" i="24"/>
  <c r="P9" i="24"/>
  <c r="N9" i="24"/>
  <c r="L9" i="24"/>
  <c r="J9" i="24"/>
  <c r="G9" i="24"/>
  <c r="F9" i="24"/>
  <c r="E9" i="24"/>
  <c r="H9" i="24" s="1"/>
  <c r="D9" i="24"/>
  <c r="P8" i="24"/>
  <c r="N8" i="24"/>
  <c r="L8" i="24"/>
  <c r="J8" i="24"/>
  <c r="G8" i="24"/>
  <c r="F8" i="24"/>
  <c r="E8" i="24"/>
  <c r="H8" i="24" s="1"/>
  <c r="D8" i="24"/>
  <c r="P7" i="24"/>
  <c r="N7" i="24"/>
  <c r="L7" i="24"/>
  <c r="J7" i="24"/>
  <c r="G7" i="24"/>
  <c r="F7" i="24"/>
  <c r="E7" i="24"/>
  <c r="H7" i="24" s="1"/>
  <c r="D7" i="24"/>
  <c r="P6" i="24"/>
  <c r="N6" i="24"/>
  <c r="L6" i="24"/>
  <c r="J6" i="24"/>
  <c r="G6" i="24"/>
  <c r="F6" i="24"/>
  <c r="F346" i="24" s="1"/>
  <c r="G346" i="24" s="1"/>
  <c r="E6" i="24"/>
  <c r="E346" i="24" s="1"/>
  <c r="D6" i="24"/>
  <c r="D346" i="24" s="1"/>
  <c r="R423" i="23"/>
  <c r="Q423" i="23"/>
  <c r="P423" i="23"/>
  <c r="S423" i="23" s="1"/>
  <c r="O423" i="23"/>
  <c r="M423" i="23"/>
  <c r="L423" i="23"/>
  <c r="K423" i="23"/>
  <c r="N423" i="23" s="1"/>
  <c r="J423" i="23"/>
  <c r="H423" i="23"/>
  <c r="G423" i="23"/>
  <c r="E423" i="23"/>
  <c r="I423" i="23" s="1"/>
  <c r="R422" i="23"/>
  <c r="P422" i="23"/>
  <c r="S422" i="23" s="1"/>
  <c r="M422" i="23"/>
  <c r="K422" i="23"/>
  <c r="N422" i="23" s="1"/>
  <c r="H422" i="23"/>
  <c r="G422" i="23"/>
  <c r="F422" i="23"/>
  <c r="E422" i="23"/>
  <c r="I422" i="23" s="1"/>
  <c r="D422" i="23"/>
  <c r="R421" i="23"/>
  <c r="P421" i="23"/>
  <c r="S421" i="23" s="1"/>
  <c r="N421" i="23"/>
  <c r="M421" i="23"/>
  <c r="K421" i="23"/>
  <c r="H421" i="23"/>
  <c r="G421" i="23"/>
  <c r="F421" i="23"/>
  <c r="E421" i="23"/>
  <c r="I421" i="23" s="1"/>
  <c r="D421" i="23"/>
  <c r="R420" i="23"/>
  <c r="P420" i="23"/>
  <c r="S420" i="23" s="1"/>
  <c r="M420" i="23"/>
  <c r="K420" i="23"/>
  <c r="N420" i="23" s="1"/>
  <c r="H420" i="23"/>
  <c r="G420" i="23"/>
  <c r="F420" i="23"/>
  <c r="E420" i="23"/>
  <c r="I420" i="23" s="1"/>
  <c r="D420" i="23"/>
  <c r="R419" i="23"/>
  <c r="P419" i="23"/>
  <c r="S419" i="23" s="1"/>
  <c r="M419" i="23"/>
  <c r="K419" i="23"/>
  <c r="N419" i="23" s="1"/>
  <c r="H419" i="23"/>
  <c r="G419" i="23"/>
  <c r="F419" i="23"/>
  <c r="E419" i="23"/>
  <c r="I419" i="23" s="1"/>
  <c r="D419" i="23"/>
  <c r="R418" i="23"/>
  <c r="P418" i="23"/>
  <c r="S418" i="23" s="1"/>
  <c r="N418" i="23"/>
  <c r="M418" i="23"/>
  <c r="K418" i="23"/>
  <c r="H418" i="23"/>
  <c r="G418" i="23"/>
  <c r="F418" i="23"/>
  <c r="E418" i="23"/>
  <c r="I418" i="23" s="1"/>
  <c r="D418" i="23"/>
  <c r="R417" i="23"/>
  <c r="P417" i="23"/>
  <c r="S417" i="23" s="1"/>
  <c r="M417" i="23"/>
  <c r="K417" i="23"/>
  <c r="N417" i="23" s="1"/>
  <c r="H417" i="23"/>
  <c r="G417" i="23"/>
  <c r="F417" i="23"/>
  <c r="E417" i="23"/>
  <c r="I417" i="23" s="1"/>
  <c r="D417" i="23"/>
  <c r="R416" i="23"/>
  <c r="P416" i="23"/>
  <c r="S416" i="23" s="1"/>
  <c r="M416" i="23"/>
  <c r="K416" i="23"/>
  <c r="N416" i="23" s="1"/>
  <c r="H416" i="23"/>
  <c r="G416" i="23"/>
  <c r="F416" i="23"/>
  <c r="E416" i="23"/>
  <c r="I416" i="23" s="1"/>
  <c r="D416" i="23"/>
  <c r="R415" i="23"/>
  <c r="P415" i="23"/>
  <c r="S415" i="23" s="1"/>
  <c r="M415" i="23"/>
  <c r="K415" i="23"/>
  <c r="N415" i="23" s="1"/>
  <c r="H415" i="23"/>
  <c r="G415" i="23"/>
  <c r="F415" i="23"/>
  <c r="E415" i="23"/>
  <c r="I415" i="23" s="1"/>
  <c r="D415" i="23"/>
  <c r="R414" i="23"/>
  <c r="P414" i="23"/>
  <c r="S414" i="23" s="1"/>
  <c r="M414" i="23"/>
  <c r="K414" i="23"/>
  <c r="N414" i="23" s="1"/>
  <c r="H414" i="23"/>
  <c r="G414" i="23"/>
  <c r="F414" i="23"/>
  <c r="E414" i="23"/>
  <c r="I414" i="23" s="1"/>
  <c r="D414" i="23"/>
  <c r="R413" i="23"/>
  <c r="P413" i="23"/>
  <c r="S413" i="23" s="1"/>
  <c r="M413" i="23"/>
  <c r="K413" i="23"/>
  <c r="N413" i="23" s="1"/>
  <c r="H413" i="23"/>
  <c r="G413" i="23"/>
  <c r="F413" i="23"/>
  <c r="E413" i="23"/>
  <c r="I413" i="23" s="1"/>
  <c r="D413" i="23"/>
  <c r="R412" i="23"/>
  <c r="P412" i="23"/>
  <c r="S412" i="23" s="1"/>
  <c r="N412" i="23"/>
  <c r="M412" i="23"/>
  <c r="K412" i="23"/>
  <c r="H412" i="23"/>
  <c r="G412" i="23"/>
  <c r="F412" i="23"/>
  <c r="E412" i="23"/>
  <c r="I412" i="23" s="1"/>
  <c r="D412" i="23"/>
  <c r="R411" i="23"/>
  <c r="P411" i="23"/>
  <c r="S411" i="23" s="1"/>
  <c r="M411" i="23"/>
  <c r="K411" i="23"/>
  <c r="H411" i="23"/>
  <c r="G411" i="23"/>
  <c r="F411" i="23"/>
  <c r="E411" i="23"/>
  <c r="D411" i="23"/>
  <c r="R410" i="23"/>
  <c r="P410" i="23"/>
  <c r="S410" i="23" s="1"/>
  <c r="M410" i="23"/>
  <c r="K410" i="23"/>
  <c r="N410" i="23" s="1"/>
  <c r="H410" i="23"/>
  <c r="G410" i="23"/>
  <c r="F410" i="23"/>
  <c r="E410" i="23"/>
  <c r="I410" i="23" s="1"/>
  <c r="D410" i="23"/>
  <c r="R409" i="23"/>
  <c r="P409" i="23"/>
  <c r="S409" i="23" s="1"/>
  <c r="N409" i="23"/>
  <c r="M409" i="23"/>
  <c r="K409" i="23"/>
  <c r="H409" i="23"/>
  <c r="G409" i="23"/>
  <c r="F409" i="23"/>
  <c r="E409" i="23"/>
  <c r="I409" i="23" s="1"/>
  <c r="D409" i="23"/>
  <c r="R408" i="23"/>
  <c r="P408" i="23"/>
  <c r="S408" i="23" s="1"/>
  <c r="M408" i="23"/>
  <c r="K408" i="23"/>
  <c r="N408" i="23" s="1"/>
  <c r="H408" i="23"/>
  <c r="G408" i="23"/>
  <c r="F408" i="23"/>
  <c r="E408" i="23"/>
  <c r="I408" i="23" s="1"/>
  <c r="D408" i="23"/>
  <c r="R407" i="23"/>
  <c r="P407" i="23"/>
  <c r="S407" i="23" s="1"/>
  <c r="M407" i="23"/>
  <c r="K407" i="23"/>
  <c r="N407" i="23" s="1"/>
  <c r="H407" i="23"/>
  <c r="G407" i="23"/>
  <c r="F407" i="23"/>
  <c r="E407" i="23"/>
  <c r="I407" i="23" s="1"/>
  <c r="D407" i="23"/>
  <c r="R406" i="23"/>
  <c r="P406" i="23"/>
  <c r="S406" i="23" s="1"/>
  <c r="M406" i="23"/>
  <c r="K406" i="23"/>
  <c r="N406" i="23" s="1"/>
  <c r="H406" i="23"/>
  <c r="G406" i="23"/>
  <c r="F406" i="23"/>
  <c r="E406" i="23"/>
  <c r="I406" i="23" s="1"/>
  <c r="D406" i="23"/>
  <c r="R405" i="23"/>
  <c r="P405" i="23"/>
  <c r="S405" i="23" s="1"/>
  <c r="M405" i="23"/>
  <c r="K405" i="23"/>
  <c r="N405" i="23" s="1"/>
  <c r="H405" i="23"/>
  <c r="G405" i="23"/>
  <c r="F405" i="23"/>
  <c r="E405" i="23"/>
  <c r="I405" i="23" s="1"/>
  <c r="D405" i="23"/>
  <c r="R404" i="23"/>
  <c r="P404" i="23"/>
  <c r="S404" i="23" s="1"/>
  <c r="M404" i="23"/>
  <c r="K404" i="23"/>
  <c r="N404" i="23" s="1"/>
  <c r="H404" i="23"/>
  <c r="G404" i="23"/>
  <c r="F404" i="23"/>
  <c r="E404" i="23"/>
  <c r="I404" i="23" s="1"/>
  <c r="D404" i="23"/>
  <c r="R403" i="23"/>
  <c r="P403" i="23"/>
  <c r="M403" i="23"/>
  <c r="K403" i="23"/>
  <c r="H403" i="23"/>
  <c r="G403" i="23"/>
  <c r="F403" i="23"/>
  <c r="E403" i="23"/>
  <c r="I403" i="23" s="1"/>
  <c r="D403" i="23"/>
  <c r="R402" i="23"/>
  <c r="P402" i="23"/>
  <c r="S402" i="23" s="1"/>
  <c r="M402" i="23"/>
  <c r="K402" i="23"/>
  <c r="H402" i="23"/>
  <c r="G402" i="23"/>
  <c r="F402" i="23"/>
  <c r="E402" i="23"/>
  <c r="D402" i="23"/>
  <c r="R401" i="23"/>
  <c r="P401" i="23"/>
  <c r="S401" i="23" s="1"/>
  <c r="M401" i="23"/>
  <c r="K401" i="23"/>
  <c r="N401" i="23" s="1"/>
  <c r="H401" i="23"/>
  <c r="G401" i="23"/>
  <c r="F401" i="23"/>
  <c r="E401" i="23"/>
  <c r="I401" i="23" s="1"/>
  <c r="D401" i="23"/>
  <c r="R400" i="23"/>
  <c r="P400" i="23"/>
  <c r="S400" i="23" s="1"/>
  <c r="M400" i="23"/>
  <c r="K400" i="23"/>
  <c r="N400" i="23" s="1"/>
  <c r="H400" i="23"/>
  <c r="G400" i="23"/>
  <c r="F400" i="23"/>
  <c r="E400" i="23"/>
  <c r="I400" i="23" s="1"/>
  <c r="D400" i="23"/>
  <c r="R399" i="23"/>
  <c r="P399" i="23"/>
  <c r="S399" i="23" s="1"/>
  <c r="M399" i="23"/>
  <c r="K399" i="23"/>
  <c r="N399" i="23" s="1"/>
  <c r="H399" i="23"/>
  <c r="G399" i="23"/>
  <c r="F399" i="23"/>
  <c r="E399" i="23"/>
  <c r="I399" i="23" s="1"/>
  <c r="D399" i="23"/>
  <c r="R398" i="23"/>
  <c r="P398" i="23"/>
  <c r="S398" i="23" s="1"/>
  <c r="M398" i="23"/>
  <c r="K398" i="23"/>
  <c r="N398" i="23" s="1"/>
  <c r="H398" i="23"/>
  <c r="G398" i="23"/>
  <c r="F398" i="23"/>
  <c r="E398" i="23"/>
  <c r="I398" i="23" s="1"/>
  <c r="D398" i="23"/>
  <c r="R397" i="23"/>
  <c r="P397" i="23"/>
  <c r="S397" i="23" s="1"/>
  <c r="M397" i="23"/>
  <c r="K397" i="23"/>
  <c r="H397" i="23"/>
  <c r="G397" i="23"/>
  <c r="F397" i="23"/>
  <c r="E397" i="23"/>
  <c r="I397" i="23" s="1"/>
  <c r="D397" i="23"/>
  <c r="R396" i="23"/>
  <c r="P396" i="23"/>
  <c r="M396" i="23"/>
  <c r="K396" i="23"/>
  <c r="H396" i="23"/>
  <c r="G396" i="23"/>
  <c r="F396" i="23"/>
  <c r="E396" i="23"/>
  <c r="D396" i="23"/>
  <c r="R395" i="23"/>
  <c r="P395" i="23"/>
  <c r="M395" i="23"/>
  <c r="N395" i="23" s="1"/>
  <c r="K395" i="23"/>
  <c r="H395" i="23"/>
  <c r="G395" i="23"/>
  <c r="F395" i="23"/>
  <c r="E395" i="23"/>
  <c r="I395" i="23" s="1"/>
  <c r="D395" i="23"/>
  <c r="R394" i="23"/>
  <c r="P394" i="23"/>
  <c r="S394" i="23" s="1"/>
  <c r="M394" i="23"/>
  <c r="K394" i="23"/>
  <c r="N394" i="23" s="1"/>
  <c r="H394" i="23"/>
  <c r="G394" i="23"/>
  <c r="F394" i="23"/>
  <c r="E394" i="23"/>
  <c r="D394" i="23"/>
  <c r="R393" i="23"/>
  <c r="P393" i="23"/>
  <c r="S393" i="23" s="1"/>
  <c r="M393" i="23"/>
  <c r="K393" i="23"/>
  <c r="H393" i="23"/>
  <c r="G393" i="23"/>
  <c r="F393" i="23"/>
  <c r="E393" i="23"/>
  <c r="I393" i="23" s="1"/>
  <c r="D393" i="23"/>
  <c r="R392" i="23"/>
  <c r="P392" i="23"/>
  <c r="M392" i="23"/>
  <c r="N392" i="23" s="1"/>
  <c r="K392" i="23"/>
  <c r="H392" i="23"/>
  <c r="G392" i="23"/>
  <c r="F392" i="23"/>
  <c r="E392" i="23"/>
  <c r="I392" i="23" s="1"/>
  <c r="D392" i="23"/>
  <c r="R391" i="23"/>
  <c r="P391" i="23"/>
  <c r="S391" i="23" s="1"/>
  <c r="M391" i="23"/>
  <c r="K391" i="23"/>
  <c r="H391" i="23"/>
  <c r="G391" i="23"/>
  <c r="F391" i="23"/>
  <c r="E391" i="23"/>
  <c r="I391" i="23" s="1"/>
  <c r="D391" i="23"/>
  <c r="R390" i="23"/>
  <c r="P390" i="23"/>
  <c r="S390" i="23" s="1"/>
  <c r="M390" i="23"/>
  <c r="K390" i="23"/>
  <c r="N390" i="23" s="1"/>
  <c r="H390" i="23"/>
  <c r="G390" i="23"/>
  <c r="F390" i="23"/>
  <c r="E390" i="23"/>
  <c r="I390" i="23" s="1"/>
  <c r="D390" i="23"/>
  <c r="R389" i="23"/>
  <c r="P389" i="23"/>
  <c r="S389" i="23" s="1"/>
  <c r="M389" i="23"/>
  <c r="K389" i="23"/>
  <c r="H389" i="23"/>
  <c r="G389" i="23"/>
  <c r="F389" i="23"/>
  <c r="E389" i="23"/>
  <c r="I389" i="23" s="1"/>
  <c r="D389" i="23"/>
  <c r="R388" i="23"/>
  <c r="P388" i="23"/>
  <c r="S388" i="23" s="1"/>
  <c r="M388" i="23"/>
  <c r="N388" i="23" s="1"/>
  <c r="K388" i="23"/>
  <c r="H388" i="23"/>
  <c r="G388" i="23"/>
  <c r="F388" i="23"/>
  <c r="E388" i="23"/>
  <c r="I388" i="23" s="1"/>
  <c r="D388" i="23"/>
  <c r="R387" i="23"/>
  <c r="P387" i="23"/>
  <c r="S387" i="23" s="1"/>
  <c r="M387" i="23"/>
  <c r="K387" i="23"/>
  <c r="H387" i="23"/>
  <c r="G387" i="23"/>
  <c r="F387" i="23"/>
  <c r="E387" i="23"/>
  <c r="I387" i="23" s="1"/>
  <c r="D387" i="23"/>
  <c r="R386" i="23"/>
  <c r="P386" i="23"/>
  <c r="S386" i="23" s="1"/>
  <c r="M386" i="23"/>
  <c r="K386" i="23"/>
  <c r="I386" i="23"/>
  <c r="H386" i="23"/>
  <c r="G386" i="23"/>
  <c r="F386" i="23"/>
  <c r="E386" i="23"/>
  <c r="D386" i="23"/>
  <c r="R385" i="23"/>
  <c r="P385" i="23"/>
  <c r="M385" i="23"/>
  <c r="K385" i="23"/>
  <c r="H385" i="23"/>
  <c r="G385" i="23"/>
  <c r="F385" i="23"/>
  <c r="E385" i="23"/>
  <c r="D385" i="23"/>
  <c r="R384" i="23"/>
  <c r="P384" i="23"/>
  <c r="M384" i="23"/>
  <c r="K384" i="23"/>
  <c r="H384" i="23"/>
  <c r="G384" i="23"/>
  <c r="F384" i="23"/>
  <c r="E384" i="23"/>
  <c r="D384" i="23"/>
  <c r="R383" i="23"/>
  <c r="P383" i="23"/>
  <c r="M383" i="23"/>
  <c r="K383" i="23"/>
  <c r="N383" i="23" s="1"/>
  <c r="H383" i="23"/>
  <c r="G383" i="23"/>
  <c r="F383" i="23"/>
  <c r="E383" i="23"/>
  <c r="I383" i="23" s="1"/>
  <c r="D383" i="23"/>
  <c r="R382" i="23"/>
  <c r="P382" i="23"/>
  <c r="S382" i="23" s="1"/>
  <c r="M382" i="23"/>
  <c r="K382" i="23"/>
  <c r="H382" i="23"/>
  <c r="G382" i="23"/>
  <c r="F382" i="23"/>
  <c r="E382" i="23"/>
  <c r="I382" i="23" s="1"/>
  <c r="D382" i="23"/>
  <c r="R381" i="23"/>
  <c r="P381" i="23"/>
  <c r="M381" i="23"/>
  <c r="K381" i="23"/>
  <c r="N381" i="23" s="1"/>
  <c r="H381" i="23"/>
  <c r="G381" i="23"/>
  <c r="F381" i="23"/>
  <c r="E381" i="23"/>
  <c r="I381" i="23" s="1"/>
  <c r="D381" i="23"/>
  <c r="R380" i="23"/>
  <c r="P380" i="23"/>
  <c r="S380" i="23" s="1"/>
  <c r="M380" i="23"/>
  <c r="K380" i="23"/>
  <c r="N380" i="23" s="1"/>
  <c r="H380" i="23"/>
  <c r="G380" i="23"/>
  <c r="F380" i="23"/>
  <c r="E380" i="23"/>
  <c r="I380" i="23" s="1"/>
  <c r="D380" i="23"/>
  <c r="R379" i="23"/>
  <c r="P379" i="23"/>
  <c r="S379" i="23" s="1"/>
  <c r="M379" i="23"/>
  <c r="N379" i="23" s="1"/>
  <c r="K379" i="23"/>
  <c r="H379" i="23"/>
  <c r="G379" i="23"/>
  <c r="F379" i="23"/>
  <c r="E379" i="23"/>
  <c r="I379" i="23" s="1"/>
  <c r="D379" i="23"/>
  <c r="R378" i="23"/>
  <c r="P378" i="23"/>
  <c r="S378" i="23" s="1"/>
  <c r="M378" i="23"/>
  <c r="K378" i="23"/>
  <c r="H378" i="23"/>
  <c r="G378" i="23"/>
  <c r="F378" i="23"/>
  <c r="E378" i="23"/>
  <c r="I378" i="23" s="1"/>
  <c r="D378" i="23"/>
  <c r="R377" i="23"/>
  <c r="P377" i="23"/>
  <c r="S377" i="23" s="1"/>
  <c r="M377" i="23"/>
  <c r="K377" i="23"/>
  <c r="I377" i="23"/>
  <c r="H377" i="23"/>
  <c r="G377" i="23"/>
  <c r="F377" i="23"/>
  <c r="E377" i="23"/>
  <c r="D377" i="23"/>
  <c r="R376" i="23"/>
  <c r="P376" i="23"/>
  <c r="M376" i="23"/>
  <c r="K376" i="23"/>
  <c r="N376" i="23" s="1"/>
  <c r="H376" i="23"/>
  <c r="G376" i="23"/>
  <c r="F376" i="23"/>
  <c r="E376" i="23"/>
  <c r="I376" i="23" s="1"/>
  <c r="D376" i="23"/>
  <c r="R375" i="23"/>
  <c r="P375" i="23"/>
  <c r="M375" i="23"/>
  <c r="K375" i="23"/>
  <c r="H375" i="23"/>
  <c r="G375" i="23"/>
  <c r="F375" i="23"/>
  <c r="E375" i="23"/>
  <c r="D375" i="23"/>
  <c r="R374" i="23"/>
  <c r="P374" i="23"/>
  <c r="S374" i="23" s="1"/>
  <c r="M374" i="23"/>
  <c r="K374" i="23"/>
  <c r="N374" i="23" s="1"/>
  <c r="H374" i="23"/>
  <c r="G374" i="23"/>
  <c r="I374" i="23" s="1"/>
  <c r="F374" i="23"/>
  <c r="E374" i="23"/>
  <c r="D374" i="23"/>
  <c r="R373" i="23"/>
  <c r="P373" i="23"/>
  <c r="M373" i="23"/>
  <c r="N373" i="23" s="1"/>
  <c r="K373" i="23"/>
  <c r="H373" i="23"/>
  <c r="G373" i="23"/>
  <c r="F373" i="23"/>
  <c r="E373" i="23"/>
  <c r="D373" i="23"/>
  <c r="R372" i="23"/>
  <c r="P372" i="23"/>
  <c r="M372" i="23"/>
  <c r="K372" i="23"/>
  <c r="H372" i="23"/>
  <c r="G372" i="23"/>
  <c r="F372" i="23"/>
  <c r="E372" i="23"/>
  <c r="D372" i="23"/>
  <c r="R371" i="23"/>
  <c r="P371" i="23"/>
  <c r="S371" i="23" s="1"/>
  <c r="N371" i="23"/>
  <c r="M371" i="23"/>
  <c r="K371" i="23"/>
  <c r="I371" i="23"/>
  <c r="H371" i="23"/>
  <c r="G371" i="23"/>
  <c r="F371" i="23"/>
  <c r="E371" i="23"/>
  <c r="D371" i="23"/>
  <c r="R370" i="23"/>
  <c r="P370" i="23"/>
  <c r="M370" i="23"/>
  <c r="K370" i="23"/>
  <c r="H370" i="23"/>
  <c r="G370" i="23"/>
  <c r="F370" i="23"/>
  <c r="E370" i="23"/>
  <c r="I370" i="23" s="1"/>
  <c r="D370" i="23"/>
  <c r="R369" i="23"/>
  <c r="P369" i="23"/>
  <c r="M369" i="23"/>
  <c r="K369" i="23"/>
  <c r="N369" i="23" s="1"/>
  <c r="H369" i="23"/>
  <c r="G369" i="23"/>
  <c r="F369" i="23"/>
  <c r="E369" i="23"/>
  <c r="I369" i="23" s="1"/>
  <c r="D369" i="23"/>
  <c r="R368" i="23"/>
  <c r="P368" i="23"/>
  <c r="M368" i="23"/>
  <c r="K368" i="23"/>
  <c r="N368" i="23" s="1"/>
  <c r="H368" i="23"/>
  <c r="G368" i="23"/>
  <c r="F368" i="23"/>
  <c r="E368" i="23"/>
  <c r="I368" i="23" s="1"/>
  <c r="D368" i="23"/>
  <c r="R367" i="23"/>
  <c r="P367" i="23"/>
  <c r="M367" i="23"/>
  <c r="K367" i="23"/>
  <c r="H367" i="23"/>
  <c r="G367" i="23"/>
  <c r="F367" i="23"/>
  <c r="E367" i="23"/>
  <c r="I367" i="23" s="1"/>
  <c r="D367" i="23"/>
  <c r="R366" i="23"/>
  <c r="P366" i="23"/>
  <c r="S366" i="23" s="1"/>
  <c r="M366" i="23"/>
  <c r="K366" i="23"/>
  <c r="H366" i="23"/>
  <c r="G366" i="23"/>
  <c r="F366" i="23"/>
  <c r="E366" i="23"/>
  <c r="I366" i="23" s="1"/>
  <c r="D366" i="23"/>
  <c r="R365" i="23"/>
  <c r="P365" i="23"/>
  <c r="M365" i="23"/>
  <c r="K365" i="23"/>
  <c r="N365" i="23" s="1"/>
  <c r="H365" i="23"/>
  <c r="G365" i="23"/>
  <c r="I365" i="23" s="1"/>
  <c r="F365" i="23"/>
  <c r="E365" i="23"/>
  <c r="D365" i="23"/>
  <c r="R364" i="23"/>
  <c r="P364" i="23"/>
  <c r="M364" i="23"/>
  <c r="N364" i="23" s="1"/>
  <c r="K364" i="23"/>
  <c r="H364" i="23"/>
  <c r="G364" i="23"/>
  <c r="F364" i="23"/>
  <c r="E364" i="23"/>
  <c r="D364" i="23"/>
  <c r="R363" i="23"/>
  <c r="P363" i="23"/>
  <c r="M363" i="23"/>
  <c r="K363" i="23"/>
  <c r="H363" i="23"/>
  <c r="G363" i="23"/>
  <c r="F363" i="23"/>
  <c r="E363" i="23"/>
  <c r="D363" i="23"/>
  <c r="R362" i="23"/>
  <c r="P362" i="23"/>
  <c r="N362" i="23"/>
  <c r="M362" i="23"/>
  <c r="K362" i="23"/>
  <c r="I362" i="23"/>
  <c r="H362" i="23"/>
  <c r="G362" i="23"/>
  <c r="F362" i="23"/>
  <c r="E362" i="23"/>
  <c r="D362" i="23"/>
  <c r="R361" i="23"/>
  <c r="P361" i="23"/>
  <c r="M361" i="23"/>
  <c r="K361" i="23"/>
  <c r="N361" i="23" s="1"/>
  <c r="H361" i="23"/>
  <c r="G361" i="23"/>
  <c r="F361" i="23"/>
  <c r="E361" i="23"/>
  <c r="D361" i="23"/>
  <c r="R360" i="23"/>
  <c r="P360" i="23"/>
  <c r="M360" i="23"/>
  <c r="K360" i="23"/>
  <c r="N360" i="23" s="1"/>
  <c r="H360" i="23"/>
  <c r="G360" i="23"/>
  <c r="F360" i="23"/>
  <c r="E360" i="23"/>
  <c r="I360" i="23" s="1"/>
  <c r="D360" i="23"/>
  <c r="R359" i="23"/>
  <c r="P359" i="23"/>
  <c r="M359" i="23"/>
  <c r="K359" i="23"/>
  <c r="H359" i="23"/>
  <c r="G359" i="23"/>
  <c r="F359" i="23"/>
  <c r="E359" i="23"/>
  <c r="I359" i="23" s="1"/>
  <c r="D359" i="23"/>
  <c r="R358" i="23"/>
  <c r="P358" i="23"/>
  <c r="M358" i="23"/>
  <c r="K358" i="23"/>
  <c r="N358" i="23" s="1"/>
  <c r="H358" i="23"/>
  <c r="G358" i="23"/>
  <c r="F358" i="23"/>
  <c r="E358" i="23"/>
  <c r="D358" i="23"/>
  <c r="R357" i="23"/>
  <c r="P357" i="23"/>
  <c r="S357" i="23" s="1"/>
  <c r="M357" i="23"/>
  <c r="K357" i="23"/>
  <c r="N357" i="23" s="1"/>
  <c r="H357" i="23"/>
  <c r="G357" i="23"/>
  <c r="F357" i="23"/>
  <c r="E357" i="23"/>
  <c r="I357" i="23" s="1"/>
  <c r="D357" i="23"/>
  <c r="R356" i="23"/>
  <c r="P356" i="23"/>
  <c r="S356" i="23" s="1"/>
  <c r="M356" i="23"/>
  <c r="K356" i="23"/>
  <c r="N356" i="23" s="1"/>
  <c r="I356" i="23"/>
  <c r="H356" i="23"/>
  <c r="G356" i="23"/>
  <c r="F356" i="23"/>
  <c r="E356" i="23"/>
  <c r="D356" i="23"/>
  <c r="R355" i="23"/>
  <c r="P355" i="23"/>
  <c r="M355" i="23"/>
  <c r="K355" i="23"/>
  <c r="H355" i="23"/>
  <c r="G355" i="23"/>
  <c r="F355" i="23"/>
  <c r="E355" i="23"/>
  <c r="D355" i="23"/>
  <c r="R354" i="23"/>
  <c r="P354" i="23"/>
  <c r="M354" i="23"/>
  <c r="K354" i="23"/>
  <c r="H354" i="23"/>
  <c r="G354" i="23"/>
  <c r="F354" i="23"/>
  <c r="E354" i="23"/>
  <c r="D354" i="23"/>
  <c r="R353" i="23"/>
  <c r="P353" i="23"/>
  <c r="M353" i="23"/>
  <c r="K353" i="23"/>
  <c r="N353" i="23" s="1"/>
  <c r="H353" i="23"/>
  <c r="G353" i="23"/>
  <c r="F353" i="23"/>
  <c r="E353" i="23"/>
  <c r="I353" i="23" s="1"/>
  <c r="D353" i="23"/>
  <c r="R352" i="23"/>
  <c r="P352" i="23"/>
  <c r="M352" i="23"/>
  <c r="N352" i="23" s="1"/>
  <c r="K352" i="23"/>
  <c r="H352" i="23"/>
  <c r="G352" i="23"/>
  <c r="F352" i="23"/>
  <c r="E352" i="23"/>
  <c r="D352" i="23"/>
  <c r="R351" i="23"/>
  <c r="P351" i="23"/>
  <c r="M351" i="23"/>
  <c r="K351" i="23"/>
  <c r="H351" i="23"/>
  <c r="G351" i="23"/>
  <c r="F351" i="23"/>
  <c r="E351" i="23"/>
  <c r="D351" i="23"/>
  <c r="R350" i="23"/>
  <c r="P350" i="23"/>
  <c r="M350" i="23"/>
  <c r="K350" i="23"/>
  <c r="H350" i="23"/>
  <c r="G350" i="23"/>
  <c r="I350" i="23" s="1"/>
  <c r="F350" i="23"/>
  <c r="E350" i="23"/>
  <c r="D350" i="23"/>
  <c r="R349" i="23"/>
  <c r="P349" i="23"/>
  <c r="N349" i="23"/>
  <c r="M349" i="23"/>
  <c r="K349" i="23"/>
  <c r="H349" i="23"/>
  <c r="G349" i="23"/>
  <c r="F349" i="23"/>
  <c r="E349" i="23"/>
  <c r="I349" i="23" s="1"/>
  <c r="D349" i="23"/>
  <c r="R348" i="23"/>
  <c r="P348" i="23"/>
  <c r="S348" i="23" s="1"/>
  <c r="M348" i="23"/>
  <c r="K348" i="23"/>
  <c r="N348" i="23" s="1"/>
  <c r="H348" i="23"/>
  <c r="G348" i="23"/>
  <c r="F348" i="23"/>
  <c r="E348" i="23"/>
  <c r="I348" i="23" s="1"/>
  <c r="D348" i="23"/>
  <c r="R347" i="23"/>
  <c r="P347" i="23"/>
  <c r="S347" i="23" s="1"/>
  <c r="M347" i="23"/>
  <c r="K347" i="23"/>
  <c r="I347" i="23"/>
  <c r="H347" i="23"/>
  <c r="G347" i="23"/>
  <c r="F347" i="23"/>
  <c r="E347" i="23"/>
  <c r="D347" i="23"/>
  <c r="R346" i="23"/>
  <c r="P346" i="23"/>
  <c r="M346" i="23"/>
  <c r="K346" i="23"/>
  <c r="H346" i="23"/>
  <c r="G346" i="23"/>
  <c r="F346" i="23"/>
  <c r="E346" i="23"/>
  <c r="D346" i="23"/>
  <c r="R345" i="23"/>
  <c r="P345" i="23"/>
  <c r="M345" i="23"/>
  <c r="K345" i="23"/>
  <c r="H345" i="23"/>
  <c r="G345" i="23"/>
  <c r="F345" i="23"/>
  <c r="E345" i="23"/>
  <c r="D345" i="23"/>
  <c r="R344" i="23"/>
  <c r="P344" i="23"/>
  <c r="S344" i="23" s="1"/>
  <c r="M344" i="23"/>
  <c r="K344" i="23"/>
  <c r="N344" i="23" s="1"/>
  <c r="H344" i="23"/>
  <c r="G344" i="23"/>
  <c r="F344" i="23"/>
  <c r="E344" i="23"/>
  <c r="I344" i="23" s="1"/>
  <c r="D344" i="23"/>
  <c r="R343" i="23"/>
  <c r="P343" i="23"/>
  <c r="S343" i="23" s="1"/>
  <c r="M343" i="23"/>
  <c r="K343" i="23"/>
  <c r="H343" i="23"/>
  <c r="G343" i="23"/>
  <c r="F343" i="23"/>
  <c r="E343" i="23"/>
  <c r="I343" i="23" s="1"/>
  <c r="D343" i="23"/>
  <c r="R342" i="23"/>
  <c r="P342" i="23"/>
  <c r="M342" i="23"/>
  <c r="K342" i="23"/>
  <c r="H342" i="23"/>
  <c r="G342" i="23"/>
  <c r="F342" i="23"/>
  <c r="E342" i="23"/>
  <c r="D342" i="23"/>
  <c r="R341" i="23"/>
  <c r="P341" i="23"/>
  <c r="M341" i="23"/>
  <c r="K341" i="23"/>
  <c r="H341" i="23"/>
  <c r="G341" i="23"/>
  <c r="F341" i="23"/>
  <c r="E341" i="23"/>
  <c r="I341" i="23" s="1"/>
  <c r="D341" i="23"/>
  <c r="R340" i="23"/>
  <c r="P340" i="23"/>
  <c r="S340" i="23" s="1"/>
  <c r="M340" i="23"/>
  <c r="N340" i="23" s="1"/>
  <c r="K340" i="23"/>
  <c r="H340" i="23"/>
  <c r="G340" i="23"/>
  <c r="F340" i="23"/>
  <c r="E340" i="23"/>
  <c r="I340" i="23" s="1"/>
  <c r="D340" i="23"/>
  <c r="R339" i="23"/>
  <c r="P339" i="23"/>
  <c r="S339" i="23" s="1"/>
  <c r="M339" i="23"/>
  <c r="K339" i="23"/>
  <c r="H339" i="23"/>
  <c r="G339" i="23"/>
  <c r="F339" i="23"/>
  <c r="E339" i="23"/>
  <c r="D339" i="23"/>
  <c r="R338" i="23"/>
  <c r="P338" i="23"/>
  <c r="S338" i="23" s="1"/>
  <c r="M338" i="23"/>
  <c r="K338" i="23"/>
  <c r="H338" i="23"/>
  <c r="G338" i="23"/>
  <c r="F338" i="23"/>
  <c r="E338" i="23"/>
  <c r="D338" i="23"/>
  <c r="R337" i="23"/>
  <c r="P337" i="23"/>
  <c r="M337" i="23"/>
  <c r="N337" i="23" s="1"/>
  <c r="K337" i="23"/>
  <c r="H337" i="23"/>
  <c r="G337" i="23"/>
  <c r="F337" i="23"/>
  <c r="E337" i="23"/>
  <c r="I337" i="23" s="1"/>
  <c r="D337" i="23"/>
  <c r="R336" i="23"/>
  <c r="P336" i="23"/>
  <c r="S336" i="23" s="1"/>
  <c r="M336" i="23"/>
  <c r="K336" i="23"/>
  <c r="H336" i="23"/>
  <c r="G336" i="23"/>
  <c r="F336" i="23"/>
  <c r="E336" i="23"/>
  <c r="D336" i="23"/>
  <c r="R335" i="23"/>
  <c r="P335" i="23"/>
  <c r="S335" i="23" s="1"/>
  <c r="M335" i="23"/>
  <c r="K335" i="23"/>
  <c r="H335" i="23"/>
  <c r="G335" i="23"/>
  <c r="F335" i="23"/>
  <c r="E335" i="23"/>
  <c r="D335" i="23"/>
  <c r="R334" i="23"/>
  <c r="P334" i="23"/>
  <c r="M334" i="23"/>
  <c r="N334" i="23" s="1"/>
  <c r="K334" i="23"/>
  <c r="H334" i="23"/>
  <c r="G334" i="23"/>
  <c r="F334" i="23"/>
  <c r="E334" i="23"/>
  <c r="D334" i="23"/>
  <c r="R333" i="23"/>
  <c r="P333" i="23"/>
  <c r="M333" i="23"/>
  <c r="K333" i="23"/>
  <c r="H333" i="23"/>
  <c r="G333" i="23"/>
  <c r="F333" i="23"/>
  <c r="E333" i="23"/>
  <c r="D333" i="23"/>
  <c r="R332" i="23"/>
  <c r="P332" i="23"/>
  <c r="S332" i="23" s="1"/>
  <c r="M332" i="23"/>
  <c r="K332" i="23"/>
  <c r="N332" i="23" s="1"/>
  <c r="I332" i="23"/>
  <c r="H332" i="23"/>
  <c r="G332" i="23"/>
  <c r="F332" i="23"/>
  <c r="E332" i="23"/>
  <c r="D332" i="23"/>
  <c r="R331" i="23"/>
  <c r="P331" i="23"/>
  <c r="M331" i="23"/>
  <c r="K331" i="23"/>
  <c r="H331" i="23"/>
  <c r="G331" i="23"/>
  <c r="F331" i="23"/>
  <c r="E331" i="23"/>
  <c r="D331" i="23"/>
  <c r="R330" i="23"/>
  <c r="P330" i="23"/>
  <c r="M330" i="23"/>
  <c r="K330" i="23"/>
  <c r="H330" i="23"/>
  <c r="G330" i="23"/>
  <c r="F330" i="23"/>
  <c r="E330" i="23"/>
  <c r="D330" i="23"/>
  <c r="R329" i="23"/>
  <c r="P329" i="23"/>
  <c r="M329" i="23"/>
  <c r="K329" i="23"/>
  <c r="H329" i="23"/>
  <c r="G329" i="23"/>
  <c r="F329" i="23"/>
  <c r="E329" i="23"/>
  <c r="D329" i="23"/>
  <c r="R328" i="23"/>
  <c r="P328" i="23"/>
  <c r="M328" i="23"/>
  <c r="K328" i="23"/>
  <c r="N328" i="23" s="1"/>
  <c r="H328" i="23"/>
  <c r="G328" i="23"/>
  <c r="F328" i="23"/>
  <c r="E328" i="23"/>
  <c r="I328" i="23" s="1"/>
  <c r="D328" i="23"/>
  <c r="R327" i="23"/>
  <c r="P327" i="23"/>
  <c r="M327" i="23"/>
  <c r="K327" i="23"/>
  <c r="H327" i="23"/>
  <c r="G327" i="23"/>
  <c r="F327" i="23"/>
  <c r="E327" i="23"/>
  <c r="D327" i="23"/>
  <c r="R326" i="23"/>
  <c r="P326" i="23"/>
  <c r="S326" i="23" s="1"/>
  <c r="M326" i="23"/>
  <c r="K326" i="23"/>
  <c r="N326" i="23" s="1"/>
  <c r="H326" i="23"/>
  <c r="G326" i="23"/>
  <c r="I326" i="23" s="1"/>
  <c r="F326" i="23"/>
  <c r="E326" i="23"/>
  <c r="D326" i="23"/>
  <c r="R325" i="23"/>
  <c r="P325" i="23"/>
  <c r="M325" i="23"/>
  <c r="N325" i="23" s="1"/>
  <c r="K325" i="23"/>
  <c r="H325" i="23"/>
  <c r="G325" i="23"/>
  <c r="F325" i="23"/>
  <c r="E325" i="23"/>
  <c r="D325" i="23"/>
  <c r="R324" i="23"/>
  <c r="P324" i="23"/>
  <c r="M324" i="23"/>
  <c r="K324" i="23"/>
  <c r="H324" i="23"/>
  <c r="G324" i="23"/>
  <c r="F324" i="23"/>
  <c r="E324" i="23"/>
  <c r="D324" i="23"/>
  <c r="R323" i="23"/>
  <c r="P323" i="23"/>
  <c r="N323" i="23"/>
  <c r="M323" i="23"/>
  <c r="K323" i="23"/>
  <c r="I323" i="23"/>
  <c r="H323" i="23"/>
  <c r="G323" i="23"/>
  <c r="F323" i="23"/>
  <c r="E323" i="23"/>
  <c r="D323" i="23"/>
  <c r="R322" i="23"/>
  <c r="P322" i="23"/>
  <c r="M322" i="23"/>
  <c r="K322" i="23"/>
  <c r="N322" i="23" s="1"/>
  <c r="H322" i="23"/>
  <c r="G322" i="23"/>
  <c r="F322" i="23"/>
  <c r="E322" i="23"/>
  <c r="D322" i="23"/>
  <c r="R321" i="23"/>
  <c r="P321" i="23"/>
  <c r="M321" i="23"/>
  <c r="K321" i="23"/>
  <c r="N321" i="23" s="1"/>
  <c r="H321" i="23"/>
  <c r="G321" i="23"/>
  <c r="F321" i="23"/>
  <c r="E321" i="23"/>
  <c r="I321" i="23" s="1"/>
  <c r="D321" i="23"/>
  <c r="R320" i="23"/>
  <c r="P320" i="23"/>
  <c r="M320" i="23"/>
  <c r="K320" i="23"/>
  <c r="H320" i="23"/>
  <c r="G320" i="23"/>
  <c r="F320" i="23"/>
  <c r="E320" i="23"/>
  <c r="D320" i="23"/>
  <c r="R319" i="23"/>
  <c r="P319" i="23"/>
  <c r="M319" i="23"/>
  <c r="K319" i="23"/>
  <c r="H319" i="23"/>
  <c r="G319" i="23"/>
  <c r="F319" i="23"/>
  <c r="E319" i="23"/>
  <c r="I319" i="23" s="1"/>
  <c r="D319" i="23"/>
  <c r="R318" i="23"/>
  <c r="P318" i="23"/>
  <c r="M318" i="23"/>
  <c r="K318" i="23"/>
  <c r="H318" i="23"/>
  <c r="G318" i="23"/>
  <c r="F318" i="23"/>
  <c r="E318" i="23"/>
  <c r="D318" i="23"/>
  <c r="R317" i="23"/>
  <c r="P317" i="23"/>
  <c r="M317" i="23"/>
  <c r="N317" i="23" s="1"/>
  <c r="K317" i="23"/>
  <c r="H317" i="23"/>
  <c r="G317" i="23"/>
  <c r="F317" i="23"/>
  <c r="E317" i="23"/>
  <c r="I317" i="23" s="1"/>
  <c r="D317" i="23"/>
  <c r="R316" i="23"/>
  <c r="P316" i="23"/>
  <c r="S316" i="23" s="1"/>
  <c r="M316" i="23"/>
  <c r="K316" i="23"/>
  <c r="H316" i="23"/>
  <c r="G316" i="23"/>
  <c r="F316" i="23"/>
  <c r="E316" i="23"/>
  <c r="I316" i="23" s="1"/>
  <c r="D316" i="23"/>
  <c r="R315" i="23"/>
  <c r="P315" i="23"/>
  <c r="S315" i="23" s="1"/>
  <c r="M315" i="23"/>
  <c r="K315" i="23"/>
  <c r="H315" i="23"/>
  <c r="G315" i="23"/>
  <c r="F315" i="23"/>
  <c r="E315" i="23"/>
  <c r="D315" i="23"/>
  <c r="R314" i="23"/>
  <c r="P314" i="23"/>
  <c r="S314" i="23" s="1"/>
  <c r="M314" i="23"/>
  <c r="K314" i="23"/>
  <c r="H314" i="23"/>
  <c r="G314" i="23"/>
  <c r="F314" i="23"/>
  <c r="E314" i="23"/>
  <c r="I314" i="23" s="1"/>
  <c r="D314" i="23"/>
  <c r="R313" i="23"/>
  <c r="P313" i="23"/>
  <c r="S313" i="23" s="1"/>
  <c r="M313" i="23"/>
  <c r="N313" i="23" s="1"/>
  <c r="K313" i="23"/>
  <c r="H313" i="23"/>
  <c r="G313" i="23"/>
  <c r="F313" i="23"/>
  <c r="E313" i="23"/>
  <c r="D313" i="23"/>
  <c r="R312" i="23"/>
  <c r="P312" i="23"/>
  <c r="S312" i="23" s="1"/>
  <c r="M312" i="23"/>
  <c r="K312" i="23"/>
  <c r="H312" i="23"/>
  <c r="G312" i="23"/>
  <c r="F312" i="23"/>
  <c r="E312" i="23"/>
  <c r="D312" i="23"/>
  <c r="R311" i="23"/>
  <c r="P311" i="23"/>
  <c r="S311" i="23" s="1"/>
  <c r="M311" i="23"/>
  <c r="K311" i="23"/>
  <c r="H311" i="23"/>
  <c r="G311" i="23"/>
  <c r="F311" i="23"/>
  <c r="E311" i="23"/>
  <c r="D311" i="23"/>
  <c r="R310" i="23"/>
  <c r="P310" i="23"/>
  <c r="S310" i="23" s="1"/>
  <c r="M310" i="23"/>
  <c r="K310" i="23"/>
  <c r="N310" i="23" s="1"/>
  <c r="I310" i="23"/>
  <c r="H310" i="23"/>
  <c r="G310" i="23"/>
  <c r="F310" i="23"/>
  <c r="E310" i="23"/>
  <c r="D310" i="23"/>
  <c r="R309" i="23"/>
  <c r="P309" i="23"/>
  <c r="S309" i="23" s="1"/>
  <c r="M309" i="23"/>
  <c r="K309" i="23"/>
  <c r="N309" i="23" s="1"/>
  <c r="H309" i="23"/>
  <c r="G309" i="23"/>
  <c r="F309" i="23"/>
  <c r="E309" i="23"/>
  <c r="I309" i="23" s="1"/>
  <c r="D309" i="23"/>
  <c r="R308" i="23"/>
  <c r="P308" i="23"/>
  <c r="S308" i="23" s="1"/>
  <c r="N308" i="23"/>
  <c r="M308" i="23"/>
  <c r="K308" i="23"/>
  <c r="H308" i="23"/>
  <c r="G308" i="23"/>
  <c r="F308" i="23"/>
  <c r="E308" i="23"/>
  <c r="I308" i="23" s="1"/>
  <c r="D308" i="23"/>
  <c r="R307" i="23"/>
  <c r="P307" i="23"/>
  <c r="S307" i="23" s="1"/>
  <c r="M307" i="23"/>
  <c r="K307" i="23"/>
  <c r="H307" i="23"/>
  <c r="G307" i="23"/>
  <c r="F307" i="23"/>
  <c r="E307" i="23"/>
  <c r="I307" i="23" s="1"/>
  <c r="D307" i="23"/>
  <c r="R306" i="23"/>
  <c r="P306" i="23"/>
  <c r="S306" i="23" s="1"/>
  <c r="M306" i="23"/>
  <c r="K306" i="23"/>
  <c r="N306" i="23" s="1"/>
  <c r="H306" i="23"/>
  <c r="G306" i="23"/>
  <c r="F306" i="23"/>
  <c r="E306" i="23"/>
  <c r="I306" i="23" s="1"/>
  <c r="D306" i="23"/>
  <c r="R305" i="23"/>
  <c r="P305" i="23"/>
  <c r="S305" i="23" s="1"/>
  <c r="M305" i="23"/>
  <c r="K305" i="23"/>
  <c r="H305" i="23"/>
  <c r="G305" i="23"/>
  <c r="F305" i="23"/>
  <c r="E305" i="23"/>
  <c r="I305" i="23" s="1"/>
  <c r="D305" i="23"/>
  <c r="R304" i="23"/>
  <c r="P304" i="23"/>
  <c r="S304" i="23" s="1"/>
  <c r="M304" i="23"/>
  <c r="K304" i="23"/>
  <c r="N304" i="23" s="1"/>
  <c r="H304" i="23"/>
  <c r="G304" i="23"/>
  <c r="F304" i="23"/>
  <c r="E304" i="23"/>
  <c r="I304" i="23" s="1"/>
  <c r="D304" i="23"/>
  <c r="R303" i="23"/>
  <c r="P303" i="23"/>
  <c r="M303" i="23"/>
  <c r="K303" i="23"/>
  <c r="N303" i="23" s="1"/>
  <c r="H303" i="23"/>
  <c r="G303" i="23"/>
  <c r="F303" i="23"/>
  <c r="E303" i="23"/>
  <c r="I303" i="23" s="1"/>
  <c r="D303" i="23"/>
  <c r="R302" i="23"/>
  <c r="P302" i="23"/>
  <c r="S302" i="23" s="1"/>
  <c r="M302" i="23"/>
  <c r="K302" i="23"/>
  <c r="N302" i="23" s="1"/>
  <c r="I302" i="23"/>
  <c r="H302" i="23"/>
  <c r="G302" i="23"/>
  <c r="F302" i="23"/>
  <c r="E302" i="23"/>
  <c r="D302" i="23"/>
  <c r="R301" i="23"/>
  <c r="P301" i="23"/>
  <c r="S301" i="23" s="1"/>
  <c r="N301" i="23"/>
  <c r="M301" i="23"/>
  <c r="K301" i="23"/>
  <c r="H301" i="23"/>
  <c r="G301" i="23"/>
  <c r="F301" i="23"/>
  <c r="E301" i="23"/>
  <c r="I301" i="23" s="1"/>
  <c r="D301" i="23"/>
  <c r="R300" i="23"/>
  <c r="P300" i="23"/>
  <c r="S300" i="23" s="1"/>
  <c r="M300" i="23"/>
  <c r="K300" i="23"/>
  <c r="H300" i="23"/>
  <c r="G300" i="23"/>
  <c r="F300" i="23"/>
  <c r="E300" i="23"/>
  <c r="D300" i="23"/>
  <c r="R299" i="23"/>
  <c r="P299" i="23"/>
  <c r="S299" i="23" s="1"/>
  <c r="M299" i="23"/>
  <c r="K299" i="23"/>
  <c r="H299" i="23"/>
  <c r="G299" i="23"/>
  <c r="F299" i="23"/>
  <c r="E299" i="23"/>
  <c r="I299" i="23" s="1"/>
  <c r="D299" i="23"/>
  <c r="R298" i="23"/>
  <c r="P298" i="23"/>
  <c r="S298" i="23" s="1"/>
  <c r="M298" i="23"/>
  <c r="N298" i="23" s="1"/>
  <c r="K298" i="23"/>
  <c r="H298" i="23"/>
  <c r="G298" i="23"/>
  <c r="F298" i="23"/>
  <c r="E298" i="23"/>
  <c r="D298" i="23"/>
  <c r="R297" i="23"/>
  <c r="P297" i="23"/>
  <c r="S297" i="23" s="1"/>
  <c r="M297" i="23"/>
  <c r="K297" i="23"/>
  <c r="H297" i="23"/>
  <c r="G297" i="23"/>
  <c r="F297" i="23"/>
  <c r="E297" i="23"/>
  <c r="D297" i="23"/>
  <c r="R296" i="23"/>
  <c r="P296" i="23"/>
  <c r="S296" i="23" s="1"/>
  <c r="M296" i="23"/>
  <c r="K296" i="23"/>
  <c r="H296" i="23"/>
  <c r="G296" i="23"/>
  <c r="F296" i="23"/>
  <c r="E296" i="23"/>
  <c r="D296" i="23"/>
  <c r="R295" i="23"/>
  <c r="P295" i="23"/>
  <c r="S295" i="23" s="1"/>
  <c r="M295" i="23"/>
  <c r="K295" i="23"/>
  <c r="N295" i="23" s="1"/>
  <c r="H295" i="23"/>
  <c r="G295" i="23"/>
  <c r="I295" i="23" s="1"/>
  <c r="F295" i="23"/>
  <c r="E295" i="23"/>
  <c r="D295" i="23"/>
  <c r="R294" i="23"/>
  <c r="P294" i="23"/>
  <c r="M294" i="23"/>
  <c r="K294" i="23"/>
  <c r="H294" i="23"/>
  <c r="G294" i="23"/>
  <c r="F294" i="23"/>
  <c r="E294" i="23"/>
  <c r="D294" i="23"/>
  <c r="R293" i="23"/>
  <c r="P293" i="23"/>
  <c r="M293" i="23"/>
  <c r="K293" i="23"/>
  <c r="N293" i="23" s="1"/>
  <c r="H293" i="23"/>
  <c r="G293" i="23"/>
  <c r="F293" i="23"/>
  <c r="E293" i="23"/>
  <c r="D293" i="23"/>
  <c r="R292" i="23"/>
  <c r="P292" i="23"/>
  <c r="N292" i="23"/>
  <c r="M292" i="23"/>
  <c r="K292" i="23"/>
  <c r="H292" i="23"/>
  <c r="G292" i="23"/>
  <c r="F292" i="23"/>
  <c r="E292" i="23"/>
  <c r="I292" i="23" s="1"/>
  <c r="D292" i="23"/>
  <c r="R291" i="23"/>
  <c r="P291" i="23"/>
  <c r="S291" i="23" s="1"/>
  <c r="M291" i="23"/>
  <c r="K291" i="23"/>
  <c r="H291" i="23"/>
  <c r="G291" i="23"/>
  <c r="F291" i="23"/>
  <c r="E291" i="23"/>
  <c r="I291" i="23" s="1"/>
  <c r="D291" i="23"/>
  <c r="R290" i="23"/>
  <c r="P290" i="23"/>
  <c r="S290" i="23" s="1"/>
  <c r="M290" i="23"/>
  <c r="K290" i="23"/>
  <c r="H290" i="23"/>
  <c r="G290" i="23"/>
  <c r="F290" i="23"/>
  <c r="E290" i="23"/>
  <c r="D290" i="23"/>
  <c r="R289" i="23"/>
  <c r="P289" i="23"/>
  <c r="S289" i="23" s="1"/>
  <c r="M289" i="23"/>
  <c r="K289" i="23"/>
  <c r="H289" i="23"/>
  <c r="G289" i="23"/>
  <c r="F289" i="23"/>
  <c r="E289" i="23"/>
  <c r="I289" i="23" s="1"/>
  <c r="D289" i="23"/>
  <c r="R288" i="23"/>
  <c r="P288" i="23"/>
  <c r="S288" i="23" s="1"/>
  <c r="M288" i="23"/>
  <c r="N288" i="23" s="1"/>
  <c r="K288" i="23"/>
  <c r="H288" i="23"/>
  <c r="G288" i="23"/>
  <c r="F288" i="23"/>
  <c r="E288" i="23"/>
  <c r="D288" i="23"/>
  <c r="R287" i="23"/>
  <c r="P287" i="23"/>
  <c r="S287" i="23" s="1"/>
  <c r="M287" i="23"/>
  <c r="K287" i="23"/>
  <c r="H287" i="23"/>
  <c r="G287" i="23"/>
  <c r="F287" i="23"/>
  <c r="E287" i="23"/>
  <c r="D287" i="23"/>
  <c r="R286" i="23"/>
  <c r="P286" i="23"/>
  <c r="S286" i="23" s="1"/>
  <c r="M286" i="23"/>
  <c r="K286" i="23"/>
  <c r="N286" i="23" s="1"/>
  <c r="H286" i="23"/>
  <c r="G286" i="23"/>
  <c r="F286" i="23"/>
  <c r="E286" i="23"/>
  <c r="D286" i="23"/>
  <c r="R285" i="23"/>
  <c r="P285" i="23"/>
  <c r="M285" i="23"/>
  <c r="K285" i="23"/>
  <c r="H285" i="23"/>
  <c r="G285" i="23"/>
  <c r="F285" i="23"/>
  <c r="E285" i="23"/>
  <c r="D285" i="23"/>
  <c r="R284" i="23"/>
  <c r="P284" i="23"/>
  <c r="M284" i="23"/>
  <c r="K284" i="23"/>
  <c r="N284" i="23" s="1"/>
  <c r="H284" i="23"/>
  <c r="G284" i="23"/>
  <c r="F284" i="23"/>
  <c r="E284" i="23"/>
  <c r="D284" i="23"/>
  <c r="R283" i="23"/>
  <c r="P283" i="23"/>
  <c r="S283" i="23" s="1"/>
  <c r="N283" i="23"/>
  <c r="M283" i="23"/>
  <c r="K283" i="23"/>
  <c r="H283" i="23"/>
  <c r="G283" i="23"/>
  <c r="F283" i="23"/>
  <c r="E283" i="23"/>
  <c r="I283" i="23" s="1"/>
  <c r="D283" i="23"/>
  <c r="R282" i="23"/>
  <c r="P282" i="23"/>
  <c r="S282" i="23" s="1"/>
  <c r="M282" i="23"/>
  <c r="K282" i="23"/>
  <c r="N282" i="23" s="1"/>
  <c r="H282" i="23"/>
  <c r="G282" i="23"/>
  <c r="F282" i="23"/>
  <c r="E282" i="23"/>
  <c r="I282" i="23" s="1"/>
  <c r="D282" i="23"/>
  <c r="R281" i="23"/>
  <c r="P281" i="23"/>
  <c r="S281" i="23" s="1"/>
  <c r="M281" i="23"/>
  <c r="K281" i="23"/>
  <c r="N281" i="23" s="1"/>
  <c r="H281" i="23"/>
  <c r="G281" i="23"/>
  <c r="F281" i="23"/>
  <c r="E281" i="23"/>
  <c r="D281" i="23"/>
  <c r="R280" i="23"/>
  <c r="P280" i="23"/>
  <c r="M280" i="23"/>
  <c r="K280" i="23"/>
  <c r="H280" i="23"/>
  <c r="G280" i="23"/>
  <c r="F280" i="23"/>
  <c r="E280" i="23"/>
  <c r="I280" i="23" s="1"/>
  <c r="D280" i="23"/>
  <c r="R279" i="23"/>
  <c r="P279" i="23"/>
  <c r="S279" i="23" s="1"/>
  <c r="M279" i="23"/>
  <c r="K279" i="23"/>
  <c r="H279" i="23"/>
  <c r="G279" i="23"/>
  <c r="F279" i="23"/>
  <c r="E279" i="23"/>
  <c r="I279" i="23" s="1"/>
  <c r="D279" i="23"/>
  <c r="R278" i="23"/>
  <c r="P278" i="23"/>
  <c r="S278" i="23" s="1"/>
  <c r="M278" i="23"/>
  <c r="K278" i="23"/>
  <c r="N278" i="23" s="1"/>
  <c r="H278" i="23"/>
  <c r="G278" i="23"/>
  <c r="F278" i="23"/>
  <c r="E278" i="23"/>
  <c r="D278" i="23"/>
  <c r="R277" i="23"/>
  <c r="P277" i="23"/>
  <c r="S277" i="23" s="1"/>
  <c r="M277" i="23"/>
  <c r="K277" i="23"/>
  <c r="N277" i="23" s="1"/>
  <c r="H277" i="23"/>
  <c r="G277" i="23"/>
  <c r="F277" i="23"/>
  <c r="E277" i="23"/>
  <c r="I277" i="23" s="1"/>
  <c r="D277" i="23"/>
  <c r="R276" i="23"/>
  <c r="P276" i="23"/>
  <c r="S276" i="23" s="1"/>
  <c r="M276" i="23"/>
  <c r="K276" i="23"/>
  <c r="N276" i="23" s="1"/>
  <c r="H276" i="23"/>
  <c r="G276" i="23"/>
  <c r="F276" i="23"/>
  <c r="E276" i="23"/>
  <c r="I276" i="23" s="1"/>
  <c r="D276" i="23"/>
  <c r="R275" i="23"/>
  <c r="P275" i="23"/>
  <c r="S275" i="23" s="1"/>
  <c r="M275" i="23"/>
  <c r="K275" i="23"/>
  <c r="N275" i="23" s="1"/>
  <c r="H275" i="23"/>
  <c r="G275" i="23"/>
  <c r="F275" i="23"/>
  <c r="E275" i="23"/>
  <c r="I275" i="23" s="1"/>
  <c r="D275" i="23"/>
  <c r="R274" i="23"/>
  <c r="P274" i="23"/>
  <c r="S274" i="23" s="1"/>
  <c r="M274" i="23"/>
  <c r="K274" i="23"/>
  <c r="N274" i="23" s="1"/>
  <c r="H274" i="23"/>
  <c r="G274" i="23"/>
  <c r="F274" i="23"/>
  <c r="E274" i="23"/>
  <c r="I274" i="23" s="1"/>
  <c r="D274" i="23"/>
  <c r="R273" i="23"/>
  <c r="P273" i="23"/>
  <c r="S273" i="23" s="1"/>
  <c r="N273" i="23"/>
  <c r="M273" i="23"/>
  <c r="K273" i="23"/>
  <c r="H273" i="23"/>
  <c r="G273" i="23"/>
  <c r="F273" i="23"/>
  <c r="E273" i="23"/>
  <c r="I273" i="23" s="1"/>
  <c r="D273" i="23"/>
  <c r="R272" i="23"/>
  <c r="P272" i="23"/>
  <c r="S272" i="23" s="1"/>
  <c r="M272" i="23"/>
  <c r="K272" i="23"/>
  <c r="H272" i="23"/>
  <c r="G272" i="23"/>
  <c r="F272" i="23"/>
  <c r="E272" i="23"/>
  <c r="D272" i="23"/>
  <c r="R271" i="23"/>
  <c r="P271" i="23"/>
  <c r="S271" i="23" s="1"/>
  <c r="M271" i="23"/>
  <c r="K271" i="23"/>
  <c r="H271" i="23"/>
  <c r="G271" i="23"/>
  <c r="F271" i="23"/>
  <c r="E271" i="23"/>
  <c r="D271" i="23"/>
  <c r="R270" i="23"/>
  <c r="P270" i="23"/>
  <c r="S270" i="23" s="1"/>
  <c r="M270" i="23"/>
  <c r="N270" i="23" s="1"/>
  <c r="K270" i="23"/>
  <c r="H270" i="23"/>
  <c r="G270" i="23"/>
  <c r="F270" i="23"/>
  <c r="E270" i="23"/>
  <c r="D270" i="23"/>
  <c r="R269" i="23"/>
  <c r="P269" i="23"/>
  <c r="S269" i="23" s="1"/>
  <c r="M269" i="23"/>
  <c r="K269" i="23"/>
  <c r="H269" i="23"/>
  <c r="G269" i="23"/>
  <c r="F269" i="23"/>
  <c r="E269" i="23"/>
  <c r="D269" i="23"/>
  <c r="R268" i="23"/>
  <c r="P268" i="23"/>
  <c r="S268" i="23" s="1"/>
  <c r="N268" i="23"/>
  <c r="M268" i="23"/>
  <c r="K268" i="23"/>
  <c r="I268" i="23"/>
  <c r="H268" i="23"/>
  <c r="G268" i="23"/>
  <c r="F268" i="23"/>
  <c r="E268" i="23"/>
  <c r="D268" i="23"/>
  <c r="R267" i="23"/>
  <c r="P267" i="23"/>
  <c r="M267" i="23"/>
  <c r="K267" i="23"/>
  <c r="H267" i="23"/>
  <c r="G267" i="23"/>
  <c r="F267" i="23"/>
  <c r="E267" i="23"/>
  <c r="D267" i="23"/>
  <c r="R266" i="23"/>
  <c r="P266" i="23"/>
  <c r="M266" i="23"/>
  <c r="K266" i="23"/>
  <c r="N266" i="23" s="1"/>
  <c r="H266" i="23"/>
  <c r="G266" i="23"/>
  <c r="F266" i="23"/>
  <c r="E266" i="23"/>
  <c r="D266" i="23"/>
  <c r="R265" i="23"/>
  <c r="P265" i="23"/>
  <c r="M265" i="23"/>
  <c r="K265" i="23"/>
  <c r="H265" i="23"/>
  <c r="G265" i="23"/>
  <c r="F265" i="23"/>
  <c r="E265" i="23"/>
  <c r="D265" i="23"/>
  <c r="R264" i="23"/>
  <c r="P264" i="23"/>
  <c r="M264" i="23"/>
  <c r="K264" i="23"/>
  <c r="H264" i="23"/>
  <c r="G264" i="23"/>
  <c r="F264" i="23"/>
  <c r="E264" i="23"/>
  <c r="D264" i="23"/>
  <c r="R263" i="23"/>
  <c r="P263" i="23"/>
  <c r="S263" i="23" s="1"/>
  <c r="M263" i="23"/>
  <c r="K263" i="23"/>
  <c r="N263" i="23" s="1"/>
  <c r="H263" i="23"/>
  <c r="G263" i="23"/>
  <c r="F263" i="23"/>
  <c r="E263" i="23"/>
  <c r="I263" i="23" s="1"/>
  <c r="D263" i="23"/>
  <c r="R262" i="23"/>
  <c r="P262" i="23"/>
  <c r="M262" i="23"/>
  <c r="K262" i="23"/>
  <c r="N262" i="23" s="1"/>
  <c r="H262" i="23"/>
  <c r="G262" i="23"/>
  <c r="F262" i="23"/>
  <c r="E262" i="23"/>
  <c r="D262" i="23"/>
  <c r="R261" i="23"/>
  <c r="P261" i="23"/>
  <c r="M261" i="23"/>
  <c r="K261" i="23"/>
  <c r="H261" i="23"/>
  <c r="G261" i="23"/>
  <c r="F261" i="23"/>
  <c r="E261" i="23"/>
  <c r="D261" i="23"/>
  <c r="R260" i="23"/>
  <c r="P260" i="23"/>
  <c r="M260" i="23"/>
  <c r="K260" i="23"/>
  <c r="H260" i="23"/>
  <c r="G260" i="23"/>
  <c r="F260" i="23"/>
  <c r="E260" i="23"/>
  <c r="D260" i="23"/>
  <c r="R259" i="23"/>
  <c r="P259" i="23"/>
  <c r="M259" i="23"/>
  <c r="N259" i="23" s="1"/>
  <c r="K259" i="23"/>
  <c r="H259" i="23"/>
  <c r="G259" i="23"/>
  <c r="F259" i="23"/>
  <c r="E259" i="23"/>
  <c r="I259" i="23" s="1"/>
  <c r="D259" i="23"/>
  <c r="R258" i="23"/>
  <c r="P258" i="23"/>
  <c r="M258" i="23"/>
  <c r="K258" i="23"/>
  <c r="H258" i="23"/>
  <c r="G258" i="23"/>
  <c r="F258" i="23"/>
  <c r="E258" i="23"/>
  <c r="D258" i="23"/>
  <c r="R257" i="23"/>
  <c r="P257" i="23"/>
  <c r="M257" i="23"/>
  <c r="K257" i="23"/>
  <c r="N257" i="23" s="1"/>
  <c r="H257" i="23"/>
  <c r="G257" i="23"/>
  <c r="F257" i="23"/>
  <c r="E257" i="23"/>
  <c r="D257" i="23"/>
  <c r="R256" i="23"/>
  <c r="P256" i="23"/>
  <c r="M256" i="23"/>
  <c r="K256" i="23"/>
  <c r="H256" i="23"/>
  <c r="G256" i="23"/>
  <c r="F256" i="23"/>
  <c r="E256" i="23"/>
  <c r="I256" i="23" s="1"/>
  <c r="D256" i="23"/>
  <c r="R255" i="23"/>
  <c r="P255" i="23"/>
  <c r="S255" i="23" s="1"/>
  <c r="M255" i="23"/>
  <c r="K255" i="23"/>
  <c r="H255" i="23"/>
  <c r="G255" i="23"/>
  <c r="F255" i="23"/>
  <c r="E255" i="23"/>
  <c r="I255" i="23" s="1"/>
  <c r="D255" i="23"/>
  <c r="R254" i="23"/>
  <c r="P254" i="23"/>
  <c r="S254" i="23" s="1"/>
  <c r="M254" i="23"/>
  <c r="K254" i="23"/>
  <c r="N254" i="23" s="1"/>
  <c r="H254" i="23"/>
  <c r="G254" i="23"/>
  <c r="F254" i="23"/>
  <c r="E254" i="23"/>
  <c r="D254" i="23"/>
  <c r="R253" i="23"/>
  <c r="P253" i="23"/>
  <c r="S253" i="23" s="1"/>
  <c r="M253" i="23"/>
  <c r="K253" i="23"/>
  <c r="N253" i="23" s="1"/>
  <c r="H253" i="23"/>
  <c r="G253" i="23"/>
  <c r="F253" i="23"/>
  <c r="E253" i="23"/>
  <c r="I253" i="23" s="1"/>
  <c r="D253" i="23"/>
  <c r="R252" i="23"/>
  <c r="P252" i="23"/>
  <c r="S252" i="23" s="1"/>
  <c r="M252" i="23"/>
  <c r="K252" i="23"/>
  <c r="N252" i="23" s="1"/>
  <c r="H252" i="23"/>
  <c r="G252" i="23"/>
  <c r="F252" i="23"/>
  <c r="E252" i="23"/>
  <c r="I252" i="23" s="1"/>
  <c r="D252" i="23"/>
  <c r="R251" i="23"/>
  <c r="P251" i="23"/>
  <c r="S251" i="23" s="1"/>
  <c r="M251" i="23"/>
  <c r="K251" i="23"/>
  <c r="N251" i="23" s="1"/>
  <c r="H251" i="23"/>
  <c r="G251" i="23"/>
  <c r="F251" i="23"/>
  <c r="E251" i="23"/>
  <c r="I251" i="23" s="1"/>
  <c r="D251" i="23"/>
  <c r="R250" i="23"/>
  <c r="P250" i="23"/>
  <c r="M250" i="23"/>
  <c r="K250" i="23"/>
  <c r="N250" i="23" s="1"/>
  <c r="H250" i="23"/>
  <c r="G250" i="23"/>
  <c r="F250" i="23"/>
  <c r="E250" i="23"/>
  <c r="D250" i="23"/>
  <c r="R249" i="23"/>
  <c r="P249" i="23"/>
  <c r="M249" i="23"/>
  <c r="K249" i="23"/>
  <c r="H249" i="23"/>
  <c r="G249" i="23"/>
  <c r="F249" i="23"/>
  <c r="E249" i="23"/>
  <c r="D249" i="23"/>
  <c r="R248" i="23"/>
  <c r="P248" i="23"/>
  <c r="M248" i="23"/>
  <c r="K248" i="23"/>
  <c r="H248" i="23"/>
  <c r="G248" i="23"/>
  <c r="F248" i="23"/>
  <c r="E248" i="23"/>
  <c r="D248" i="23"/>
  <c r="R247" i="23"/>
  <c r="P247" i="23"/>
  <c r="S247" i="23" s="1"/>
  <c r="M247" i="23"/>
  <c r="K247" i="23"/>
  <c r="N247" i="23" s="1"/>
  <c r="H247" i="23"/>
  <c r="G247" i="23"/>
  <c r="I247" i="23" s="1"/>
  <c r="F247" i="23"/>
  <c r="E247" i="23"/>
  <c r="D247" i="23"/>
  <c r="R246" i="23"/>
  <c r="P246" i="23"/>
  <c r="M246" i="23"/>
  <c r="K246" i="23"/>
  <c r="H246" i="23"/>
  <c r="G246" i="23"/>
  <c r="F246" i="23"/>
  <c r="E246" i="23"/>
  <c r="D246" i="23"/>
  <c r="R245" i="23"/>
  <c r="P245" i="23"/>
  <c r="M245" i="23"/>
  <c r="K245" i="23"/>
  <c r="H245" i="23"/>
  <c r="G245" i="23"/>
  <c r="F245" i="23"/>
  <c r="E245" i="23"/>
  <c r="D245" i="23"/>
  <c r="R244" i="23"/>
  <c r="P244" i="23"/>
  <c r="M244" i="23"/>
  <c r="N244" i="23" s="1"/>
  <c r="K244" i="23"/>
  <c r="H244" i="23"/>
  <c r="G244" i="23"/>
  <c r="F244" i="23"/>
  <c r="E244" i="23"/>
  <c r="I244" i="23" s="1"/>
  <c r="D244" i="23"/>
  <c r="R243" i="23"/>
  <c r="P243" i="23"/>
  <c r="M243" i="23"/>
  <c r="K243" i="23"/>
  <c r="N243" i="23" s="1"/>
  <c r="H243" i="23"/>
  <c r="G243" i="23"/>
  <c r="F243" i="23"/>
  <c r="E243" i="23"/>
  <c r="D243" i="23"/>
  <c r="R242" i="23"/>
  <c r="P242" i="23"/>
  <c r="S242" i="23" s="1"/>
  <c r="M242" i="23"/>
  <c r="K242" i="23"/>
  <c r="N242" i="23" s="1"/>
  <c r="H242" i="23"/>
  <c r="G242" i="23"/>
  <c r="F242" i="23"/>
  <c r="E242" i="23"/>
  <c r="D242" i="23"/>
  <c r="R241" i="23"/>
  <c r="P241" i="23"/>
  <c r="M241" i="23"/>
  <c r="K241" i="23"/>
  <c r="H241" i="23"/>
  <c r="G241" i="23"/>
  <c r="F241" i="23"/>
  <c r="E241" i="23"/>
  <c r="I241" i="23" s="1"/>
  <c r="D241" i="23"/>
  <c r="R240" i="23"/>
  <c r="P240" i="23"/>
  <c r="S240" i="23" s="1"/>
  <c r="M240" i="23"/>
  <c r="K240" i="23"/>
  <c r="H240" i="23"/>
  <c r="G240" i="23"/>
  <c r="F240" i="23"/>
  <c r="E240" i="23"/>
  <c r="I240" i="23" s="1"/>
  <c r="D240" i="23"/>
  <c r="R239" i="23"/>
  <c r="P239" i="23"/>
  <c r="S239" i="23" s="1"/>
  <c r="M239" i="23"/>
  <c r="K239" i="23"/>
  <c r="N239" i="23" s="1"/>
  <c r="H239" i="23"/>
  <c r="G239" i="23"/>
  <c r="F239" i="23"/>
  <c r="E239" i="23"/>
  <c r="D239" i="23"/>
  <c r="R238" i="23"/>
  <c r="P238" i="23"/>
  <c r="S238" i="23" s="1"/>
  <c r="M238" i="23"/>
  <c r="K238" i="23"/>
  <c r="N238" i="23" s="1"/>
  <c r="H238" i="23"/>
  <c r="G238" i="23"/>
  <c r="F238" i="23"/>
  <c r="E238" i="23"/>
  <c r="I238" i="23" s="1"/>
  <c r="D238" i="23"/>
  <c r="R237" i="23"/>
  <c r="P237" i="23"/>
  <c r="S237" i="23" s="1"/>
  <c r="M237" i="23"/>
  <c r="K237" i="23"/>
  <c r="H237" i="23"/>
  <c r="G237" i="23"/>
  <c r="F237" i="23"/>
  <c r="E237" i="23"/>
  <c r="I237" i="23" s="1"/>
  <c r="D237" i="23"/>
  <c r="R236" i="23"/>
  <c r="P236" i="23"/>
  <c r="S236" i="23" s="1"/>
  <c r="M236" i="23"/>
  <c r="K236" i="23"/>
  <c r="H236" i="23"/>
  <c r="G236" i="23"/>
  <c r="F236" i="23"/>
  <c r="E236" i="23"/>
  <c r="I236" i="23" s="1"/>
  <c r="D236" i="23"/>
  <c r="R235" i="23"/>
  <c r="P235" i="23"/>
  <c r="S235" i="23" s="1"/>
  <c r="M235" i="23"/>
  <c r="K235" i="23"/>
  <c r="N235" i="23" s="1"/>
  <c r="I235" i="23"/>
  <c r="H235" i="23"/>
  <c r="G235" i="23"/>
  <c r="F235" i="23"/>
  <c r="E235" i="23"/>
  <c r="D235" i="23"/>
  <c r="R234" i="23"/>
  <c r="P234" i="23"/>
  <c r="M234" i="23"/>
  <c r="K234" i="23"/>
  <c r="H234" i="23"/>
  <c r="G234" i="23"/>
  <c r="F234" i="23"/>
  <c r="E234" i="23"/>
  <c r="D234" i="23"/>
  <c r="R233" i="23"/>
  <c r="P233" i="23"/>
  <c r="M233" i="23"/>
  <c r="K233" i="23"/>
  <c r="H233" i="23"/>
  <c r="G233" i="23"/>
  <c r="F233" i="23"/>
  <c r="E233" i="23"/>
  <c r="D233" i="23"/>
  <c r="R232" i="23"/>
  <c r="P232" i="23"/>
  <c r="N232" i="23"/>
  <c r="M232" i="23"/>
  <c r="K232" i="23"/>
  <c r="H232" i="23"/>
  <c r="G232" i="23"/>
  <c r="F232" i="23"/>
  <c r="E232" i="23"/>
  <c r="I232" i="23" s="1"/>
  <c r="D232" i="23"/>
  <c r="R231" i="23"/>
  <c r="P231" i="23"/>
  <c r="S231" i="23" s="1"/>
  <c r="M231" i="23"/>
  <c r="K231" i="23"/>
  <c r="H231" i="23"/>
  <c r="G231" i="23"/>
  <c r="F231" i="23"/>
  <c r="E231" i="23"/>
  <c r="I231" i="23" s="1"/>
  <c r="D231" i="23"/>
  <c r="R230" i="23"/>
  <c r="P230" i="23"/>
  <c r="M230" i="23"/>
  <c r="K230" i="23"/>
  <c r="N230" i="23" s="1"/>
  <c r="H230" i="23"/>
  <c r="G230" i="23"/>
  <c r="F230" i="23"/>
  <c r="E230" i="23"/>
  <c r="D230" i="23"/>
  <c r="R229" i="23"/>
  <c r="P229" i="23"/>
  <c r="M229" i="23"/>
  <c r="K229" i="23"/>
  <c r="N229" i="23" s="1"/>
  <c r="H229" i="23"/>
  <c r="G229" i="23"/>
  <c r="F229" i="23"/>
  <c r="E229" i="23"/>
  <c r="I229" i="23" s="1"/>
  <c r="D229" i="23"/>
  <c r="R228" i="23"/>
  <c r="P228" i="23"/>
  <c r="S228" i="23" s="1"/>
  <c r="M228" i="23"/>
  <c r="K228" i="23"/>
  <c r="H228" i="23"/>
  <c r="G228" i="23"/>
  <c r="F228" i="23"/>
  <c r="E228" i="23"/>
  <c r="I228" i="23" s="1"/>
  <c r="D228" i="23"/>
  <c r="R227" i="23"/>
  <c r="P227" i="23"/>
  <c r="S227" i="23" s="1"/>
  <c r="M227" i="23"/>
  <c r="K227" i="23"/>
  <c r="H227" i="23"/>
  <c r="G227" i="23"/>
  <c r="F227" i="23"/>
  <c r="E227" i="23"/>
  <c r="I227" i="23" s="1"/>
  <c r="D227" i="23"/>
  <c r="R226" i="23"/>
  <c r="P226" i="23"/>
  <c r="S226" i="23" s="1"/>
  <c r="M226" i="23"/>
  <c r="K226" i="23"/>
  <c r="N226" i="23" s="1"/>
  <c r="H226" i="23"/>
  <c r="G226" i="23"/>
  <c r="F226" i="23"/>
  <c r="E226" i="23"/>
  <c r="D226" i="23"/>
  <c r="R225" i="23"/>
  <c r="P225" i="23"/>
  <c r="M225" i="23"/>
  <c r="K225" i="23"/>
  <c r="N225" i="23" s="1"/>
  <c r="H225" i="23"/>
  <c r="G225" i="23"/>
  <c r="F225" i="23"/>
  <c r="E225" i="23"/>
  <c r="I225" i="23" s="1"/>
  <c r="D225" i="23"/>
  <c r="R224" i="23"/>
  <c r="P224" i="23"/>
  <c r="M224" i="23"/>
  <c r="K224" i="23"/>
  <c r="N224" i="23" s="1"/>
  <c r="H224" i="23"/>
  <c r="G224" i="23"/>
  <c r="F224" i="23"/>
  <c r="E224" i="23"/>
  <c r="D224" i="23"/>
  <c r="R223" i="23"/>
  <c r="P223" i="23"/>
  <c r="M223" i="23"/>
  <c r="K223" i="23"/>
  <c r="N223" i="23" s="1"/>
  <c r="H223" i="23"/>
  <c r="G223" i="23"/>
  <c r="F223" i="23"/>
  <c r="E223" i="23"/>
  <c r="I223" i="23" s="1"/>
  <c r="D223" i="23"/>
  <c r="R222" i="23"/>
  <c r="P222" i="23"/>
  <c r="S222" i="23" s="1"/>
  <c r="M222" i="23"/>
  <c r="K222" i="23"/>
  <c r="N222" i="23" s="1"/>
  <c r="H222" i="23"/>
  <c r="G222" i="23"/>
  <c r="F222" i="23"/>
  <c r="E222" i="23"/>
  <c r="I222" i="23" s="1"/>
  <c r="D222" i="23"/>
  <c r="R221" i="23"/>
  <c r="P221" i="23"/>
  <c r="M221" i="23"/>
  <c r="K221" i="23"/>
  <c r="N221" i="23" s="1"/>
  <c r="H221" i="23"/>
  <c r="G221" i="23"/>
  <c r="F221" i="23"/>
  <c r="E221" i="23"/>
  <c r="D221" i="23"/>
  <c r="R220" i="23"/>
  <c r="P220" i="23"/>
  <c r="M220" i="23"/>
  <c r="K220" i="23"/>
  <c r="N220" i="23" s="1"/>
  <c r="H220" i="23"/>
  <c r="G220" i="23"/>
  <c r="F220" i="23"/>
  <c r="E220" i="23"/>
  <c r="D220" i="23"/>
  <c r="R219" i="23"/>
  <c r="P219" i="23"/>
  <c r="M219" i="23"/>
  <c r="K219" i="23"/>
  <c r="H219" i="23"/>
  <c r="G219" i="23"/>
  <c r="F219" i="23"/>
  <c r="E219" i="23"/>
  <c r="D219" i="23"/>
  <c r="R218" i="23"/>
  <c r="P218" i="23"/>
  <c r="S218" i="23" s="1"/>
  <c r="M218" i="23"/>
  <c r="K218" i="23"/>
  <c r="H218" i="23"/>
  <c r="G218" i="23"/>
  <c r="F218" i="23"/>
  <c r="E218" i="23"/>
  <c r="I218" i="23" s="1"/>
  <c r="D218" i="23"/>
  <c r="R217" i="23"/>
  <c r="P217" i="23"/>
  <c r="M217" i="23"/>
  <c r="K217" i="23"/>
  <c r="N217" i="23" s="1"/>
  <c r="H217" i="23"/>
  <c r="G217" i="23"/>
  <c r="F217" i="23"/>
  <c r="E217" i="23"/>
  <c r="D217" i="23"/>
  <c r="R216" i="23"/>
  <c r="P216" i="23"/>
  <c r="M216" i="23"/>
  <c r="N216" i="23" s="1"/>
  <c r="K216" i="23"/>
  <c r="H216" i="23"/>
  <c r="G216" i="23"/>
  <c r="F216" i="23"/>
  <c r="E216" i="23"/>
  <c r="D216" i="23"/>
  <c r="R215" i="23"/>
  <c r="P215" i="23"/>
  <c r="M215" i="23"/>
  <c r="K215" i="23"/>
  <c r="H215" i="23"/>
  <c r="G215" i="23"/>
  <c r="F215" i="23"/>
  <c r="E215" i="23"/>
  <c r="D215" i="23"/>
  <c r="R214" i="23"/>
  <c r="P214" i="23"/>
  <c r="N214" i="23"/>
  <c r="M214" i="23"/>
  <c r="K214" i="23"/>
  <c r="I214" i="23"/>
  <c r="H214" i="23"/>
  <c r="G214" i="23"/>
  <c r="F214" i="23"/>
  <c r="E214" i="23"/>
  <c r="D214" i="23"/>
  <c r="R213" i="23"/>
  <c r="P213" i="23"/>
  <c r="M213" i="23"/>
  <c r="K213" i="23"/>
  <c r="H213" i="23"/>
  <c r="G213" i="23"/>
  <c r="F213" i="23"/>
  <c r="E213" i="23"/>
  <c r="D213" i="23"/>
  <c r="R212" i="23"/>
  <c r="P212" i="23"/>
  <c r="M212" i="23"/>
  <c r="K212" i="23"/>
  <c r="N212" i="23" s="1"/>
  <c r="H212" i="23"/>
  <c r="G212" i="23"/>
  <c r="F212" i="23"/>
  <c r="E212" i="23"/>
  <c r="D212" i="23"/>
  <c r="R211" i="23"/>
  <c r="P211" i="23"/>
  <c r="M211" i="23"/>
  <c r="K211" i="23"/>
  <c r="N211" i="23" s="1"/>
  <c r="H211" i="23"/>
  <c r="G211" i="23"/>
  <c r="F211" i="23"/>
  <c r="E211" i="23"/>
  <c r="D211" i="23"/>
  <c r="R210" i="23"/>
  <c r="P210" i="23"/>
  <c r="S210" i="23" s="1"/>
  <c r="M210" i="23"/>
  <c r="K210" i="23"/>
  <c r="N210" i="23" s="1"/>
  <c r="H210" i="23"/>
  <c r="G210" i="23"/>
  <c r="F210" i="23"/>
  <c r="E210" i="23"/>
  <c r="I210" i="23" s="1"/>
  <c r="D210" i="23"/>
  <c r="R209" i="23"/>
  <c r="P209" i="23"/>
  <c r="S209" i="23" s="1"/>
  <c r="M209" i="23"/>
  <c r="K209" i="23"/>
  <c r="N209" i="23" s="1"/>
  <c r="H209" i="23"/>
  <c r="G209" i="23"/>
  <c r="F209" i="23"/>
  <c r="E209" i="23"/>
  <c r="I209" i="23" s="1"/>
  <c r="D209" i="23"/>
  <c r="R208" i="23"/>
  <c r="P208" i="23"/>
  <c r="S208" i="23" s="1"/>
  <c r="M208" i="23"/>
  <c r="K208" i="23"/>
  <c r="N208" i="23" s="1"/>
  <c r="H208" i="23"/>
  <c r="G208" i="23"/>
  <c r="F208" i="23"/>
  <c r="E208" i="23"/>
  <c r="I208" i="23" s="1"/>
  <c r="D208" i="23"/>
  <c r="R207" i="23"/>
  <c r="P207" i="23"/>
  <c r="S207" i="23" s="1"/>
  <c r="N207" i="23"/>
  <c r="M207" i="23"/>
  <c r="K207" i="23"/>
  <c r="H207" i="23"/>
  <c r="G207" i="23"/>
  <c r="F207" i="23"/>
  <c r="E207" i="23"/>
  <c r="I207" i="23" s="1"/>
  <c r="D207" i="23"/>
  <c r="R206" i="23"/>
  <c r="P206" i="23"/>
  <c r="S206" i="23" s="1"/>
  <c r="M206" i="23"/>
  <c r="K206" i="23"/>
  <c r="N206" i="23" s="1"/>
  <c r="H206" i="23"/>
  <c r="G206" i="23"/>
  <c r="F206" i="23"/>
  <c r="E206" i="23"/>
  <c r="I206" i="23" s="1"/>
  <c r="D206" i="23"/>
  <c r="R205" i="23"/>
  <c r="P205" i="23"/>
  <c r="S205" i="23" s="1"/>
  <c r="M205" i="23"/>
  <c r="K205" i="23"/>
  <c r="N205" i="23" s="1"/>
  <c r="H205" i="23"/>
  <c r="G205" i="23"/>
  <c r="F205" i="23"/>
  <c r="E205" i="23"/>
  <c r="I205" i="23" s="1"/>
  <c r="D205" i="23"/>
  <c r="R204" i="23"/>
  <c r="P204" i="23"/>
  <c r="S204" i="23" s="1"/>
  <c r="N204" i="23"/>
  <c r="M204" i="23"/>
  <c r="K204" i="23"/>
  <c r="H204" i="23"/>
  <c r="G204" i="23"/>
  <c r="F204" i="23"/>
  <c r="E204" i="23"/>
  <c r="I204" i="23" s="1"/>
  <c r="D204" i="23"/>
  <c r="R203" i="23"/>
  <c r="P203" i="23"/>
  <c r="S203" i="23" s="1"/>
  <c r="M203" i="23"/>
  <c r="K203" i="23"/>
  <c r="N203" i="23" s="1"/>
  <c r="H203" i="23"/>
  <c r="G203" i="23"/>
  <c r="F203" i="23"/>
  <c r="E203" i="23"/>
  <c r="I203" i="23" s="1"/>
  <c r="D203" i="23"/>
  <c r="R202" i="23"/>
  <c r="P202" i="23"/>
  <c r="S202" i="23" s="1"/>
  <c r="M202" i="23"/>
  <c r="K202" i="23"/>
  <c r="N202" i="23" s="1"/>
  <c r="H202" i="23"/>
  <c r="G202" i="23"/>
  <c r="F202" i="23"/>
  <c r="E202" i="23"/>
  <c r="I202" i="23" s="1"/>
  <c r="D202" i="23"/>
  <c r="R201" i="23"/>
  <c r="P201" i="23"/>
  <c r="S201" i="23" s="1"/>
  <c r="M201" i="23"/>
  <c r="K201" i="23"/>
  <c r="H201" i="23"/>
  <c r="G201" i="23"/>
  <c r="F201" i="23"/>
  <c r="E201" i="23"/>
  <c r="I201" i="23" s="1"/>
  <c r="D201" i="23"/>
  <c r="R200" i="23"/>
  <c r="P200" i="23"/>
  <c r="S200" i="23" s="1"/>
  <c r="M200" i="23"/>
  <c r="K200" i="23"/>
  <c r="H200" i="23"/>
  <c r="G200" i="23"/>
  <c r="F200" i="23"/>
  <c r="E200" i="23"/>
  <c r="D200" i="23"/>
  <c r="R199" i="23"/>
  <c r="P199" i="23"/>
  <c r="S199" i="23" s="1"/>
  <c r="M199" i="23"/>
  <c r="K199" i="23"/>
  <c r="N199" i="23" s="1"/>
  <c r="I199" i="23"/>
  <c r="H199" i="23"/>
  <c r="G199" i="23"/>
  <c r="F199" i="23"/>
  <c r="E199" i="23"/>
  <c r="D199" i="23"/>
  <c r="R198" i="23"/>
  <c r="P198" i="23"/>
  <c r="S198" i="23" s="1"/>
  <c r="N198" i="23"/>
  <c r="M198" i="23"/>
  <c r="K198" i="23"/>
  <c r="H198" i="23"/>
  <c r="G198" i="23"/>
  <c r="F198" i="23"/>
  <c r="E198" i="23"/>
  <c r="I198" i="23" s="1"/>
  <c r="D198" i="23"/>
  <c r="R197" i="23"/>
  <c r="P197" i="23"/>
  <c r="S197" i="23" s="1"/>
  <c r="M197" i="23"/>
  <c r="K197" i="23"/>
  <c r="H197" i="23"/>
  <c r="G197" i="23"/>
  <c r="F197" i="23"/>
  <c r="E197" i="23"/>
  <c r="D197" i="23"/>
  <c r="R196" i="23"/>
  <c r="P196" i="23"/>
  <c r="S196" i="23" s="1"/>
  <c r="M196" i="23"/>
  <c r="K196" i="23"/>
  <c r="N196" i="23" s="1"/>
  <c r="H196" i="23"/>
  <c r="G196" i="23"/>
  <c r="I196" i="23" s="1"/>
  <c r="F196" i="23"/>
  <c r="E196" i="23"/>
  <c r="D196" i="23"/>
  <c r="R195" i="23"/>
  <c r="P195" i="23"/>
  <c r="S195" i="23" s="1"/>
  <c r="N195" i="23"/>
  <c r="M195" i="23"/>
  <c r="K195" i="23"/>
  <c r="H195" i="23"/>
  <c r="G195" i="23"/>
  <c r="F195" i="23"/>
  <c r="E195" i="23"/>
  <c r="I195" i="23" s="1"/>
  <c r="D195" i="23"/>
  <c r="R194" i="23"/>
  <c r="P194" i="23"/>
  <c r="S194" i="23" s="1"/>
  <c r="M194" i="23"/>
  <c r="K194" i="23"/>
  <c r="N194" i="23" s="1"/>
  <c r="H194" i="23"/>
  <c r="G194" i="23"/>
  <c r="F194" i="23"/>
  <c r="E194" i="23"/>
  <c r="D194" i="23"/>
  <c r="R193" i="23"/>
  <c r="P193" i="23"/>
  <c r="S193" i="23" s="1"/>
  <c r="M193" i="23"/>
  <c r="K193" i="23"/>
  <c r="N193" i="23" s="1"/>
  <c r="H193" i="23"/>
  <c r="G193" i="23"/>
  <c r="F193" i="23"/>
  <c r="E193" i="23"/>
  <c r="D193" i="23"/>
  <c r="R192" i="23"/>
  <c r="P192" i="23"/>
  <c r="S192" i="23" s="1"/>
  <c r="M192" i="23"/>
  <c r="K192" i="23"/>
  <c r="H192" i="23"/>
  <c r="G192" i="23"/>
  <c r="F192" i="23"/>
  <c r="E192" i="23"/>
  <c r="I192" i="23" s="1"/>
  <c r="D192" i="23"/>
  <c r="R191" i="23"/>
  <c r="P191" i="23"/>
  <c r="M191" i="23"/>
  <c r="K191" i="23"/>
  <c r="H191" i="23"/>
  <c r="G191" i="23"/>
  <c r="F191" i="23"/>
  <c r="E191" i="23"/>
  <c r="D191" i="23"/>
  <c r="R190" i="23"/>
  <c r="P190" i="23"/>
  <c r="S190" i="23" s="1"/>
  <c r="M190" i="23"/>
  <c r="K190" i="23"/>
  <c r="H190" i="23"/>
  <c r="G190" i="23"/>
  <c r="F190" i="23"/>
  <c r="E190" i="23"/>
  <c r="I190" i="23" s="1"/>
  <c r="D190" i="23"/>
  <c r="R189" i="23"/>
  <c r="P189" i="23"/>
  <c r="M189" i="23"/>
  <c r="K189" i="23"/>
  <c r="N189" i="23" s="1"/>
  <c r="H189" i="23"/>
  <c r="G189" i="23"/>
  <c r="F189" i="23"/>
  <c r="E189" i="23"/>
  <c r="D189" i="23"/>
  <c r="R188" i="23"/>
  <c r="P188" i="23"/>
  <c r="S188" i="23" s="1"/>
  <c r="M188" i="23"/>
  <c r="K188" i="23"/>
  <c r="H188" i="23"/>
  <c r="G188" i="23"/>
  <c r="F188" i="23"/>
  <c r="E188" i="23"/>
  <c r="D188" i="23"/>
  <c r="R187" i="23"/>
  <c r="P187" i="23"/>
  <c r="M187" i="23"/>
  <c r="K187" i="23"/>
  <c r="N187" i="23" s="1"/>
  <c r="H187" i="23"/>
  <c r="G187" i="23"/>
  <c r="F187" i="23"/>
  <c r="E187" i="23"/>
  <c r="I187" i="23" s="1"/>
  <c r="D187" i="23"/>
  <c r="R186" i="23"/>
  <c r="P186" i="23"/>
  <c r="M186" i="23"/>
  <c r="K186" i="23"/>
  <c r="H186" i="23"/>
  <c r="G186" i="23"/>
  <c r="F186" i="23"/>
  <c r="E186" i="23"/>
  <c r="I186" i="23" s="1"/>
  <c r="D186" i="23"/>
  <c r="R185" i="23"/>
  <c r="P185" i="23"/>
  <c r="S185" i="23" s="1"/>
  <c r="M185" i="23"/>
  <c r="K185" i="23"/>
  <c r="N185" i="23" s="1"/>
  <c r="H185" i="23"/>
  <c r="G185" i="23"/>
  <c r="F185" i="23"/>
  <c r="E185" i="23"/>
  <c r="I185" i="23" s="1"/>
  <c r="D185" i="23"/>
  <c r="R184" i="23"/>
  <c r="P184" i="23"/>
  <c r="M184" i="23"/>
  <c r="K184" i="23"/>
  <c r="N184" i="23" s="1"/>
  <c r="H184" i="23"/>
  <c r="G184" i="23"/>
  <c r="F184" i="23"/>
  <c r="E184" i="23"/>
  <c r="I184" i="23" s="1"/>
  <c r="D184" i="23"/>
  <c r="R183" i="23"/>
  <c r="P183" i="23"/>
  <c r="S183" i="23" s="1"/>
  <c r="M183" i="23"/>
  <c r="K183" i="23"/>
  <c r="N183" i="23" s="1"/>
  <c r="H183" i="23"/>
  <c r="G183" i="23"/>
  <c r="F183" i="23"/>
  <c r="E183" i="23"/>
  <c r="I183" i="23" s="1"/>
  <c r="D183" i="23"/>
  <c r="R182" i="23"/>
  <c r="P182" i="23"/>
  <c r="M182" i="23"/>
  <c r="K182" i="23"/>
  <c r="N182" i="23" s="1"/>
  <c r="H182" i="23"/>
  <c r="G182" i="23"/>
  <c r="F182" i="23"/>
  <c r="E182" i="23"/>
  <c r="D182" i="23"/>
  <c r="R181" i="23"/>
  <c r="P181" i="23"/>
  <c r="S181" i="23" s="1"/>
  <c r="M181" i="23"/>
  <c r="K181" i="23"/>
  <c r="N181" i="23" s="1"/>
  <c r="H181" i="23"/>
  <c r="G181" i="23"/>
  <c r="F181" i="23"/>
  <c r="E181" i="23"/>
  <c r="I181" i="23" s="1"/>
  <c r="D181" i="23"/>
  <c r="R180" i="23"/>
  <c r="P180" i="23"/>
  <c r="S180" i="23" s="1"/>
  <c r="M180" i="23"/>
  <c r="K180" i="23"/>
  <c r="N180" i="23" s="1"/>
  <c r="H180" i="23"/>
  <c r="G180" i="23"/>
  <c r="F180" i="23"/>
  <c r="E180" i="23"/>
  <c r="I180" i="23" s="1"/>
  <c r="D180" i="23"/>
  <c r="R179" i="23"/>
  <c r="P179" i="23"/>
  <c r="M179" i="23"/>
  <c r="K179" i="23"/>
  <c r="H179" i="23"/>
  <c r="G179" i="23"/>
  <c r="F179" i="23"/>
  <c r="E179" i="23"/>
  <c r="D179" i="23"/>
  <c r="R178" i="23"/>
  <c r="P178" i="23"/>
  <c r="M178" i="23"/>
  <c r="K178" i="23"/>
  <c r="H178" i="23"/>
  <c r="G178" i="23"/>
  <c r="F178" i="23"/>
  <c r="E178" i="23"/>
  <c r="D178" i="23"/>
  <c r="R177" i="23"/>
  <c r="P177" i="23"/>
  <c r="M177" i="23"/>
  <c r="N177" i="23" s="1"/>
  <c r="K177" i="23"/>
  <c r="H177" i="23"/>
  <c r="G177" i="23"/>
  <c r="F177" i="23"/>
  <c r="E177" i="23"/>
  <c r="D177" i="23"/>
  <c r="R176" i="23"/>
  <c r="P176" i="23"/>
  <c r="M176" i="23"/>
  <c r="K176" i="23"/>
  <c r="H176" i="23"/>
  <c r="G176" i="23"/>
  <c r="F176" i="23"/>
  <c r="E176" i="23"/>
  <c r="D176" i="23"/>
  <c r="R175" i="23"/>
  <c r="P175" i="23"/>
  <c r="S175" i="23" s="1"/>
  <c r="N175" i="23"/>
  <c r="M175" i="23"/>
  <c r="K175" i="23"/>
  <c r="H175" i="23"/>
  <c r="G175" i="23"/>
  <c r="F175" i="23"/>
  <c r="E175" i="23"/>
  <c r="I175" i="23" s="1"/>
  <c r="D175" i="23"/>
  <c r="R174" i="23"/>
  <c r="P174" i="23"/>
  <c r="S174" i="23" s="1"/>
  <c r="M174" i="23"/>
  <c r="K174" i="23"/>
  <c r="H174" i="23"/>
  <c r="G174" i="23"/>
  <c r="F174" i="23"/>
  <c r="E174" i="23"/>
  <c r="I174" i="23" s="1"/>
  <c r="D174" i="23"/>
  <c r="R173" i="23"/>
  <c r="P173" i="23"/>
  <c r="M173" i="23"/>
  <c r="K173" i="23"/>
  <c r="N173" i="23" s="1"/>
  <c r="H173" i="23"/>
  <c r="G173" i="23"/>
  <c r="F173" i="23"/>
  <c r="E173" i="23"/>
  <c r="D173" i="23"/>
  <c r="R172" i="23"/>
  <c r="P172" i="23"/>
  <c r="S172" i="23" s="1"/>
  <c r="M172" i="23"/>
  <c r="K172" i="23"/>
  <c r="N172" i="23" s="1"/>
  <c r="H172" i="23"/>
  <c r="G172" i="23"/>
  <c r="F172" i="23"/>
  <c r="E172" i="23"/>
  <c r="D172" i="23"/>
  <c r="R171" i="23"/>
  <c r="P171" i="23"/>
  <c r="M171" i="23"/>
  <c r="K171" i="23"/>
  <c r="H171" i="23"/>
  <c r="G171" i="23"/>
  <c r="F171" i="23"/>
  <c r="E171" i="23"/>
  <c r="D171" i="23"/>
  <c r="R170" i="23"/>
  <c r="P170" i="23"/>
  <c r="M170" i="23"/>
  <c r="K170" i="23"/>
  <c r="N170" i="23" s="1"/>
  <c r="H170" i="23"/>
  <c r="G170" i="23"/>
  <c r="F170" i="23"/>
  <c r="E170" i="23"/>
  <c r="D170" i="23"/>
  <c r="R169" i="23"/>
  <c r="P169" i="23"/>
  <c r="S169" i="23" s="1"/>
  <c r="M169" i="23"/>
  <c r="K169" i="23"/>
  <c r="N169" i="23" s="1"/>
  <c r="H169" i="23"/>
  <c r="G169" i="23"/>
  <c r="F169" i="23"/>
  <c r="E169" i="23"/>
  <c r="I169" i="23" s="1"/>
  <c r="D169" i="23"/>
  <c r="R168" i="23"/>
  <c r="P168" i="23"/>
  <c r="M168" i="23"/>
  <c r="K168" i="23"/>
  <c r="H168" i="23"/>
  <c r="G168" i="23"/>
  <c r="F168" i="23"/>
  <c r="E168" i="23"/>
  <c r="D168" i="23"/>
  <c r="R167" i="23"/>
  <c r="P167" i="23"/>
  <c r="S167" i="23" s="1"/>
  <c r="M167" i="23"/>
  <c r="K167" i="23"/>
  <c r="H167" i="23"/>
  <c r="G167" i="23"/>
  <c r="F167" i="23"/>
  <c r="E167" i="23"/>
  <c r="D167" i="23"/>
  <c r="R166" i="23"/>
  <c r="P166" i="23"/>
  <c r="S166" i="23" s="1"/>
  <c r="N166" i="23"/>
  <c r="M166" i="23"/>
  <c r="K166" i="23"/>
  <c r="H166" i="23"/>
  <c r="G166" i="23"/>
  <c r="F166" i="23"/>
  <c r="E166" i="23"/>
  <c r="I166" i="23" s="1"/>
  <c r="D166" i="23"/>
  <c r="R165" i="23"/>
  <c r="P165" i="23"/>
  <c r="S165" i="23" s="1"/>
  <c r="M165" i="23"/>
  <c r="K165" i="23"/>
  <c r="H165" i="23"/>
  <c r="G165" i="23"/>
  <c r="F165" i="23"/>
  <c r="E165" i="23"/>
  <c r="I165" i="23" s="1"/>
  <c r="D165" i="23"/>
  <c r="R164" i="23"/>
  <c r="P164" i="23"/>
  <c r="M164" i="23"/>
  <c r="K164" i="23"/>
  <c r="N164" i="23" s="1"/>
  <c r="H164" i="23"/>
  <c r="G164" i="23"/>
  <c r="F164" i="23"/>
  <c r="E164" i="23"/>
  <c r="D164" i="23"/>
  <c r="R163" i="23"/>
  <c r="P163" i="23"/>
  <c r="M163" i="23"/>
  <c r="K163" i="23"/>
  <c r="H163" i="23"/>
  <c r="G163" i="23"/>
  <c r="F163" i="23"/>
  <c r="E163" i="23"/>
  <c r="I163" i="23" s="1"/>
  <c r="D163" i="23"/>
  <c r="R162" i="23"/>
  <c r="P162" i="23"/>
  <c r="S162" i="23" s="1"/>
  <c r="M162" i="23"/>
  <c r="K162" i="23"/>
  <c r="H162" i="23"/>
  <c r="G162" i="23"/>
  <c r="F162" i="23"/>
  <c r="E162" i="23"/>
  <c r="I162" i="23" s="1"/>
  <c r="D162" i="23"/>
  <c r="R161" i="23"/>
  <c r="P161" i="23"/>
  <c r="S161" i="23" s="1"/>
  <c r="M161" i="23"/>
  <c r="K161" i="23"/>
  <c r="H161" i="23"/>
  <c r="G161" i="23"/>
  <c r="F161" i="23"/>
  <c r="E161" i="23"/>
  <c r="D161" i="23"/>
  <c r="R160" i="23"/>
  <c r="P160" i="23"/>
  <c r="S160" i="23" s="1"/>
  <c r="M160" i="23"/>
  <c r="K160" i="23"/>
  <c r="N160" i="23" s="1"/>
  <c r="H160" i="23"/>
  <c r="G160" i="23"/>
  <c r="F160" i="23"/>
  <c r="E160" i="23"/>
  <c r="I160" i="23" s="1"/>
  <c r="D160" i="23"/>
  <c r="R159" i="23"/>
  <c r="P159" i="23"/>
  <c r="S159" i="23" s="1"/>
  <c r="M159" i="23"/>
  <c r="K159" i="23"/>
  <c r="N159" i="23" s="1"/>
  <c r="H159" i="23"/>
  <c r="G159" i="23"/>
  <c r="F159" i="23"/>
  <c r="E159" i="23"/>
  <c r="I159" i="23" s="1"/>
  <c r="D159" i="23"/>
  <c r="R158" i="23"/>
  <c r="P158" i="23"/>
  <c r="M158" i="23"/>
  <c r="K158" i="23"/>
  <c r="N158" i="23" s="1"/>
  <c r="H158" i="23"/>
  <c r="G158" i="23"/>
  <c r="F158" i="23"/>
  <c r="E158" i="23"/>
  <c r="D158" i="23"/>
  <c r="R157" i="23"/>
  <c r="P157" i="23"/>
  <c r="M157" i="23"/>
  <c r="K157" i="23"/>
  <c r="N157" i="23" s="1"/>
  <c r="H157" i="23"/>
  <c r="G157" i="23"/>
  <c r="F157" i="23"/>
  <c r="E157" i="23"/>
  <c r="D157" i="23"/>
  <c r="R156" i="23"/>
  <c r="P156" i="23"/>
  <c r="M156" i="23"/>
  <c r="K156" i="23"/>
  <c r="N156" i="23" s="1"/>
  <c r="H156" i="23"/>
  <c r="G156" i="23"/>
  <c r="F156" i="23"/>
  <c r="E156" i="23"/>
  <c r="D156" i="23"/>
  <c r="R155" i="23"/>
  <c r="P155" i="23"/>
  <c r="S155" i="23" s="1"/>
  <c r="M155" i="23"/>
  <c r="K155" i="23"/>
  <c r="H155" i="23"/>
  <c r="G155" i="23"/>
  <c r="F155" i="23"/>
  <c r="E155" i="23"/>
  <c r="D155" i="23"/>
  <c r="R154" i="23"/>
  <c r="P154" i="23"/>
  <c r="M154" i="23"/>
  <c r="N154" i="23" s="1"/>
  <c r="K154" i="23"/>
  <c r="H154" i="23"/>
  <c r="G154" i="23"/>
  <c r="F154" i="23"/>
  <c r="E154" i="23"/>
  <c r="I154" i="23" s="1"/>
  <c r="D154" i="23"/>
  <c r="R153" i="23"/>
  <c r="P153" i="23"/>
  <c r="M153" i="23"/>
  <c r="K153" i="23"/>
  <c r="H153" i="23"/>
  <c r="G153" i="23"/>
  <c r="F153" i="23"/>
  <c r="E153" i="23"/>
  <c r="D153" i="23"/>
  <c r="R152" i="23"/>
  <c r="P152" i="23"/>
  <c r="M152" i="23"/>
  <c r="K152" i="23"/>
  <c r="H152" i="23"/>
  <c r="G152" i="23"/>
  <c r="F152" i="23"/>
  <c r="E152" i="23"/>
  <c r="I152" i="23" s="1"/>
  <c r="D152" i="23"/>
  <c r="R151" i="23"/>
  <c r="P151" i="23"/>
  <c r="S151" i="23" s="1"/>
  <c r="M151" i="23"/>
  <c r="K151" i="23"/>
  <c r="H151" i="23"/>
  <c r="G151" i="23"/>
  <c r="F151" i="23"/>
  <c r="E151" i="23"/>
  <c r="I151" i="23" s="1"/>
  <c r="D151" i="23"/>
  <c r="R150" i="23"/>
  <c r="P150" i="23"/>
  <c r="S150" i="23" s="1"/>
  <c r="M150" i="23"/>
  <c r="K150" i="23"/>
  <c r="N150" i="23" s="1"/>
  <c r="H150" i="23"/>
  <c r="G150" i="23"/>
  <c r="F150" i="23"/>
  <c r="E150" i="23"/>
  <c r="I150" i="23" s="1"/>
  <c r="D150" i="23"/>
  <c r="R149" i="23"/>
  <c r="P149" i="23"/>
  <c r="S149" i="23" s="1"/>
  <c r="M149" i="23"/>
  <c r="K149" i="23"/>
  <c r="N149" i="23" s="1"/>
  <c r="H149" i="23"/>
  <c r="G149" i="23"/>
  <c r="F149" i="23"/>
  <c r="E149" i="23"/>
  <c r="I149" i="23" s="1"/>
  <c r="D149" i="23"/>
  <c r="R148" i="23"/>
  <c r="P148" i="23"/>
  <c r="S148" i="23" s="1"/>
  <c r="M148" i="23"/>
  <c r="K148" i="23"/>
  <c r="N148" i="23" s="1"/>
  <c r="H148" i="23"/>
  <c r="G148" i="23"/>
  <c r="F148" i="23"/>
  <c r="E148" i="23"/>
  <c r="I148" i="23" s="1"/>
  <c r="D148" i="23"/>
  <c r="R147" i="23"/>
  <c r="P147" i="23"/>
  <c r="M147" i="23"/>
  <c r="K147" i="23"/>
  <c r="N147" i="23" s="1"/>
  <c r="H147" i="23"/>
  <c r="G147" i="23"/>
  <c r="F147" i="23"/>
  <c r="E147" i="23"/>
  <c r="D147" i="23"/>
  <c r="R146" i="23"/>
  <c r="P146" i="23"/>
  <c r="M146" i="23"/>
  <c r="K146" i="23"/>
  <c r="N146" i="23" s="1"/>
  <c r="H146" i="23"/>
  <c r="G146" i="23"/>
  <c r="F146" i="23"/>
  <c r="E146" i="23"/>
  <c r="D146" i="23"/>
  <c r="R145" i="23"/>
  <c r="P145" i="23"/>
  <c r="M145" i="23"/>
  <c r="K145" i="23"/>
  <c r="H145" i="23"/>
  <c r="G145" i="23"/>
  <c r="F145" i="23"/>
  <c r="E145" i="23"/>
  <c r="D145" i="23"/>
  <c r="R144" i="23"/>
  <c r="P144" i="23"/>
  <c r="M144" i="23"/>
  <c r="K144" i="23"/>
  <c r="H144" i="23"/>
  <c r="G144" i="23"/>
  <c r="F144" i="23"/>
  <c r="E144" i="23"/>
  <c r="D144" i="23"/>
  <c r="R143" i="23"/>
  <c r="P143" i="23"/>
  <c r="M143" i="23"/>
  <c r="N143" i="23" s="1"/>
  <c r="K143" i="23"/>
  <c r="H143" i="23"/>
  <c r="G143" i="23"/>
  <c r="F143" i="23"/>
  <c r="E143" i="23"/>
  <c r="I143" i="23" s="1"/>
  <c r="D143" i="23"/>
  <c r="R142" i="23"/>
  <c r="P142" i="23"/>
  <c r="M142" i="23"/>
  <c r="K142" i="23"/>
  <c r="H142" i="23"/>
  <c r="G142" i="23"/>
  <c r="F142" i="23"/>
  <c r="E142" i="23"/>
  <c r="D142" i="23"/>
  <c r="R141" i="23"/>
  <c r="P141" i="23"/>
  <c r="M141" i="23"/>
  <c r="K141" i="23"/>
  <c r="N141" i="23" s="1"/>
  <c r="H141" i="23"/>
  <c r="G141" i="23"/>
  <c r="F141" i="23"/>
  <c r="E141" i="23"/>
  <c r="D141" i="23"/>
  <c r="R140" i="23"/>
  <c r="P140" i="23"/>
  <c r="M140" i="23"/>
  <c r="K140" i="23"/>
  <c r="H140" i="23"/>
  <c r="G140" i="23"/>
  <c r="F140" i="23"/>
  <c r="E140" i="23"/>
  <c r="I140" i="23" s="1"/>
  <c r="D140" i="23"/>
  <c r="R139" i="23"/>
  <c r="P139" i="23"/>
  <c r="S139" i="23" s="1"/>
  <c r="M139" i="23"/>
  <c r="K139" i="23"/>
  <c r="H139" i="23"/>
  <c r="G139" i="23"/>
  <c r="F139" i="23"/>
  <c r="E139" i="23"/>
  <c r="I139" i="23" s="1"/>
  <c r="D139" i="23"/>
  <c r="R138" i="23"/>
  <c r="P138" i="23"/>
  <c r="S138" i="23" s="1"/>
  <c r="M138" i="23"/>
  <c r="K138" i="23"/>
  <c r="N138" i="23" s="1"/>
  <c r="H138" i="23"/>
  <c r="G138" i="23"/>
  <c r="F138" i="23"/>
  <c r="E138" i="23"/>
  <c r="I138" i="23" s="1"/>
  <c r="D138" i="23"/>
  <c r="R137" i="23"/>
  <c r="P137" i="23"/>
  <c r="S137" i="23" s="1"/>
  <c r="M137" i="23"/>
  <c r="K137" i="23"/>
  <c r="N137" i="23" s="1"/>
  <c r="H137" i="23"/>
  <c r="G137" i="23"/>
  <c r="F137" i="23"/>
  <c r="E137" i="23"/>
  <c r="I137" i="23" s="1"/>
  <c r="D137" i="23"/>
  <c r="R136" i="23"/>
  <c r="P136" i="23"/>
  <c r="S136" i="23" s="1"/>
  <c r="M136" i="23"/>
  <c r="K136" i="23"/>
  <c r="N136" i="23" s="1"/>
  <c r="H136" i="23"/>
  <c r="G136" i="23"/>
  <c r="F136" i="23"/>
  <c r="E136" i="23"/>
  <c r="I136" i="23" s="1"/>
  <c r="D136" i="23"/>
  <c r="R135" i="23"/>
  <c r="P135" i="23"/>
  <c r="M135" i="23"/>
  <c r="K135" i="23"/>
  <c r="N135" i="23" s="1"/>
  <c r="H135" i="23"/>
  <c r="G135" i="23"/>
  <c r="F135" i="23"/>
  <c r="E135" i="23"/>
  <c r="D135" i="23"/>
  <c r="R134" i="23"/>
  <c r="P134" i="23"/>
  <c r="M134" i="23"/>
  <c r="K134" i="23"/>
  <c r="N134" i="23" s="1"/>
  <c r="H134" i="23"/>
  <c r="G134" i="23"/>
  <c r="F134" i="23"/>
  <c r="E134" i="23"/>
  <c r="D134" i="23"/>
  <c r="R133" i="23"/>
  <c r="P133" i="23"/>
  <c r="S133" i="23" s="1"/>
  <c r="N133" i="23"/>
  <c r="M133" i="23"/>
  <c r="K133" i="23"/>
  <c r="H133" i="23"/>
  <c r="G133" i="23"/>
  <c r="F133" i="23"/>
  <c r="E133" i="23"/>
  <c r="I133" i="23" s="1"/>
  <c r="D133" i="23"/>
  <c r="R132" i="23"/>
  <c r="P132" i="23"/>
  <c r="S132" i="23" s="1"/>
  <c r="M132" i="23"/>
  <c r="K132" i="23"/>
  <c r="H132" i="23"/>
  <c r="G132" i="23"/>
  <c r="F132" i="23"/>
  <c r="E132" i="23"/>
  <c r="D132" i="23"/>
  <c r="R131" i="23"/>
  <c r="P131" i="23"/>
  <c r="S131" i="23" s="1"/>
  <c r="M131" i="23"/>
  <c r="K131" i="23"/>
  <c r="H131" i="23"/>
  <c r="G131" i="23"/>
  <c r="F131" i="23"/>
  <c r="E131" i="23"/>
  <c r="D131" i="23"/>
  <c r="R130" i="23"/>
  <c r="P130" i="23"/>
  <c r="S130" i="23" s="1"/>
  <c r="N130" i="23"/>
  <c r="M130" i="23"/>
  <c r="K130" i="23"/>
  <c r="H130" i="23"/>
  <c r="G130" i="23"/>
  <c r="F130" i="23"/>
  <c r="E130" i="23"/>
  <c r="I130" i="23" s="1"/>
  <c r="D130" i="23"/>
  <c r="R129" i="23"/>
  <c r="P129" i="23"/>
  <c r="S129" i="23" s="1"/>
  <c r="M129" i="23"/>
  <c r="K129" i="23"/>
  <c r="N129" i="23" s="1"/>
  <c r="H129" i="23"/>
  <c r="G129" i="23"/>
  <c r="F129" i="23"/>
  <c r="E129" i="23"/>
  <c r="I129" i="23" s="1"/>
  <c r="D129" i="23"/>
  <c r="R128" i="23"/>
  <c r="P128" i="23"/>
  <c r="S128" i="23" s="1"/>
  <c r="M128" i="23"/>
  <c r="K128" i="23"/>
  <c r="N128" i="23" s="1"/>
  <c r="H128" i="23"/>
  <c r="G128" i="23"/>
  <c r="F128" i="23"/>
  <c r="E128" i="23"/>
  <c r="I128" i="23" s="1"/>
  <c r="D128" i="23"/>
  <c r="R127" i="23"/>
  <c r="P127" i="23"/>
  <c r="S127" i="23" s="1"/>
  <c r="M127" i="23"/>
  <c r="K127" i="23"/>
  <c r="H127" i="23"/>
  <c r="G127" i="23"/>
  <c r="F127" i="23"/>
  <c r="E127" i="23"/>
  <c r="D127" i="23"/>
  <c r="R126" i="23"/>
  <c r="P126" i="23"/>
  <c r="S126" i="23" s="1"/>
  <c r="M126" i="23"/>
  <c r="K126" i="23"/>
  <c r="H126" i="23"/>
  <c r="G126" i="23"/>
  <c r="F126" i="23"/>
  <c r="E126" i="23"/>
  <c r="D126" i="23"/>
  <c r="R125" i="23"/>
  <c r="P125" i="23"/>
  <c r="S125" i="23" s="1"/>
  <c r="M125" i="23"/>
  <c r="K125" i="23"/>
  <c r="N125" i="23" s="1"/>
  <c r="H125" i="23"/>
  <c r="G125" i="23"/>
  <c r="F125" i="23"/>
  <c r="E125" i="23"/>
  <c r="I125" i="23" s="1"/>
  <c r="D125" i="23"/>
  <c r="R124" i="23"/>
  <c r="P124" i="23"/>
  <c r="M124" i="23"/>
  <c r="K124" i="23"/>
  <c r="H124" i="23"/>
  <c r="G124" i="23"/>
  <c r="F124" i="23"/>
  <c r="E124" i="23"/>
  <c r="D124" i="23"/>
  <c r="R123" i="23"/>
  <c r="P123" i="23"/>
  <c r="M123" i="23"/>
  <c r="K123" i="23"/>
  <c r="H123" i="23"/>
  <c r="G123" i="23"/>
  <c r="F123" i="23"/>
  <c r="E123" i="23"/>
  <c r="D123" i="23"/>
  <c r="R122" i="23"/>
  <c r="P122" i="23"/>
  <c r="M122" i="23"/>
  <c r="N122" i="23" s="1"/>
  <c r="K122" i="23"/>
  <c r="H122" i="23"/>
  <c r="G122" i="23"/>
  <c r="F122" i="23"/>
  <c r="E122" i="23"/>
  <c r="D122" i="23"/>
  <c r="R121" i="23"/>
  <c r="P121" i="23"/>
  <c r="S121" i="23" s="1"/>
  <c r="M121" i="23"/>
  <c r="K121" i="23"/>
  <c r="H121" i="23"/>
  <c r="G121" i="23"/>
  <c r="F121" i="23"/>
  <c r="E121" i="23"/>
  <c r="D121" i="23"/>
  <c r="R120" i="23"/>
  <c r="P120" i="23"/>
  <c r="S120" i="23" s="1"/>
  <c r="M120" i="23"/>
  <c r="K120" i="23"/>
  <c r="H120" i="23"/>
  <c r="G120" i="23"/>
  <c r="F120" i="23"/>
  <c r="E120" i="23"/>
  <c r="D120" i="23"/>
  <c r="R119" i="23"/>
  <c r="P119" i="23"/>
  <c r="S119" i="23" s="1"/>
  <c r="M119" i="23"/>
  <c r="K119" i="23"/>
  <c r="H119" i="23"/>
  <c r="G119" i="23"/>
  <c r="F119" i="23"/>
  <c r="E119" i="23"/>
  <c r="D119" i="23"/>
  <c r="R118" i="23"/>
  <c r="P118" i="23"/>
  <c r="S118" i="23" s="1"/>
  <c r="M118" i="23"/>
  <c r="N118" i="23" s="1"/>
  <c r="K118" i="23"/>
  <c r="H118" i="23"/>
  <c r="G118" i="23"/>
  <c r="F118" i="23"/>
  <c r="E118" i="23"/>
  <c r="D118" i="23"/>
  <c r="R117" i="23"/>
  <c r="P117" i="23"/>
  <c r="S117" i="23" s="1"/>
  <c r="M117" i="23"/>
  <c r="K117" i="23"/>
  <c r="H117" i="23"/>
  <c r="G117" i="23"/>
  <c r="F117" i="23"/>
  <c r="E117" i="23"/>
  <c r="D117" i="23"/>
  <c r="R116" i="23"/>
  <c r="P116" i="23"/>
  <c r="S116" i="23" s="1"/>
  <c r="N116" i="23"/>
  <c r="M116" i="23"/>
  <c r="K116" i="23"/>
  <c r="I116" i="23"/>
  <c r="H116" i="23"/>
  <c r="G116" i="23"/>
  <c r="F116" i="23"/>
  <c r="E116" i="23"/>
  <c r="D116" i="23"/>
  <c r="R115" i="23"/>
  <c r="P115" i="23"/>
  <c r="M115" i="23"/>
  <c r="K115" i="23"/>
  <c r="H115" i="23"/>
  <c r="G115" i="23"/>
  <c r="F115" i="23"/>
  <c r="E115" i="23"/>
  <c r="D115" i="23"/>
  <c r="R114" i="23"/>
  <c r="P114" i="23"/>
  <c r="M114" i="23"/>
  <c r="K114" i="23"/>
  <c r="N114" i="23" s="1"/>
  <c r="H114" i="23"/>
  <c r="G114" i="23"/>
  <c r="F114" i="23"/>
  <c r="E114" i="23"/>
  <c r="D114" i="23"/>
  <c r="R113" i="23"/>
  <c r="P113" i="23"/>
  <c r="S113" i="23" s="1"/>
  <c r="N113" i="23"/>
  <c r="M113" i="23"/>
  <c r="K113" i="23"/>
  <c r="H113" i="23"/>
  <c r="G113" i="23"/>
  <c r="F113" i="23"/>
  <c r="E113" i="23"/>
  <c r="I113" i="23" s="1"/>
  <c r="D113" i="23"/>
  <c r="R112" i="23"/>
  <c r="P112" i="23"/>
  <c r="S112" i="23" s="1"/>
  <c r="M112" i="23"/>
  <c r="K112" i="23"/>
  <c r="H112" i="23"/>
  <c r="G112" i="23"/>
  <c r="F112" i="23"/>
  <c r="E112" i="23"/>
  <c r="I112" i="23" s="1"/>
  <c r="D112" i="23"/>
  <c r="R111" i="23"/>
  <c r="P111" i="23"/>
  <c r="M111" i="23"/>
  <c r="K111" i="23"/>
  <c r="N111" i="23" s="1"/>
  <c r="H111" i="23"/>
  <c r="G111" i="23"/>
  <c r="F111" i="23"/>
  <c r="E111" i="23"/>
  <c r="D111" i="23"/>
  <c r="R110" i="23"/>
  <c r="P110" i="23"/>
  <c r="M110" i="23"/>
  <c r="K110" i="23"/>
  <c r="H110" i="23"/>
  <c r="G110" i="23"/>
  <c r="F110" i="23"/>
  <c r="E110" i="23"/>
  <c r="I110" i="23" s="1"/>
  <c r="D110" i="23"/>
  <c r="R109" i="23"/>
  <c r="P109" i="23"/>
  <c r="S109" i="23" s="1"/>
  <c r="M109" i="23"/>
  <c r="K109" i="23"/>
  <c r="N109" i="23" s="1"/>
  <c r="H109" i="23"/>
  <c r="G109" i="23"/>
  <c r="F109" i="23"/>
  <c r="E109" i="23"/>
  <c r="D109" i="23"/>
  <c r="R108" i="23"/>
  <c r="P108" i="23"/>
  <c r="S108" i="23" s="1"/>
  <c r="M108" i="23"/>
  <c r="K108" i="23"/>
  <c r="N108" i="23" s="1"/>
  <c r="H108" i="23"/>
  <c r="G108" i="23"/>
  <c r="F108" i="23"/>
  <c r="E108" i="23"/>
  <c r="I108" i="23" s="1"/>
  <c r="D108" i="23"/>
  <c r="R107" i="23"/>
  <c r="P107" i="23"/>
  <c r="M107" i="23"/>
  <c r="K107" i="23"/>
  <c r="H107" i="23"/>
  <c r="G107" i="23"/>
  <c r="F107" i="23"/>
  <c r="E107" i="23"/>
  <c r="I107" i="23" s="1"/>
  <c r="D107" i="23"/>
  <c r="R106" i="23"/>
  <c r="P106" i="23"/>
  <c r="S106" i="23" s="1"/>
  <c r="M106" i="23"/>
  <c r="K106" i="23"/>
  <c r="H106" i="23"/>
  <c r="G106" i="23"/>
  <c r="F106" i="23"/>
  <c r="E106" i="23"/>
  <c r="I106" i="23" s="1"/>
  <c r="D106" i="23"/>
  <c r="R105" i="23"/>
  <c r="P105" i="23"/>
  <c r="S105" i="23" s="1"/>
  <c r="M105" i="23"/>
  <c r="K105" i="23"/>
  <c r="N105" i="23" s="1"/>
  <c r="H105" i="23"/>
  <c r="G105" i="23"/>
  <c r="F105" i="23"/>
  <c r="E105" i="23"/>
  <c r="I105" i="23" s="1"/>
  <c r="D105" i="23"/>
  <c r="R104" i="23"/>
  <c r="P104" i="23"/>
  <c r="S104" i="23" s="1"/>
  <c r="M104" i="23"/>
  <c r="K104" i="23"/>
  <c r="N104" i="23" s="1"/>
  <c r="H104" i="23"/>
  <c r="G104" i="23"/>
  <c r="F104" i="23"/>
  <c r="E104" i="23"/>
  <c r="I104" i="23" s="1"/>
  <c r="D104" i="23"/>
  <c r="R103" i="23"/>
  <c r="P103" i="23"/>
  <c r="S103" i="23" s="1"/>
  <c r="M103" i="23"/>
  <c r="K103" i="23"/>
  <c r="H103" i="23"/>
  <c r="G103" i="23"/>
  <c r="F103" i="23"/>
  <c r="E103" i="23"/>
  <c r="D103" i="23"/>
  <c r="R102" i="23"/>
  <c r="P102" i="23"/>
  <c r="S102" i="23" s="1"/>
  <c r="M102" i="23"/>
  <c r="K102" i="23"/>
  <c r="H102" i="23"/>
  <c r="G102" i="23"/>
  <c r="F102" i="23"/>
  <c r="E102" i="23"/>
  <c r="D102" i="23"/>
  <c r="R101" i="23"/>
  <c r="P101" i="23"/>
  <c r="S101" i="23" s="1"/>
  <c r="M101" i="23"/>
  <c r="K101" i="23"/>
  <c r="N101" i="23" s="1"/>
  <c r="H101" i="23"/>
  <c r="G101" i="23"/>
  <c r="F101" i="23"/>
  <c r="E101" i="23"/>
  <c r="I101" i="23" s="1"/>
  <c r="D101" i="23"/>
  <c r="R100" i="23"/>
  <c r="P100" i="23"/>
  <c r="S100" i="23" s="1"/>
  <c r="M100" i="23"/>
  <c r="K100" i="23"/>
  <c r="H100" i="23"/>
  <c r="G100" i="23"/>
  <c r="F100" i="23"/>
  <c r="E100" i="23"/>
  <c r="D100" i="23"/>
  <c r="R99" i="23"/>
  <c r="P99" i="23"/>
  <c r="M99" i="23"/>
  <c r="K99" i="23"/>
  <c r="N99" i="23" s="1"/>
  <c r="H99" i="23"/>
  <c r="G99" i="23"/>
  <c r="F99" i="23"/>
  <c r="E99" i="23"/>
  <c r="D99" i="23"/>
  <c r="R98" i="23"/>
  <c r="P98" i="23"/>
  <c r="S98" i="23" s="1"/>
  <c r="N98" i="23"/>
  <c r="M98" i="23"/>
  <c r="K98" i="23"/>
  <c r="H98" i="23"/>
  <c r="G98" i="23"/>
  <c r="F98" i="23"/>
  <c r="E98" i="23"/>
  <c r="I98" i="23" s="1"/>
  <c r="D98" i="23"/>
  <c r="R97" i="23"/>
  <c r="P97" i="23"/>
  <c r="S97" i="23" s="1"/>
  <c r="M97" i="23"/>
  <c r="K97" i="23"/>
  <c r="N97" i="23" s="1"/>
  <c r="H97" i="23"/>
  <c r="G97" i="23"/>
  <c r="F97" i="23"/>
  <c r="E97" i="23"/>
  <c r="D97" i="23"/>
  <c r="R96" i="23"/>
  <c r="P96" i="23"/>
  <c r="S96" i="23" s="1"/>
  <c r="M96" i="23"/>
  <c r="K96" i="23"/>
  <c r="N96" i="23" s="1"/>
  <c r="H96" i="23"/>
  <c r="G96" i="23"/>
  <c r="F96" i="23"/>
  <c r="E96" i="23"/>
  <c r="I96" i="23" s="1"/>
  <c r="D96" i="23"/>
  <c r="R95" i="23"/>
  <c r="P95" i="23"/>
  <c r="M95" i="23"/>
  <c r="K95" i="23"/>
  <c r="H95" i="23"/>
  <c r="G95" i="23"/>
  <c r="F95" i="23"/>
  <c r="E95" i="23"/>
  <c r="I95" i="23" s="1"/>
  <c r="D95" i="23"/>
  <c r="R94" i="23"/>
  <c r="P94" i="23"/>
  <c r="S94" i="23" s="1"/>
  <c r="M94" i="23"/>
  <c r="K94" i="23"/>
  <c r="H94" i="23"/>
  <c r="G94" i="23"/>
  <c r="F94" i="23"/>
  <c r="E94" i="23"/>
  <c r="I94" i="23" s="1"/>
  <c r="D94" i="23"/>
  <c r="R93" i="23"/>
  <c r="P93" i="23"/>
  <c r="S93" i="23" s="1"/>
  <c r="M93" i="23"/>
  <c r="K93" i="23"/>
  <c r="N93" i="23" s="1"/>
  <c r="H93" i="23"/>
  <c r="G93" i="23"/>
  <c r="F93" i="23"/>
  <c r="E93" i="23"/>
  <c r="I93" i="23" s="1"/>
  <c r="D93" i="23"/>
  <c r="R92" i="23"/>
  <c r="P92" i="23"/>
  <c r="S92" i="23" s="1"/>
  <c r="M92" i="23"/>
  <c r="K92" i="23"/>
  <c r="N92" i="23" s="1"/>
  <c r="H92" i="23"/>
  <c r="G92" i="23"/>
  <c r="F92" i="23"/>
  <c r="E92" i="23"/>
  <c r="I92" i="23" s="1"/>
  <c r="D92" i="23"/>
  <c r="R91" i="23"/>
  <c r="P91" i="23"/>
  <c r="S91" i="23" s="1"/>
  <c r="M91" i="23"/>
  <c r="K91" i="23"/>
  <c r="H91" i="23"/>
  <c r="G91" i="23"/>
  <c r="F91" i="23"/>
  <c r="E91" i="23"/>
  <c r="I91" i="23" s="1"/>
  <c r="D91" i="23"/>
  <c r="R90" i="23"/>
  <c r="P90" i="23"/>
  <c r="S90" i="23" s="1"/>
  <c r="M90" i="23"/>
  <c r="K90" i="23"/>
  <c r="H90" i="23"/>
  <c r="G90" i="23"/>
  <c r="F90" i="23"/>
  <c r="E90" i="23"/>
  <c r="I90" i="23" s="1"/>
  <c r="D90" i="23"/>
  <c r="R89" i="23"/>
  <c r="P89" i="23"/>
  <c r="S89" i="23" s="1"/>
  <c r="M89" i="23"/>
  <c r="K89" i="23"/>
  <c r="N89" i="23" s="1"/>
  <c r="H89" i="23"/>
  <c r="G89" i="23"/>
  <c r="F89" i="23"/>
  <c r="E89" i="23"/>
  <c r="I89" i="23" s="1"/>
  <c r="D89" i="23"/>
  <c r="R88" i="23"/>
  <c r="P88" i="23"/>
  <c r="S88" i="23" s="1"/>
  <c r="M88" i="23"/>
  <c r="K88" i="23"/>
  <c r="H88" i="23"/>
  <c r="G88" i="23"/>
  <c r="F88" i="23"/>
  <c r="E88" i="23"/>
  <c r="D88" i="23"/>
  <c r="R87" i="23"/>
  <c r="P87" i="23"/>
  <c r="S87" i="23" s="1"/>
  <c r="M87" i="23"/>
  <c r="K87" i="23"/>
  <c r="N87" i="23" s="1"/>
  <c r="H87" i="23"/>
  <c r="G87" i="23"/>
  <c r="F87" i="23"/>
  <c r="E87" i="23"/>
  <c r="D87" i="23"/>
  <c r="R86" i="23"/>
  <c r="P86" i="23"/>
  <c r="S86" i="23" s="1"/>
  <c r="M86" i="23"/>
  <c r="K86" i="23"/>
  <c r="N86" i="23" s="1"/>
  <c r="H86" i="23"/>
  <c r="G86" i="23"/>
  <c r="F86" i="23"/>
  <c r="E86" i="23"/>
  <c r="I86" i="23" s="1"/>
  <c r="D86" i="23"/>
  <c r="R85" i="23"/>
  <c r="P85" i="23"/>
  <c r="S85" i="23" s="1"/>
  <c r="M85" i="23"/>
  <c r="K85" i="23"/>
  <c r="H85" i="23"/>
  <c r="G85" i="23"/>
  <c r="F85" i="23"/>
  <c r="E85" i="23"/>
  <c r="D85" i="23"/>
  <c r="R84" i="23"/>
  <c r="P84" i="23"/>
  <c r="M84" i="23"/>
  <c r="K84" i="23"/>
  <c r="N84" i="23" s="1"/>
  <c r="H84" i="23"/>
  <c r="G84" i="23"/>
  <c r="F84" i="23"/>
  <c r="E84" i="23"/>
  <c r="I84" i="23" s="1"/>
  <c r="D84" i="23"/>
  <c r="R83" i="23"/>
  <c r="P83" i="23"/>
  <c r="S83" i="23" s="1"/>
  <c r="N83" i="23"/>
  <c r="M83" i="23"/>
  <c r="K83" i="23"/>
  <c r="I83" i="23"/>
  <c r="H83" i="23"/>
  <c r="G83" i="23"/>
  <c r="F83" i="23"/>
  <c r="E83" i="23"/>
  <c r="D83" i="23"/>
  <c r="R82" i="23"/>
  <c r="P82" i="23"/>
  <c r="M82" i="23"/>
  <c r="K82" i="23"/>
  <c r="N82" i="23" s="1"/>
  <c r="H82" i="23"/>
  <c r="G82" i="23"/>
  <c r="F82" i="23"/>
  <c r="E82" i="23"/>
  <c r="D82" i="23"/>
  <c r="R81" i="23"/>
  <c r="P81" i="23"/>
  <c r="S81" i="23" s="1"/>
  <c r="M81" i="23"/>
  <c r="K81" i="23"/>
  <c r="N81" i="23" s="1"/>
  <c r="H81" i="23"/>
  <c r="G81" i="23"/>
  <c r="F81" i="23"/>
  <c r="E81" i="23"/>
  <c r="I81" i="23" s="1"/>
  <c r="D81" i="23"/>
  <c r="R80" i="23"/>
  <c r="P80" i="23"/>
  <c r="M80" i="23"/>
  <c r="N80" i="23" s="1"/>
  <c r="K80" i="23"/>
  <c r="H80" i="23"/>
  <c r="G80" i="23"/>
  <c r="F80" i="23"/>
  <c r="E80" i="23"/>
  <c r="I80" i="23" s="1"/>
  <c r="D80" i="23"/>
  <c r="R79" i="23"/>
  <c r="P79" i="23"/>
  <c r="M79" i="23"/>
  <c r="K79" i="23"/>
  <c r="N79" i="23" s="1"/>
  <c r="H79" i="23"/>
  <c r="G79" i="23"/>
  <c r="F79" i="23"/>
  <c r="E79" i="23"/>
  <c r="D79" i="23"/>
  <c r="R78" i="23"/>
  <c r="P78" i="23"/>
  <c r="S78" i="23" s="1"/>
  <c r="M78" i="23"/>
  <c r="K78" i="23"/>
  <c r="N78" i="23" s="1"/>
  <c r="H78" i="23"/>
  <c r="G78" i="23"/>
  <c r="F78" i="23"/>
  <c r="E78" i="23"/>
  <c r="D78" i="23"/>
  <c r="R77" i="23"/>
  <c r="P77" i="23"/>
  <c r="M77" i="23"/>
  <c r="K77" i="23"/>
  <c r="H77" i="23"/>
  <c r="G77" i="23"/>
  <c r="F77" i="23"/>
  <c r="E77" i="23"/>
  <c r="I77" i="23" s="1"/>
  <c r="D77" i="23"/>
  <c r="R76" i="23"/>
  <c r="P76" i="23"/>
  <c r="S76" i="23" s="1"/>
  <c r="M76" i="23"/>
  <c r="K76" i="23"/>
  <c r="N76" i="23" s="1"/>
  <c r="H76" i="23"/>
  <c r="G76" i="23"/>
  <c r="F76" i="23"/>
  <c r="E76" i="23"/>
  <c r="I76" i="23" s="1"/>
  <c r="D76" i="23"/>
  <c r="R75" i="23"/>
  <c r="P75" i="23"/>
  <c r="S75" i="23" s="1"/>
  <c r="M75" i="23"/>
  <c r="K75" i="23"/>
  <c r="N75" i="23" s="1"/>
  <c r="H75" i="23"/>
  <c r="G75" i="23"/>
  <c r="F75" i="23"/>
  <c r="E75" i="23"/>
  <c r="D75" i="23"/>
  <c r="R74" i="23"/>
  <c r="P74" i="23"/>
  <c r="S74" i="23" s="1"/>
  <c r="M74" i="23"/>
  <c r="K74" i="23"/>
  <c r="N74" i="23" s="1"/>
  <c r="H74" i="23"/>
  <c r="G74" i="23"/>
  <c r="F74" i="23"/>
  <c r="E74" i="23"/>
  <c r="I74" i="23" s="1"/>
  <c r="D74" i="23"/>
  <c r="R73" i="23"/>
  <c r="P73" i="23"/>
  <c r="S73" i="23" s="1"/>
  <c r="M73" i="23"/>
  <c r="K73" i="23"/>
  <c r="H73" i="23"/>
  <c r="G73" i="23"/>
  <c r="F73" i="23"/>
  <c r="E73" i="23"/>
  <c r="D73" i="23"/>
  <c r="R72" i="23"/>
  <c r="P72" i="23"/>
  <c r="S72" i="23" s="1"/>
  <c r="M72" i="23"/>
  <c r="K72" i="23"/>
  <c r="N72" i="23" s="1"/>
  <c r="H72" i="23"/>
  <c r="G72" i="23"/>
  <c r="F72" i="23"/>
  <c r="E72" i="23"/>
  <c r="D72" i="23"/>
  <c r="R71" i="23"/>
  <c r="P71" i="23"/>
  <c r="S71" i="23" s="1"/>
  <c r="M71" i="23"/>
  <c r="K71" i="23"/>
  <c r="N71" i="23" s="1"/>
  <c r="H71" i="23"/>
  <c r="G71" i="23"/>
  <c r="F71" i="23"/>
  <c r="E71" i="23"/>
  <c r="I71" i="23" s="1"/>
  <c r="D71" i="23"/>
  <c r="R70" i="23"/>
  <c r="P70" i="23"/>
  <c r="M70" i="23"/>
  <c r="K70" i="23"/>
  <c r="H70" i="23"/>
  <c r="G70" i="23"/>
  <c r="F70" i="23"/>
  <c r="E70" i="23"/>
  <c r="D70" i="23"/>
  <c r="R69" i="23"/>
  <c r="P69" i="23"/>
  <c r="M69" i="23"/>
  <c r="K69" i="23"/>
  <c r="H69" i="23"/>
  <c r="G69" i="23"/>
  <c r="I69" i="23" s="1"/>
  <c r="F69" i="23"/>
  <c r="E69" i="23"/>
  <c r="D69" i="23"/>
  <c r="R68" i="23"/>
  <c r="P68" i="23"/>
  <c r="M68" i="23"/>
  <c r="N68" i="23" s="1"/>
  <c r="K68" i="23"/>
  <c r="H68" i="23"/>
  <c r="G68" i="23"/>
  <c r="F68" i="23"/>
  <c r="E68" i="23"/>
  <c r="I68" i="23" s="1"/>
  <c r="D68" i="23"/>
  <c r="R67" i="23"/>
  <c r="P67" i="23"/>
  <c r="S67" i="23" s="1"/>
  <c r="M67" i="23"/>
  <c r="K67" i="23"/>
  <c r="H67" i="23"/>
  <c r="G67" i="23"/>
  <c r="F67" i="23"/>
  <c r="E67" i="23"/>
  <c r="D67" i="23"/>
  <c r="R66" i="23"/>
  <c r="P66" i="23"/>
  <c r="S66" i="23" s="1"/>
  <c r="M66" i="23"/>
  <c r="K66" i="23"/>
  <c r="N66" i="23" s="1"/>
  <c r="H66" i="23"/>
  <c r="G66" i="23"/>
  <c r="F66" i="23"/>
  <c r="E66" i="23"/>
  <c r="I66" i="23" s="1"/>
  <c r="D66" i="23"/>
  <c r="R65" i="23"/>
  <c r="P65" i="23"/>
  <c r="S65" i="23" s="1"/>
  <c r="M65" i="23"/>
  <c r="K65" i="23"/>
  <c r="N65" i="23" s="1"/>
  <c r="H65" i="23"/>
  <c r="G65" i="23"/>
  <c r="F65" i="23"/>
  <c r="E65" i="23"/>
  <c r="D65" i="23"/>
  <c r="R64" i="23"/>
  <c r="P64" i="23"/>
  <c r="M64" i="23"/>
  <c r="K64" i="23"/>
  <c r="N64" i="23" s="1"/>
  <c r="H64" i="23"/>
  <c r="G64" i="23"/>
  <c r="F64" i="23"/>
  <c r="E64" i="23"/>
  <c r="D64" i="23"/>
  <c r="R63" i="23"/>
  <c r="P63" i="23"/>
  <c r="M63" i="23"/>
  <c r="K63" i="23"/>
  <c r="N63" i="23" s="1"/>
  <c r="H63" i="23"/>
  <c r="G63" i="23"/>
  <c r="F63" i="23"/>
  <c r="E63" i="23"/>
  <c r="D63" i="23"/>
  <c r="R62" i="23"/>
  <c r="P62" i="23"/>
  <c r="S62" i="23" s="1"/>
  <c r="M62" i="23"/>
  <c r="K62" i="23"/>
  <c r="N62" i="23" s="1"/>
  <c r="H62" i="23"/>
  <c r="G62" i="23"/>
  <c r="F62" i="23"/>
  <c r="E62" i="23"/>
  <c r="I62" i="23" s="1"/>
  <c r="D62" i="23"/>
  <c r="R61" i="23"/>
  <c r="P61" i="23"/>
  <c r="M61" i="23"/>
  <c r="K61" i="23"/>
  <c r="N61" i="23" s="1"/>
  <c r="H61" i="23"/>
  <c r="G61" i="23"/>
  <c r="F61" i="23"/>
  <c r="E61" i="23"/>
  <c r="D61" i="23"/>
  <c r="R60" i="23"/>
  <c r="P60" i="23"/>
  <c r="S60" i="23" s="1"/>
  <c r="M60" i="23"/>
  <c r="K60" i="23"/>
  <c r="H60" i="23"/>
  <c r="G60" i="23"/>
  <c r="F60" i="23"/>
  <c r="E60" i="23"/>
  <c r="I60" i="23" s="1"/>
  <c r="D60" i="23"/>
  <c r="R59" i="23"/>
  <c r="P59" i="23"/>
  <c r="M59" i="23"/>
  <c r="K59" i="23"/>
  <c r="N59" i="23" s="1"/>
  <c r="H59" i="23"/>
  <c r="G59" i="23"/>
  <c r="F59" i="23"/>
  <c r="E59" i="23"/>
  <c r="D59" i="23"/>
  <c r="R58" i="23"/>
  <c r="P58" i="23"/>
  <c r="M58" i="23"/>
  <c r="K58" i="23"/>
  <c r="H58" i="23"/>
  <c r="G58" i="23"/>
  <c r="F58" i="23"/>
  <c r="E58" i="23"/>
  <c r="D58" i="23"/>
  <c r="R57" i="23"/>
  <c r="P57" i="23"/>
  <c r="M57" i="23"/>
  <c r="K57" i="23"/>
  <c r="H57" i="23"/>
  <c r="G57" i="23"/>
  <c r="I57" i="23" s="1"/>
  <c r="F57" i="23"/>
  <c r="E57" i="23"/>
  <c r="D57" i="23"/>
  <c r="R56" i="23"/>
  <c r="P56" i="23"/>
  <c r="S56" i="23" s="1"/>
  <c r="N56" i="23"/>
  <c r="M56" i="23"/>
  <c r="K56" i="23"/>
  <c r="H56" i="23"/>
  <c r="G56" i="23"/>
  <c r="F56" i="23"/>
  <c r="E56" i="23"/>
  <c r="I56" i="23" s="1"/>
  <c r="D56" i="23"/>
  <c r="R55" i="23"/>
  <c r="P55" i="23"/>
  <c r="S55" i="23" s="1"/>
  <c r="M55" i="23"/>
  <c r="K55" i="23"/>
  <c r="N55" i="23" s="1"/>
  <c r="H55" i="23"/>
  <c r="G55" i="23"/>
  <c r="F55" i="23"/>
  <c r="E55" i="23"/>
  <c r="I55" i="23" s="1"/>
  <c r="D55" i="23"/>
  <c r="R54" i="23"/>
  <c r="P54" i="23"/>
  <c r="M54" i="23"/>
  <c r="K54" i="23"/>
  <c r="N54" i="23" s="1"/>
  <c r="H54" i="23"/>
  <c r="G54" i="23"/>
  <c r="F54" i="23"/>
  <c r="E54" i="23"/>
  <c r="I54" i="23" s="1"/>
  <c r="D54" i="23"/>
  <c r="R53" i="23"/>
  <c r="P53" i="23"/>
  <c r="S53" i="23" s="1"/>
  <c r="M53" i="23"/>
  <c r="K53" i="23"/>
  <c r="N53" i="23" s="1"/>
  <c r="H53" i="23"/>
  <c r="G53" i="23"/>
  <c r="F53" i="23"/>
  <c r="E53" i="23"/>
  <c r="I53" i="23" s="1"/>
  <c r="D53" i="23"/>
  <c r="R52" i="23"/>
  <c r="P52" i="23"/>
  <c r="S52" i="23" s="1"/>
  <c r="M52" i="23"/>
  <c r="K52" i="23"/>
  <c r="H52" i="23"/>
  <c r="G52" i="23"/>
  <c r="F52" i="23"/>
  <c r="E52" i="23"/>
  <c r="D52" i="23"/>
  <c r="R51" i="23"/>
  <c r="P51" i="23"/>
  <c r="M51" i="23"/>
  <c r="K51" i="23"/>
  <c r="N51" i="23" s="1"/>
  <c r="H51" i="23"/>
  <c r="G51" i="23"/>
  <c r="F51" i="23"/>
  <c r="E51" i="23"/>
  <c r="D51" i="23"/>
  <c r="R50" i="23"/>
  <c r="P50" i="23"/>
  <c r="S50" i="23" s="1"/>
  <c r="N50" i="23"/>
  <c r="M50" i="23"/>
  <c r="K50" i="23"/>
  <c r="I50" i="23"/>
  <c r="H50" i="23"/>
  <c r="G50" i="23"/>
  <c r="F50" i="23"/>
  <c r="E50" i="23"/>
  <c r="D50" i="23"/>
  <c r="R49" i="23"/>
  <c r="P49" i="23"/>
  <c r="M49" i="23"/>
  <c r="K49" i="23"/>
  <c r="N49" i="23" s="1"/>
  <c r="H49" i="23"/>
  <c r="G49" i="23"/>
  <c r="F49" i="23"/>
  <c r="E49" i="23"/>
  <c r="D49" i="23"/>
  <c r="R48" i="23"/>
  <c r="P48" i="23"/>
  <c r="M48" i="23"/>
  <c r="K48" i="23"/>
  <c r="N48" i="23" s="1"/>
  <c r="H48" i="23"/>
  <c r="G48" i="23"/>
  <c r="F48" i="23"/>
  <c r="E48" i="23"/>
  <c r="D48" i="23"/>
  <c r="R47" i="23"/>
  <c r="P47" i="23"/>
  <c r="M47" i="23"/>
  <c r="N47" i="23" s="1"/>
  <c r="K47" i="23"/>
  <c r="H47" i="23"/>
  <c r="G47" i="23"/>
  <c r="F47" i="23"/>
  <c r="E47" i="23"/>
  <c r="I47" i="23" s="1"/>
  <c r="D47" i="23"/>
  <c r="R46" i="23"/>
  <c r="P46" i="23"/>
  <c r="M46" i="23"/>
  <c r="K46" i="23"/>
  <c r="N46" i="23" s="1"/>
  <c r="H46" i="23"/>
  <c r="G46" i="23"/>
  <c r="F46" i="23"/>
  <c r="E46" i="23"/>
  <c r="D46" i="23"/>
  <c r="R45" i="23"/>
  <c r="P45" i="23"/>
  <c r="S45" i="23" s="1"/>
  <c r="M45" i="23"/>
  <c r="K45" i="23"/>
  <c r="N45" i="23" s="1"/>
  <c r="H45" i="23"/>
  <c r="G45" i="23"/>
  <c r="F45" i="23"/>
  <c r="E45" i="23"/>
  <c r="D45" i="23"/>
  <c r="R44" i="23"/>
  <c r="P44" i="23"/>
  <c r="M44" i="23"/>
  <c r="K44" i="23"/>
  <c r="H44" i="23"/>
  <c r="G44" i="23"/>
  <c r="F44" i="23"/>
  <c r="E44" i="23"/>
  <c r="I44" i="23" s="1"/>
  <c r="D44" i="23"/>
  <c r="R43" i="23"/>
  <c r="P43" i="23"/>
  <c r="S43" i="23" s="1"/>
  <c r="M43" i="23"/>
  <c r="K43" i="23"/>
  <c r="N43" i="23" s="1"/>
  <c r="H43" i="23"/>
  <c r="G43" i="23"/>
  <c r="F43" i="23"/>
  <c r="E43" i="23"/>
  <c r="I43" i="23" s="1"/>
  <c r="D43" i="23"/>
  <c r="R42" i="23"/>
  <c r="P42" i="23"/>
  <c r="S42" i="23" s="1"/>
  <c r="M42" i="23"/>
  <c r="K42" i="23"/>
  <c r="N42" i="23" s="1"/>
  <c r="H42" i="23"/>
  <c r="G42" i="23"/>
  <c r="F42" i="23"/>
  <c r="E42" i="23"/>
  <c r="D42" i="23"/>
  <c r="R41" i="23"/>
  <c r="P41" i="23"/>
  <c r="S41" i="23" s="1"/>
  <c r="M41" i="23"/>
  <c r="K41" i="23"/>
  <c r="N41" i="23" s="1"/>
  <c r="H41" i="23"/>
  <c r="G41" i="23"/>
  <c r="F41" i="23"/>
  <c r="E41" i="23"/>
  <c r="I41" i="23" s="1"/>
  <c r="D41" i="23"/>
  <c r="R40" i="23"/>
  <c r="P40" i="23"/>
  <c r="S40" i="23" s="1"/>
  <c r="M40" i="23"/>
  <c r="K40" i="23"/>
  <c r="N40" i="23" s="1"/>
  <c r="H40" i="23"/>
  <c r="G40" i="23"/>
  <c r="F40" i="23"/>
  <c r="E40" i="23"/>
  <c r="I40" i="23" s="1"/>
  <c r="D40" i="23"/>
  <c r="R39" i="23"/>
  <c r="P39" i="23"/>
  <c r="S39" i="23" s="1"/>
  <c r="M39" i="23"/>
  <c r="K39" i="23"/>
  <c r="I39" i="23"/>
  <c r="H39" i="23"/>
  <c r="G39" i="23"/>
  <c r="F39" i="23"/>
  <c r="E39" i="23"/>
  <c r="D39" i="23"/>
  <c r="R38" i="23"/>
  <c r="P38" i="23"/>
  <c r="M38" i="23"/>
  <c r="K38" i="23"/>
  <c r="N38" i="23" s="1"/>
  <c r="H38" i="23"/>
  <c r="G38" i="23"/>
  <c r="F38" i="23"/>
  <c r="E38" i="23"/>
  <c r="D38" i="23"/>
  <c r="R37" i="23"/>
  <c r="P37" i="23"/>
  <c r="S37" i="23" s="1"/>
  <c r="M37" i="23"/>
  <c r="K37" i="23"/>
  <c r="H37" i="23"/>
  <c r="G37" i="23"/>
  <c r="F37" i="23"/>
  <c r="E37" i="23"/>
  <c r="I37" i="23" s="1"/>
  <c r="D37" i="23"/>
  <c r="R36" i="23"/>
  <c r="P36" i="23"/>
  <c r="S36" i="23" s="1"/>
  <c r="M36" i="23"/>
  <c r="K36" i="23"/>
  <c r="N36" i="23" s="1"/>
  <c r="H36" i="23"/>
  <c r="G36" i="23"/>
  <c r="F36" i="23"/>
  <c r="E36" i="23"/>
  <c r="I36" i="23" s="1"/>
  <c r="D36" i="23"/>
  <c r="R35" i="23"/>
  <c r="P35" i="23"/>
  <c r="S35" i="23" s="1"/>
  <c r="M35" i="23"/>
  <c r="K35" i="23"/>
  <c r="H35" i="23"/>
  <c r="G35" i="23"/>
  <c r="F35" i="23"/>
  <c r="E35" i="23"/>
  <c r="D35" i="23"/>
  <c r="R34" i="23"/>
  <c r="P34" i="23"/>
  <c r="S34" i="23" s="1"/>
  <c r="M34" i="23"/>
  <c r="K34" i="23"/>
  <c r="H34" i="23"/>
  <c r="G34" i="23"/>
  <c r="F34" i="23"/>
  <c r="E34" i="23"/>
  <c r="D34" i="23"/>
  <c r="R33" i="23"/>
  <c r="P33" i="23"/>
  <c r="S33" i="23" s="1"/>
  <c r="M33" i="23"/>
  <c r="K33" i="23"/>
  <c r="H33" i="23"/>
  <c r="G33" i="23"/>
  <c r="I33" i="23" s="1"/>
  <c r="F33" i="23"/>
  <c r="E33" i="23"/>
  <c r="D33" i="23"/>
  <c r="R32" i="23"/>
  <c r="P32" i="23"/>
  <c r="S32" i="23" s="1"/>
  <c r="N32" i="23"/>
  <c r="M32" i="23"/>
  <c r="K32" i="23"/>
  <c r="I32" i="23"/>
  <c r="H32" i="23"/>
  <c r="G32" i="23"/>
  <c r="F32" i="23"/>
  <c r="E32" i="23"/>
  <c r="D32" i="23"/>
  <c r="R31" i="23"/>
  <c r="P31" i="23"/>
  <c r="S31" i="23" s="1"/>
  <c r="M31" i="23"/>
  <c r="K31" i="23"/>
  <c r="N31" i="23" s="1"/>
  <c r="H31" i="23"/>
  <c r="G31" i="23"/>
  <c r="F31" i="23"/>
  <c r="E31" i="23"/>
  <c r="I31" i="23" s="1"/>
  <c r="D31" i="23"/>
  <c r="R30" i="23"/>
  <c r="P30" i="23"/>
  <c r="M30" i="23"/>
  <c r="K30" i="23"/>
  <c r="N30" i="23" s="1"/>
  <c r="H30" i="23"/>
  <c r="G30" i="23"/>
  <c r="I30" i="23" s="1"/>
  <c r="F30" i="23"/>
  <c r="E30" i="23"/>
  <c r="D30" i="23"/>
  <c r="R29" i="23"/>
  <c r="P29" i="23"/>
  <c r="M29" i="23"/>
  <c r="K29" i="23"/>
  <c r="H29" i="23"/>
  <c r="G29" i="23"/>
  <c r="F29" i="23"/>
  <c r="E29" i="23"/>
  <c r="I29" i="23" s="1"/>
  <c r="D29" i="23"/>
  <c r="R28" i="23"/>
  <c r="P28" i="23"/>
  <c r="M28" i="23"/>
  <c r="K28" i="23"/>
  <c r="N28" i="23" s="1"/>
  <c r="H28" i="23"/>
  <c r="G28" i="23"/>
  <c r="F28" i="23"/>
  <c r="E28" i="23"/>
  <c r="D28" i="23"/>
  <c r="R27" i="23"/>
  <c r="P27" i="23"/>
  <c r="S27" i="23" s="1"/>
  <c r="M27" i="23"/>
  <c r="K27" i="23"/>
  <c r="N27" i="23" s="1"/>
  <c r="H27" i="23"/>
  <c r="G27" i="23"/>
  <c r="F27" i="23"/>
  <c r="E27" i="23"/>
  <c r="I27" i="23" s="1"/>
  <c r="D27" i="23"/>
  <c r="R26" i="23"/>
  <c r="P26" i="23"/>
  <c r="S26" i="23" s="1"/>
  <c r="N26" i="23"/>
  <c r="M26" i="23"/>
  <c r="K26" i="23"/>
  <c r="H26" i="23"/>
  <c r="G26" i="23"/>
  <c r="F26" i="23"/>
  <c r="E26" i="23"/>
  <c r="I26" i="23" s="1"/>
  <c r="D26" i="23"/>
  <c r="R25" i="23"/>
  <c r="P25" i="23"/>
  <c r="S25" i="23" s="1"/>
  <c r="M25" i="23"/>
  <c r="K25" i="23"/>
  <c r="N25" i="23" s="1"/>
  <c r="H25" i="23"/>
  <c r="G25" i="23"/>
  <c r="F25" i="23"/>
  <c r="E25" i="23"/>
  <c r="I25" i="23" s="1"/>
  <c r="D25" i="23"/>
  <c r="R24" i="23"/>
  <c r="P24" i="23"/>
  <c r="S24" i="23" s="1"/>
  <c r="M24" i="23"/>
  <c r="K24" i="23"/>
  <c r="N24" i="23" s="1"/>
  <c r="H24" i="23"/>
  <c r="G24" i="23"/>
  <c r="F24" i="23"/>
  <c r="E24" i="23"/>
  <c r="D24" i="23"/>
  <c r="R23" i="23"/>
  <c r="P23" i="23"/>
  <c r="S23" i="23" s="1"/>
  <c r="M23" i="23"/>
  <c r="K23" i="23"/>
  <c r="N23" i="23" s="1"/>
  <c r="H23" i="23"/>
  <c r="G23" i="23"/>
  <c r="F23" i="23"/>
  <c r="E23" i="23"/>
  <c r="I23" i="23" s="1"/>
  <c r="D23" i="23"/>
  <c r="R22" i="23"/>
  <c r="P22" i="23"/>
  <c r="S22" i="23" s="1"/>
  <c r="M22" i="23"/>
  <c r="K22" i="23"/>
  <c r="H22" i="23"/>
  <c r="G22" i="23"/>
  <c r="F22" i="23"/>
  <c r="E22" i="23"/>
  <c r="I22" i="23" s="1"/>
  <c r="D22" i="23"/>
  <c r="R21" i="23"/>
  <c r="P21" i="23"/>
  <c r="S21" i="23" s="1"/>
  <c r="M21" i="23"/>
  <c r="K21" i="23"/>
  <c r="H21" i="23"/>
  <c r="G21" i="23"/>
  <c r="F21" i="23"/>
  <c r="E21" i="23"/>
  <c r="D21" i="23"/>
  <c r="R20" i="23"/>
  <c r="P20" i="23"/>
  <c r="S20" i="23" s="1"/>
  <c r="M20" i="23"/>
  <c r="K20" i="23"/>
  <c r="N20" i="23" s="1"/>
  <c r="H20" i="23"/>
  <c r="G20" i="23"/>
  <c r="F20" i="23"/>
  <c r="E20" i="23"/>
  <c r="D20" i="23"/>
  <c r="R19" i="23"/>
  <c r="P19" i="23"/>
  <c r="M19" i="23"/>
  <c r="K19" i="23"/>
  <c r="H19" i="23"/>
  <c r="G19" i="23"/>
  <c r="F19" i="23"/>
  <c r="E19" i="23"/>
  <c r="D19" i="23"/>
  <c r="R18" i="23"/>
  <c r="P18" i="23"/>
  <c r="M18" i="23"/>
  <c r="K18" i="23"/>
  <c r="H18" i="23"/>
  <c r="G18" i="23"/>
  <c r="F18" i="23"/>
  <c r="E18" i="23"/>
  <c r="D18" i="23"/>
  <c r="R17" i="23"/>
  <c r="P17" i="23"/>
  <c r="M17" i="23"/>
  <c r="K17" i="23"/>
  <c r="N17" i="23" s="1"/>
  <c r="H17" i="23"/>
  <c r="G17" i="23"/>
  <c r="F17" i="23"/>
  <c r="E17" i="23"/>
  <c r="I17" i="23" s="1"/>
  <c r="D17" i="23"/>
  <c r="R16" i="23"/>
  <c r="P16" i="23"/>
  <c r="M16" i="23"/>
  <c r="K16" i="23"/>
  <c r="H16" i="23"/>
  <c r="G16" i="23"/>
  <c r="F16" i="23"/>
  <c r="E16" i="23"/>
  <c r="D16" i="23"/>
  <c r="R15" i="23"/>
  <c r="P15" i="23"/>
  <c r="M15" i="23"/>
  <c r="K15" i="23"/>
  <c r="H15" i="23"/>
  <c r="G15" i="23"/>
  <c r="F15" i="23"/>
  <c r="E15" i="23"/>
  <c r="D15" i="23"/>
  <c r="R14" i="23"/>
  <c r="P14" i="23"/>
  <c r="M14" i="23"/>
  <c r="K14" i="23"/>
  <c r="H14" i="23"/>
  <c r="G14" i="23"/>
  <c r="F14" i="23"/>
  <c r="E14" i="23"/>
  <c r="D14" i="23"/>
  <c r="R13" i="23"/>
  <c r="P13" i="23"/>
  <c r="S13" i="23" s="1"/>
  <c r="M13" i="23"/>
  <c r="K13" i="23"/>
  <c r="H13" i="23"/>
  <c r="G13" i="23"/>
  <c r="F13" i="23"/>
  <c r="E13" i="23"/>
  <c r="D13" i="23"/>
  <c r="R12" i="23"/>
  <c r="P12" i="23"/>
  <c r="S12" i="23" s="1"/>
  <c r="M12" i="23"/>
  <c r="K12" i="23"/>
  <c r="H12" i="23"/>
  <c r="G12" i="23"/>
  <c r="F12" i="23"/>
  <c r="E12" i="23"/>
  <c r="D12" i="23"/>
  <c r="R11" i="23"/>
  <c r="P11" i="23"/>
  <c r="S11" i="23" s="1"/>
  <c r="M11" i="23"/>
  <c r="K11" i="23"/>
  <c r="H11" i="23"/>
  <c r="G11" i="23"/>
  <c r="I11" i="23" s="1"/>
  <c r="F11" i="23"/>
  <c r="E11" i="23"/>
  <c r="D11" i="23"/>
  <c r="R10" i="23"/>
  <c r="P10" i="23"/>
  <c r="M10" i="23"/>
  <c r="K10" i="23"/>
  <c r="H10" i="23"/>
  <c r="G10" i="23"/>
  <c r="F10" i="23"/>
  <c r="E10" i="23"/>
  <c r="D10" i="23"/>
  <c r="R9" i="23"/>
  <c r="P9" i="23"/>
  <c r="S9" i="23" s="1"/>
  <c r="M9" i="23"/>
  <c r="K9" i="23"/>
  <c r="H9" i="23"/>
  <c r="G9" i="23"/>
  <c r="I9" i="23" s="1"/>
  <c r="F9" i="23"/>
  <c r="E9" i="23"/>
  <c r="D9" i="23"/>
  <c r="R8" i="23"/>
  <c r="P8" i="23"/>
  <c r="M8" i="23"/>
  <c r="K8" i="23"/>
  <c r="N8" i="23" s="1"/>
  <c r="H8" i="23"/>
  <c r="G8" i="23"/>
  <c r="I8" i="23" s="1"/>
  <c r="F8" i="23"/>
  <c r="E8" i="23"/>
  <c r="D8" i="23"/>
  <c r="R7" i="23"/>
  <c r="P7" i="23"/>
  <c r="S7" i="23" s="1"/>
  <c r="M7" i="23"/>
  <c r="K7" i="23"/>
  <c r="H7" i="23"/>
  <c r="G7" i="23"/>
  <c r="F7" i="23"/>
  <c r="E7" i="23"/>
  <c r="D7" i="23"/>
  <c r="R6" i="23"/>
  <c r="P6" i="23"/>
  <c r="M6" i="23"/>
  <c r="K6" i="23"/>
  <c r="H6" i="23"/>
  <c r="G6" i="23"/>
  <c r="I6" i="23" s="1"/>
  <c r="F6" i="23"/>
  <c r="E6" i="23"/>
  <c r="D6" i="23"/>
  <c r="D423" i="23" s="1"/>
  <c r="J5" i="22"/>
  <c r="I5" i="22"/>
  <c r="H5" i="22"/>
  <c r="G5" i="22"/>
  <c r="F5" i="22"/>
  <c r="E5" i="22"/>
  <c r="D5" i="22"/>
  <c r="C5" i="22"/>
  <c r="B5" i="22"/>
  <c r="J4" i="22"/>
  <c r="I4" i="22"/>
  <c r="H4" i="22"/>
  <c r="G4" i="22"/>
  <c r="F4" i="22"/>
  <c r="E4" i="22"/>
  <c r="D4" i="22"/>
  <c r="C4" i="22"/>
  <c r="B4" i="22"/>
  <c r="N178" i="23" l="1"/>
  <c r="N179" i="23"/>
  <c r="S184" i="23"/>
  <c r="S186" i="23"/>
  <c r="I14" i="23"/>
  <c r="N29" i="23"/>
  <c r="I121" i="23"/>
  <c r="I132" i="23"/>
  <c r="N145" i="23"/>
  <c r="I7" i="23"/>
  <c r="I13" i="23"/>
  <c r="I16" i="23"/>
  <c r="I35" i="23"/>
  <c r="I52" i="23"/>
  <c r="I67" i="23"/>
  <c r="I85" i="23"/>
  <c r="I100" i="23"/>
  <c r="N115" i="23"/>
  <c r="I119" i="23"/>
  <c r="I120" i="23"/>
  <c r="I122" i="23"/>
  <c r="I131" i="23"/>
  <c r="N168" i="23"/>
  <c r="N7" i="23"/>
  <c r="N9" i="23"/>
  <c r="N11" i="23"/>
  <c r="N14" i="23"/>
  <c r="N15" i="23"/>
  <c r="N16" i="23"/>
  <c r="I18" i="23"/>
  <c r="I20" i="23"/>
  <c r="I28" i="23"/>
  <c r="S28" i="23"/>
  <c r="S30" i="23"/>
  <c r="N33" i="23"/>
  <c r="N35" i="23"/>
  <c r="I38" i="23"/>
  <c r="S38" i="23"/>
  <c r="N44" i="23"/>
  <c r="I45" i="23"/>
  <c r="S47" i="23"/>
  <c r="N52" i="23"/>
  <c r="S57" i="23"/>
  <c r="S58" i="23"/>
  <c r="I59" i="23"/>
  <c r="S59" i="23"/>
  <c r="I61" i="23"/>
  <c r="S61" i="23"/>
  <c r="S63" i="23"/>
  <c r="I64" i="23"/>
  <c r="S64" i="23"/>
  <c r="I65" i="23"/>
  <c r="N67" i="23"/>
  <c r="N69" i="23"/>
  <c r="N70" i="23"/>
  <c r="I72" i="23"/>
  <c r="N77" i="23"/>
  <c r="I78" i="23"/>
  <c r="S80" i="23"/>
  <c r="N85" i="23"/>
  <c r="I87" i="23"/>
  <c r="N91" i="23"/>
  <c r="N95" i="23"/>
  <c r="N103" i="23"/>
  <c r="N107" i="23"/>
  <c r="N110" i="23"/>
  <c r="I114" i="23"/>
  <c r="S114" i="23"/>
  <c r="N119" i="23"/>
  <c r="N120" i="23"/>
  <c r="N123" i="23"/>
  <c r="N127" i="23"/>
  <c r="N131" i="23"/>
  <c r="N132" i="23"/>
  <c r="I134" i="23"/>
  <c r="S134" i="23"/>
  <c r="I135" i="23"/>
  <c r="S135" i="23"/>
  <c r="N140" i="23"/>
  <c r="S143" i="23"/>
  <c r="S144" i="23"/>
  <c r="S145" i="23"/>
  <c r="I146" i="23"/>
  <c r="S146" i="23"/>
  <c r="I147" i="23"/>
  <c r="S147" i="23"/>
  <c r="N152" i="23"/>
  <c r="S154" i="23"/>
  <c r="I156" i="23"/>
  <c r="S156" i="23"/>
  <c r="S157" i="23"/>
  <c r="I158" i="23"/>
  <c r="S158" i="23"/>
  <c r="N163" i="23"/>
  <c r="I168" i="23"/>
  <c r="S168" i="23"/>
  <c r="I170" i="23"/>
  <c r="S170" i="23"/>
  <c r="I171" i="23"/>
  <c r="S171" i="23"/>
  <c r="I172" i="23"/>
  <c r="S176" i="23"/>
  <c r="S177" i="23"/>
  <c r="I178" i="23"/>
  <c r="S178" i="23"/>
  <c r="I179" i="23"/>
  <c r="S179" i="23"/>
  <c r="N190" i="23"/>
  <c r="I217" i="23"/>
  <c r="I286" i="23"/>
  <c r="N319" i="23"/>
  <c r="N359" i="23"/>
  <c r="N219" i="23"/>
  <c r="N234" i="23"/>
  <c r="N246" i="23"/>
  <c r="N249" i="23"/>
  <c r="N261" i="23"/>
  <c r="N265" i="23"/>
  <c r="I271" i="23"/>
  <c r="N289" i="23"/>
  <c r="N290" i="23"/>
  <c r="S292" i="23"/>
  <c r="N299" i="23"/>
  <c r="N300" i="23"/>
  <c r="N305" i="23"/>
  <c r="N314" i="23"/>
  <c r="N318" i="23"/>
  <c r="I320" i="23"/>
  <c r="I325" i="23"/>
  <c r="S325" i="23"/>
  <c r="S327" i="23"/>
  <c r="I330" i="23"/>
  <c r="I331" i="23"/>
  <c r="S331" i="23"/>
  <c r="N335" i="23"/>
  <c r="N338" i="23"/>
  <c r="N341" i="23"/>
  <c r="N342" i="23"/>
  <c r="N346" i="23"/>
  <c r="N347" i="23"/>
  <c r="S350" i="23"/>
  <c r="S351" i="23"/>
  <c r="I352" i="23"/>
  <c r="S352" i="23"/>
  <c r="I355" i="23"/>
  <c r="S355" i="23"/>
  <c r="N367" i="23"/>
  <c r="I373" i="23"/>
  <c r="S373" i="23"/>
  <c r="S375" i="23"/>
  <c r="N377" i="23"/>
  <c r="N385" i="23"/>
  <c r="N386" i="23"/>
  <c r="N389" i="23"/>
  <c r="N393" i="23"/>
  <c r="N396" i="23"/>
  <c r="N403" i="23"/>
  <c r="I182" i="23"/>
  <c r="S182" i="23"/>
  <c r="N188" i="23"/>
  <c r="N192" i="23"/>
  <c r="I193" i="23"/>
  <c r="N197" i="23"/>
  <c r="N201" i="23"/>
  <c r="I211" i="23"/>
  <c r="S211" i="23"/>
  <c r="I212" i="23"/>
  <c r="I213" i="23"/>
  <c r="S213" i="23"/>
  <c r="S217" i="23"/>
  <c r="I219" i="23"/>
  <c r="S219" i="23"/>
  <c r="I220" i="23"/>
  <c r="S220" i="23"/>
  <c r="I221" i="23"/>
  <c r="S221" i="23"/>
  <c r="I224" i="23"/>
  <c r="S224" i="23"/>
  <c r="I226" i="23"/>
  <c r="N228" i="23"/>
  <c r="I234" i="23"/>
  <c r="S234" i="23"/>
  <c r="N237" i="23"/>
  <c r="N241" i="23"/>
  <c r="I246" i="23"/>
  <c r="S246" i="23"/>
  <c r="I248" i="23"/>
  <c r="S248" i="23"/>
  <c r="S249" i="23"/>
  <c r="I250" i="23"/>
  <c r="S250" i="23"/>
  <c r="N256" i="23"/>
  <c r="S259" i="23"/>
  <c r="S260" i="23"/>
  <c r="S261" i="23"/>
  <c r="I262" i="23"/>
  <c r="S262" i="23"/>
  <c r="I264" i="23"/>
  <c r="S264" i="23"/>
  <c r="I265" i="23"/>
  <c r="N271" i="23"/>
  <c r="N272" i="23"/>
  <c r="N280" i="23"/>
  <c r="S303" i="23"/>
  <c r="I311" i="23"/>
  <c r="S319" i="23"/>
  <c r="S320" i="23"/>
  <c r="S321" i="23"/>
  <c r="N327" i="23"/>
  <c r="N329" i="23"/>
  <c r="N330" i="23"/>
  <c r="I335" i="23"/>
  <c r="I338" i="23"/>
  <c r="N350" i="23"/>
  <c r="N354" i="23"/>
  <c r="S360" i="23"/>
  <c r="S365" i="23"/>
  <c r="S367" i="23"/>
  <c r="S368" i="23"/>
  <c r="S370" i="23"/>
  <c r="N375" i="23"/>
  <c r="S403" i="23"/>
  <c r="N411" i="23"/>
  <c r="S6" i="23"/>
  <c r="N10" i="23"/>
  <c r="I12" i="23"/>
  <c r="I34" i="23"/>
  <c r="I51" i="23"/>
  <c r="N6" i="23"/>
  <c r="S14" i="23"/>
  <c r="S15" i="23"/>
  <c r="S16" i="23"/>
  <c r="N18" i="23"/>
  <c r="N19" i="23"/>
  <c r="I21" i="23"/>
  <c r="I48" i="23"/>
  <c r="S8" i="23"/>
  <c r="I10" i="23"/>
  <c r="S10" i="23"/>
  <c r="N12" i="23"/>
  <c r="N13" i="23"/>
  <c r="I15" i="23"/>
  <c r="S17" i="23"/>
  <c r="S18" i="23"/>
  <c r="I19" i="23"/>
  <c r="S19" i="23"/>
  <c r="N21" i="23"/>
  <c r="N22" i="23"/>
  <c r="I24" i="23"/>
  <c r="S29" i="23"/>
  <c r="N34" i="23"/>
  <c r="N37" i="23"/>
  <c r="N39" i="23"/>
  <c r="I42" i="23"/>
  <c r="S44" i="23"/>
  <c r="I46" i="23"/>
  <c r="S46" i="23"/>
  <c r="S48" i="23"/>
  <c r="I49" i="23"/>
  <c r="S49" i="23"/>
  <c r="S51" i="23"/>
  <c r="S54" i="23"/>
  <c r="N57" i="23"/>
  <c r="N58" i="23"/>
  <c r="N60" i="23"/>
  <c r="I63" i="23"/>
  <c r="S68" i="23"/>
  <c r="S69" i="23"/>
  <c r="I70" i="23"/>
  <c r="S70" i="23"/>
  <c r="N73" i="23"/>
  <c r="I75" i="23"/>
  <c r="S77" i="23"/>
  <c r="I79" i="23"/>
  <c r="S79" i="23"/>
  <c r="I82" i="23"/>
  <c r="S82" i="23"/>
  <c r="S84" i="23"/>
  <c r="N88" i="23"/>
  <c r="N90" i="23"/>
  <c r="N94" i="23"/>
  <c r="S95" i="23"/>
  <c r="I97" i="23"/>
  <c r="I99" i="23"/>
  <c r="S99" i="23"/>
  <c r="N102" i="23"/>
  <c r="N106" i="23"/>
  <c r="S107" i="23"/>
  <c r="I109" i="23"/>
  <c r="S110" i="23"/>
  <c r="I111" i="23"/>
  <c r="S111" i="23"/>
  <c r="S115" i="23"/>
  <c r="N117" i="23"/>
  <c r="N121" i="23"/>
  <c r="S122" i="23"/>
  <c r="I123" i="23"/>
  <c r="S123" i="23"/>
  <c r="I124" i="23"/>
  <c r="S124" i="23"/>
  <c r="N126" i="23"/>
  <c r="N139" i="23"/>
  <c r="S140" i="23"/>
  <c r="I141" i="23"/>
  <c r="S141" i="23"/>
  <c r="I142" i="23"/>
  <c r="S142" i="23"/>
  <c r="N144" i="23"/>
  <c r="N151" i="23"/>
  <c r="S152" i="23"/>
  <c r="I153" i="23"/>
  <c r="S153" i="23"/>
  <c r="N155" i="23"/>
  <c r="I157" i="23"/>
  <c r="N162" i="23"/>
  <c r="S163" i="23"/>
  <c r="S164" i="23"/>
  <c r="N167" i="23"/>
  <c r="N171" i="23"/>
  <c r="I173" i="23"/>
  <c r="S173" i="23"/>
  <c r="N176" i="23"/>
  <c r="N186" i="23"/>
  <c r="S187" i="23"/>
  <c r="I189" i="23"/>
  <c r="I191" i="23"/>
  <c r="S191" i="23"/>
  <c r="N200" i="23"/>
  <c r="N213" i="23"/>
  <c r="S214" i="23"/>
  <c r="S215" i="23"/>
  <c r="I216" i="23"/>
  <c r="S216" i="23"/>
  <c r="N218" i="23"/>
  <c r="S189" i="23"/>
  <c r="N191" i="23"/>
  <c r="S212" i="23"/>
  <c r="N215" i="23"/>
  <c r="S223" i="23"/>
  <c r="S229" i="23"/>
  <c r="S230" i="23"/>
  <c r="N233" i="23"/>
  <c r="S243" i="23"/>
  <c r="N245" i="23"/>
  <c r="I58" i="23"/>
  <c r="I73" i="23"/>
  <c r="I88" i="23"/>
  <c r="N100" i="23"/>
  <c r="I102" i="23"/>
  <c r="I103" i="23"/>
  <c r="N112" i="23"/>
  <c r="I115" i="23"/>
  <c r="I117" i="23"/>
  <c r="I118" i="23"/>
  <c r="N124" i="23"/>
  <c r="I126" i="23"/>
  <c r="I127" i="23"/>
  <c r="N142" i="23"/>
  <c r="I144" i="23"/>
  <c r="I145" i="23"/>
  <c r="N153" i="23"/>
  <c r="I155" i="23"/>
  <c r="N165" i="23"/>
  <c r="I167" i="23"/>
  <c r="N174" i="23"/>
  <c r="I177" i="23"/>
  <c r="I200" i="23"/>
  <c r="I249" i="23"/>
  <c r="N258" i="23"/>
  <c r="I260" i="23"/>
  <c r="I261" i="23"/>
  <c r="N267" i="23"/>
  <c r="I269" i="23"/>
  <c r="I270" i="23"/>
  <c r="N285" i="23"/>
  <c r="I287" i="23"/>
  <c r="I288" i="23"/>
  <c r="N294" i="23"/>
  <c r="I296" i="23"/>
  <c r="I297" i="23"/>
  <c r="I298" i="23"/>
  <c r="I312" i="23"/>
  <c r="I313" i="23"/>
  <c r="I322" i="23"/>
  <c r="S323" i="23"/>
  <c r="S324" i="23"/>
  <c r="I329" i="23"/>
  <c r="N331" i="23"/>
  <c r="I333" i="23"/>
  <c r="S333" i="23"/>
  <c r="I334" i="23"/>
  <c r="S334" i="23"/>
  <c r="N336" i="23"/>
  <c r="S337" i="23"/>
  <c r="N339" i="23"/>
  <c r="N343" i="23"/>
  <c r="I345" i="23"/>
  <c r="S345" i="23"/>
  <c r="I346" i="23"/>
  <c r="S346" i="23"/>
  <c r="S349" i="23"/>
  <c r="N351" i="23"/>
  <c r="N355" i="23"/>
  <c r="I358" i="23"/>
  <c r="S359" i="23"/>
  <c r="I361" i="23"/>
  <c r="S362" i="23"/>
  <c r="I363" i="23"/>
  <c r="S363" i="23"/>
  <c r="I364" i="23"/>
  <c r="S364" i="23"/>
  <c r="N366" i="23"/>
  <c r="N370" i="23"/>
  <c r="I372" i="23"/>
  <c r="S372" i="23"/>
  <c r="S376" i="23"/>
  <c r="N378" i="23"/>
  <c r="N382" i="23"/>
  <c r="S383" i="23"/>
  <c r="I384" i="23"/>
  <c r="S384" i="23"/>
  <c r="I385" i="23"/>
  <c r="S385" i="23"/>
  <c r="N387" i="23"/>
  <c r="S225" i="23"/>
  <c r="N227" i="23"/>
  <c r="N231" i="23"/>
  <c r="S232" i="23"/>
  <c r="S233" i="23"/>
  <c r="N236" i="23"/>
  <c r="N240" i="23"/>
  <c r="S241" i="23"/>
  <c r="I243" i="23"/>
  <c r="S244" i="23"/>
  <c r="S245" i="23"/>
  <c r="N248" i="23"/>
  <c r="N255" i="23"/>
  <c r="S256" i="23"/>
  <c r="S257" i="23"/>
  <c r="I258" i="23"/>
  <c r="S258" i="23"/>
  <c r="N260" i="23"/>
  <c r="N264" i="23"/>
  <c r="S265" i="23"/>
  <c r="S266" i="23"/>
  <c r="I267" i="23"/>
  <c r="S267" i="23"/>
  <c r="N269" i="23"/>
  <c r="N279" i="23"/>
  <c r="S280" i="23"/>
  <c r="I284" i="23"/>
  <c r="S284" i="23"/>
  <c r="I285" i="23"/>
  <c r="S285" i="23"/>
  <c r="N287" i="23"/>
  <c r="N291" i="23"/>
  <c r="I293" i="23"/>
  <c r="S293" i="23"/>
  <c r="I294" i="23"/>
  <c r="S294" i="23"/>
  <c r="N296" i="23"/>
  <c r="N307" i="23"/>
  <c r="N311" i="23"/>
  <c r="N312" i="23"/>
  <c r="N316" i="23"/>
  <c r="S317" i="23"/>
  <c r="S318" i="23"/>
  <c r="N320" i="23"/>
  <c r="S322" i="23"/>
  <c r="S328" i="23"/>
  <c r="S329" i="23"/>
  <c r="S330" i="23"/>
  <c r="N333" i="23"/>
  <c r="S341" i="23"/>
  <c r="S342" i="23"/>
  <c r="N345" i="23"/>
  <c r="S353" i="23"/>
  <c r="S354" i="23"/>
  <c r="S358" i="23"/>
  <c r="S361" i="23"/>
  <c r="N363" i="23"/>
  <c r="S369" i="23"/>
  <c r="N372" i="23"/>
  <c r="S381" i="23"/>
  <c r="N384" i="23"/>
  <c r="N397" i="23"/>
  <c r="I402" i="23"/>
  <c r="N391" i="23"/>
  <c r="S392" i="23"/>
  <c r="I394" i="23"/>
  <c r="S395" i="23"/>
  <c r="I396" i="23"/>
  <c r="S396" i="23"/>
  <c r="N402" i="23"/>
  <c r="H346" i="24"/>
  <c r="H6" i="24"/>
  <c r="H184" i="24"/>
  <c r="H303" i="24"/>
  <c r="H312" i="24"/>
  <c r="H315" i="24"/>
  <c r="H318" i="24"/>
  <c r="H321" i="24"/>
  <c r="H324" i="24"/>
  <c r="H327" i="24"/>
  <c r="H330" i="24"/>
  <c r="H257" i="24"/>
  <c r="H260" i="24"/>
  <c r="H266" i="24"/>
  <c r="H269" i="24"/>
  <c r="H272" i="24"/>
  <c r="H278" i="24"/>
  <c r="H281" i="24"/>
  <c r="H290" i="24"/>
  <c r="H296" i="24"/>
  <c r="H299" i="24"/>
  <c r="H305" i="24"/>
  <c r="H311" i="24"/>
  <c r="H314" i="24"/>
  <c r="H317" i="24"/>
  <c r="H320" i="24"/>
  <c r="H323" i="24"/>
  <c r="H329" i="24"/>
  <c r="H336" i="24"/>
  <c r="I161" i="23"/>
  <c r="I176" i="23"/>
  <c r="I194" i="23"/>
  <c r="I197" i="23"/>
  <c r="I233" i="23"/>
  <c r="I242" i="23"/>
  <c r="I245" i="23"/>
  <c r="I257" i="23"/>
  <c r="I266" i="23"/>
  <c r="I281" i="23"/>
  <c r="F423" i="23"/>
  <c r="N161" i="23"/>
  <c r="I164" i="23"/>
  <c r="I188" i="23"/>
  <c r="I215" i="23"/>
  <c r="I230" i="23"/>
  <c r="I239" i="23"/>
  <c r="I254" i="23"/>
  <c r="I272" i="23"/>
  <c r="I278" i="23"/>
  <c r="I290" i="23"/>
  <c r="I315" i="23"/>
  <c r="I324" i="23"/>
  <c r="I342" i="23"/>
  <c r="I354" i="23"/>
  <c r="I411" i="23"/>
  <c r="N297" i="23"/>
  <c r="I300" i="23"/>
  <c r="N315" i="23"/>
  <c r="I318" i="23"/>
  <c r="N324" i="23"/>
  <c r="I327" i="23"/>
  <c r="I336" i="23"/>
  <c r="I339" i="23"/>
  <c r="I351" i="23"/>
  <c r="I375" i="23"/>
  <c r="M38" i="14" l="1"/>
  <c r="M36" i="14"/>
  <c r="M25" i="14"/>
  <c r="M23" i="14"/>
  <c r="M10" i="14"/>
  <c r="F38" i="14"/>
  <c r="F36" i="14"/>
  <c r="F25" i="14"/>
  <c r="F23" i="14"/>
  <c r="L38" i="14"/>
  <c r="L36" i="14"/>
  <c r="L25" i="14"/>
  <c r="L23" i="14"/>
  <c r="E38" i="14"/>
  <c r="E36" i="14"/>
  <c r="E25" i="14"/>
  <c r="E23" i="14"/>
  <c r="F6" i="18"/>
  <c r="K6" i="18"/>
  <c r="F7" i="18"/>
  <c r="K7" i="18"/>
  <c r="F8" i="18"/>
  <c r="K8" i="18"/>
  <c r="F9" i="18"/>
  <c r="K9" i="18"/>
  <c r="F10" i="18"/>
  <c r="K10" i="18"/>
  <c r="F11" i="18"/>
  <c r="K11" i="18"/>
  <c r="F12" i="18"/>
  <c r="K12" i="18"/>
  <c r="F13" i="18"/>
  <c r="K13" i="18"/>
  <c r="F14" i="18"/>
  <c r="K14" i="18"/>
  <c r="F15" i="18"/>
  <c r="K15" i="18"/>
  <c r="F16" i="18"/>
  <c r="K16" i="18"/>
  <c r="F17" i="18"/>
  <c r="K17" i="18"/>
  <c r="F18" i="18"/>
  <c r="K18" i="18"/>
  <c r="F19" i="18"/>
  <c r="K19" i="18"/>
  <c r="F20" i="18"/>
  <c r="K20" i="18"/>
  <c r="F21" i="18"/>
  <c r="K21" i="18"/>
  <c r="F22" i="18"/>
  <c r="K22" i="18"/>
  <c r="F23" i="18"/>
  <c r="K23" i="18"/>
  <c r="F24" i="18"/>
  <c r="K24" i="18"/>
  <c r="F25" i="18"/>
  <c r="K25" i="18"/>
  <c r="F26" i="18"/>
  <c r="K26" i="18"/>
  <c r="F27" i="18"/>
  <c r="K27" i="18"/>
  <c r="F28" i="18"/>
  <c r="K28" i="18"/>
  <c r="F29" i="18"/>
  <c r="K29" i="18"/>
  <c r="F30" i="18"/>
  <c r="K30" i="18"/>
  <c r="F31" i="18"/>
  <c r="K31" i="18"/>
  <c r="F32" i="18"/>
  <c r="K32" i="18"/>
  <c r="F33" i="18"/>
  <c r="K33" i="18"/>
  <c r="F34" i="18"/>
  <c r="K34" i="18"/>
  <c r="F35" i="18"/>
  <c r="K35" i="18"/>
  <c r="F36" i="18"/>
  <c r="K36" i="18"/>
  <c r="F37" i="18"/>
  <c r="K37" i="18"/>
  <c r="F38" i="18"/>
  <c r="K38" i="18"/>
  <c r="F39" i="18"/>
  <c r="K39" i="18"/>
  <c r="F40" i="18"/>
  <c r="K40" i="18"/>
  <c r="F41" i="18"/>
  <c r="K41" i="18"/>
  <c r="F42" i="18"/>
  <c r="K42" i="18"/>
  <c r="F43" i="18"/>
  <c r="K43" i="18"/>
  <c r="F44" i="18"/>
  <c r="K44" i="18"/>
  <c r="F45" i="18"/>
  <c r="K45" i="18"/>
  <c r="F46" i="18"/>
  <c r="K46" i="18"/>
  <c r="F47" i="18"/>
  <c r="K47" i="18"/>
  <c r="F48" i="18"/>
  <c r="K48" i="18"/>
  <c r="F49" i="18"/>
  <c r="K49" i="18"/>
  <c r="F50" i="18"/>
  <c r="K50" i="18"/>
  <c r="F51" i="18"/>
  <c r="K51" i="18"/>
  <c r="F52" i="18"/>
  <c r="K52" i="18"/>
  <c r="F53" i="18"/>
  <c r="K53" i="18"/>
  <c r="F54" i="18"/>
  <c r="K54" i="18"/>
  <c r="F55" i="18"/>
  <c r="K55" i="18"/>
  <c r="F56" i="18"/>
  <c r="K56" i="18"/>
  <c r="F57" i="18"/>
  <c r="K57" i="18"/>
  <c r="F58" i="18"/>
  <c r="K58" i="18"/>
  <c r="F59" i="18"/>
  <c r="K59" i="18"/>
  <c r="F60" i="18"/>
  <c r="K60" i="18"/>
  <c r="F61" i="18"/>
  <c r="K61" i="18"/>
  <c r="F62" i="18"/>
  <c r="K62" i="18"/>
  <c r="F63" i="18"/>
  <c r="K63" i="18"/>
  <c r="F64" i="18"/>
  <c r="K64" i="18"/>
  <c r="F65" i="18"/>
  <c r="K65" i="18"/>
  <c r="F66" i="18"/>
  <c r="K66" i="18"/>
  <c r="F67" i="18"/>
  <c r="K67" i="18"/>
  <c r="F68" i="18"/>
  <c r="K68" i="18"/>
  <c r="F69" i="18"/>
  <c r="K69" i="18"/>
  <c r="F70" i="18"/>
  <c r="K70" i="18"/>
  <c r="F71" i="18"/>
  <c r="K71" i="18"/>
  <c r="F72" i="18"/>
  <c r="K72" i="18"/>
  <c r="F73" i="18"/>
  <c r="K73" i="18"/>
  <c r="F74" i="18"/>
  <c r="K74" i="18"/>
  <c r="F75" i="18"/>
  <c r="K75" i="18"/>
  <c r="F76" i="18"/>
  <c r="K76" i="18"/>
  <c r="F77" i="18"/>
  <c r="K77" i="18"/>
  <c r="F78" i="18"/>
  <c r="K78" i="18"/>
  <c r="F79" i="18"/>
  <c r="K79" i="18"/>
  <c r="F80" i="18"/>
  <c r="K80" i="18"/>
  <c r="F81" i="18"/>
  <c r="K81" i="18"/>
  <c r="F82" i="18"/>
  <c r="K82" i="18"/>
  <c r="F83" i="18"/>
  <c r="K83" i="18"/>
  <c r="F84" i="18"/>
  <c r="K84" i="18"/>
  <c r="F85" i="18"/>
  <c r="K85" i="18"/>
  <c r="F86" i="18"/>
  <c r="K86" i="18"/>
  <c r="F87" i="18"/>
  <c r="K87" i="18"/>
  <c r="F88" i="18"/>
  <c r="K88" i="18"/>
  <c r="F89" i="18"/>
  <c r="K89" i="18"/>
  <c r="F90" i="18"/>
  <c r="K90" i="18"/>
  <c r="F91" i="18"/>
  <c r="K91" i="18"/>
  <c r="F92" i="18"/>
  <c r="K92" i="18"/>
  <c r="F93" i="18"/>
  <c r="K93" i="18"/>
  <c r="F94" i="18"/>
  <c r="K94" i="18"/>
  <c r="F95" i="18"/>
  <c r="K95" i="18"/>
  <c r="F96" i="18"/>
  <c r="K96" i="18"/>
  <c r="F97" i="18"/>
  <c r="K97" i="18"/>
  <c r="F98" i="18"/>
  <c r="K98" i="18"/>
  <c r="F99" i="18"/>
  <c r="K99" i="18"/>
  <c r="F100" i="18"/>
  <c r="K100" i="18"/>
  <c r="F101" i="18"/>
  <c r="K101" i="18"/>
  <c r="F102" i="18"/>
  <c r="K102" i="18"/>
  <c r="F103" i="18"/>
  <c r="K103" i="18"/>
  <c r="F104" i="18"/>
  <c r="K104" i="18"/>
  <c r="F105" i="18"/>
  <c r="K105" i="18"/>
  <c r="F106" i="18"/>
  <c r="K106" i="18"/>
  <c r="F107" i="18"/>
  <c r="K107" i="18"/>
  <c r="F108" i="18"/>
  <c r="K108" i="18"/>
  <c r="F109" i="18"/>
  <c r="K109" i="18"/>
  <c r="F110" i="18"/>
  <c r="K110" i="18"/>
  <c r="F111" i="18"/>
  <c r="K111" i="18"/>
  <c r="F112" i="18"/>
  <c r="K112" i="18"/>
  <c r="F113" i="18"/>
  <c r="K113" i="18"/>
  <c r="F114" i="18"/>
  <c r="K114" i="18"/>
  <c r="F115" i="18"/>
  <c r="K115" i="18"/>
  <c r="F116" i="18"/>
  <c r="K116" i="18"/>
  <c r="F117" i="18"/>
  <c r="K117" i="18"/>
  <c r="F118" i="18"/>
  <c r="K118" i="18"/>
  <c r="F119" i="18"/>
  <c r="K119" i="18"/>
  <c r="F120" i="18"/>
  <c r="K120" i="18"/>
  <c r="F121" i="18"/>
  <c r="K121" i="18"/>
  <c r="F122" i="18"/>
  <c r="K122" i="18"/>
  <c r="F123" i="18"/>
  <c r="K123" i="18"/>
  <c r="F124" i="18"/>
  <c r="K124" i="18"/>
  <c r="F125" i="18"/>
  <c r="K125" i="18"/>
  <c r="F126" i="18"/>
  <c r="K126" i="18"/>
  <c r="F127" i="18"/>
  <c r="K127" i="18"/>
  <c r="F128" i="18"/>
  <c r="K128" i="18"/>
  <c r="F129" i="18"/>
  <c r="K129" i="18"/>
  <c r="F130" i="18"/>
  <c r="K130" i="18"/>
  <c r="F131" i="18"/>
  <c r="K131" i="18"/>
  <c r="F132" i="18"/>
  <c r="K132" i="18"/>
  <c r="F133" i="18"/>
  <c r="K133" i="18"/>
  <c r="F134" i="18"/>
  <c r="K134" i="18"/>
  <c r="F135" i="18"/>
  <c r="K135" i="18"/>
  <c r="F136" i="18"/>
  <c r="K136" i="18"/>
  <c r="F137" i="18"/>
  <c r="K137" i="18"/>
  <c r="F138" i="18"/>
  <c r="K138" i="18"/>
  <c r="F139" i="18"/>
  <c r="K139" i="18"/>
  <c r="F140" i="18"/>
  <c r="K140" i="18"/>
  <c r="F141" i="18"/>
  <c r="K141" i="18"/>
  <c r="F142" i="18"/>
  <c r="K142" i="18"/>
  <c r="F143" i="18"/>
  <c r="K143" i="18"/>
  <c r="F144" i="18"/>
  <c r="K144" i="18"/>
  <c r="F145" i="18"/>
  <c r="K145" i="18"/>
  <c r="F146" i="18"/>
  <c r="K146" i="18"/>
  <c r="F147" i="18"/>
  <c r="K147" i="18"/>
  <c r="F148" i="18"/>
  <c r="K148" i="18"/>
  <c r="F149" i="18"/>
  <c r="K149" i="18"/>
  <c r="F150" i="18"/>
  <c r="K150" i="18"/>
  <c r="F151" i="18"/>
  <c r="K151" i="18"/>
  <c r="F152" i="18"/>
  <c r="K152" i="18"/>
  <c r="F153" i="18"/>
  <c r="K153" i="18"/>
  <c r="F154" i="18"/>
  <c r="K154" i="18"/>
  <c r="F155" i="18"/>
  <c r="K155" i="18"/>
  <c r="F156" i="18"/>
  <c r="K156" i="18"/>
  <c r="F157" i="18"/>
  <c r="K157" i="18"/>
  <c r="F158" i="18"/>
  <c r="K158" i="18"/>
  <c r="F159" i="18"/>
  <c r="K159" i="18"/>
  <c r="F160" i="18"/>
  <c r="K160" i="18"/>
  <c r="F161" i="18"/>
  <c r="K161" i="18"/>
  <c r="F162" i="18"/>
  <c r="K162" i="18"/>
  <c r="F163" i="18"/>
  <c r="K163" i="18"/>
  <c r="F164" i="18"/>
  <c r="K164" i="18"/>
  <c r="F165" i="18"/>
  <c r="K165" i="18"/>
  <c r="F166" i="18"/>
  <c r="K166" i="18"/>
  <c r="F167" i="18"/>
  <c r="K167" i="18"/>
  <c r="F168" i="18"/>
  <c r="K168" i="18"/>
  <c r="F169" i="18"/>
  <c r="K169" i="18"/>
  <c r="F170" i="18"/>
  <c r="K170" i="18"/>
  <c r="F171" i="18"/>
  <c r="K171" i="18"/>
  <c r="F172" i="18"/>
  <c r="K172" i="18"/>
  <c r="F173" i="18"/>
  <c r="K173" i="18"/>
  <c r="F174" i="18"/>
  <c r="K174" i="18"/>
  <c r="F175" i="18"/>
  <c r="K175" i="18"/>
  <c r="F176" i="18"/>
  <c r="K176" i="18"/>
  <c r="F177" i="18"/>
  <c r="K177" i="18"/>
  <c r="F178" i="18"/>
  <c r="K178" i="18"/>
  <c r="F179" i="18"/>
  <c r="K179" i="18"/>
  <c r="F180" i="18"/>
  <c r="K180" i="18"/>
  <c r="F181" i="18"/>
  <c r="K181" i="18"/>
  <c r="F182" i="18"/>
  <c r="K182" i="18"/>
  <c r="F183" i="18"/>
  <c r="K183" i="18"/>
  <c r="F184" i="18"/>
  <c r="K184" i="18"/>
  <c r="F185" i="18"/>
  <c r="K185" i="18"/>
  <c r="F186" i="18"/>
  <c r="K186" i="18"/>
  <c r="F187" i="18"/>
  <c r="K187" i="18"/>
  <c r="F188" i="18"/>
  <c r="K188" i="18"/>
  <c r="F189" i="18"/>
  <c r="K189" i="18"/>
  <c r="F190" i="18"/>
  <c r="K190" i="18"/>
  <c r="F191" i="18"/>
  <c r="K191" i="18"/>
  <c r="F192" i="18"/>
  <c r="K192" i="18"/>
  <c r="F193" i="18"/>
  <c r="K193" i="18"/>
  <c r="F194" i="18"/>
  <c r="K194" i="18"/>
  <c r="F195" i="18"/>
  <c r="K195" i="18"/>
  <c r="F196" i="18"/>
  <c r="K196" i="18"/>
  <c r="F197" i="18"/>
  <c r="K197" i="18"/>
  <c r="F198" i="18"/>
  <c r="K198" i="18"/>
  <c r="F199" i="18"/>
  <c r="K199" i="18"/>
  <c r="F200" i="18"/>
  <c r="K200" i="18"/>
  <c r="F201" i="18"/>
  <c r="K201" i="18"/>
  <c r="F202" i="18"/>
  <c r="K202" i="18"/>
  <c r="F203" i="18"/>
  <c r="K203" i="18"/>
  <c r="F204" i="18"/>
  <c r="K204" i="18"/>
  <c r="F205" i="18"/>
  <c r="K205" i="18"/>
  <c r="F206" i="18"/>
  <c r="K206" i="18"/>
  <c r="F207" i="18"/>
  <c r="K207" i="18"/>
  <c r="F208" i="18"/>
  <c r="K208" i="18"/>
  <c r="F209" i="18"/>
  <c r="K209" i="18"/>
  <c r="F210" i="18"/>
  <c r="K210" i="18"/>
  <c r="F211" i="18"/>
  <c r="K211" i="18"/>
  <c r="F212" i="18"/>
  <c r="K212" i="18"/>
  <c r="F213" i="18"/>
  <c r="K213" i="18"/>
  <c r="F214" i="18"/>
  <c r="K214" i="18"/>
  <c r="F215" i="18"/>
  <c r="K215" i="18"/>
  <c r="F216" i="18"/>
  <c r="K216" i="18"/>
  <c r="F217" i="18"/>
  <c r="K217" i="18"/>
  <c r="F218" i="18"/>
  <c r="K218" i="18"/>
  <c r="F219" i="18"/>
  <c r="K219" i="18"/>
  <c r="F220" i="18"/>
  <c r="K220" i="18"/>
  <c r="F221" i="18"/>
  <c r="K221" i="18"/>
  <c r="F222" i="18"/>
  <c r="K222" i="18"/>
  <c r="F223" i="18"/>
  <c r="K223" i="18"/>
  <c r="F224" i="18"/>
  <c r="K224" i="18"/>
  <c r="F225" i="18"/>
  <c r="K225" i="18"/>
  <c r="F226" i="18"/>
  <c r="K226" i="18"/>
  <c r="F227" i="18"/>
  <c r="K227" i="18"/>
  <c r="F228" i="18"/>
  <c r="K228" i="18"/>
  <c r="F229" i="18"/>
  <c r="K229" i="18"/>
  <c r="F230" i="18"/>
  <c r="K230" i="18"/>
  <c r="F231" i="18"/>
  <c r="K231" i="18"/>
  <c r="F232" i="18"/>
  <c r="K232" i="18"/>
  <c r="F233" i="18"/>
  <c r="K233" i="18"/>
  <c r="F234" i="18"/>
  <c r="K234" i="18"/>
  <c r="F235" i="18"/>
  <c r="K235" i="18"/>
  <c r="F236" i="18"/>
  <c r="K236" i="18"/>
  <c r="F237" i="18"/>
  <c r="K237" i="18"/>
  <c r="F238" i="18"/>
  <c r="K238" i="18"/>
  <c r="F239" i="18"/>
  <c r="K239" i="18"/>
  <c r="F240" i="18"/>
  <c r="K240" i="18"/>
  <c r="F241" i="18"/>
  <c r="K241" i="18"/>
  <c r="F242" i="18"/>
  <c r="K242" i="18"/>
  <c r="F243" i="18"/>
  <c r="K243" i="18"/>
  <c r="D244" i="18"/>
  <c r="F244" i="18"/>
  <c r="K244" i="18"/>
  <c r="F245" i="18"/>
  <c r="K245" i="18"/>
  <c r="F246" i="18"/>
  <c r="K246" i="18"/>
  <c r="F247" i="18"/>
  <c r="K247" i="18"/>
  <c r="D248" i="18"/>
  <c r="F248" i="18"/>
  <c r="K248" i="18"/>
  <c r="F249" i="18"/>
  <c r="K249" i="18"/>
  <c r="F250" i="18"/>
  <c r="K250" i="18"/>
  <c r="F251" i="18"/>
  <c r="K251" i="18"/>
  <c r="F252" i="18"/>
  <c r="K252" i="18"/>
  <c r="F253" i="18"/>
  <c r="K253" i="18"/>
  <c r="F254" i="18"/>
  <c r="K254" i="18"/>
  <c r="F255" i="18"/>
  <c r="K255" i="18"/>
  <c r="F256" i="18"/>
  <c r="K256" i="18"/>
  <c r="F257" i="18"/>
  <c r="K257" i="18"/>
  <c r="F258" i="18"/>
  <c r="K258" i="18"/>
  <c r="F259" i="18"/>
  <c r="K259" i="18"/>
  <c r="F260" i="18"/>
  <c r="K260" i="18"/>
  <c r="F261" i="18"/>
  <c r="K261" i="18"/>
  <c r="F262" i="18"/>
  <c r="K262" i="18"/>
  <c r="F263" i="18"/>
  <c r="K263" i="18"/>
  <c r="F264" i="18"/>
  <c r="K264" i="18"/>
  <c r="F265" i="18"/>
  <c r="K265" i="18"/>
  <c r="F266" i="18"/>
  <c r="K266" i="18"/>
  <c r="F267" i="18"/>
  <c r="K267" i="18"/>
  <c r="F268" i="18"/>
  <c r="K268" i="18"/>
  <c r="F269" i="18"/>
  <c r="K269" i="18"/>
  <c r="F270" i="18"/>
  <c r="K270" i="18"/>
  <c r="F271" i="18"/>
  <c r="K271" i="18"/>
  <c r="F272" i="18"/>
  <c r="K272" i="18"/>
  <c r="F273" i="18"/>
  <c r="K273" i="18"/>
  <c r="F274" i="18"/>
  <c r="K274" i="18"/>
  <c r="F275" i="18"/>
  <c r="K275" i="18"/>
  <c r="F276" i="18"/>
  <c r="K276" i="18"/>
  <c r="F277" i="18"/>
  <c r="K277" i="18"/>
  <c r="F278" i="18"/>
  <c r="K278" i="18"/>
  <c r="F279" i="18"/>
  <c r="K279" i="18"/>
  <c r="F280" i="18"/>
  <c r="K280" i="18"/>
  <c r="F281" i="18"/>
  <c r="K281" i="18"/>
  <c r="F282" i="18"/>
  <c r="K282" i="18"/>
  <c r="F283" i="18"/>
  <c r="K283" i="18"/>
  <c r="F284" i="18"/>
  <c r="K284" i="18"/>
  <c r="F285" i="18"/>
  <c r="K285" i="18"/>
  <c r="F286" i="18"/>
  <c r="K286" i="18"/>
  <c r="F287" i="18"/>
  <c r="K287" i="18"/>
  <c r="F288" i="18"/>
  <c r="K288" i="18"/>
  <c r="F289" i="18"/>
  <c r="K289" i="18"/>
  <c r="F290" i="18"/>
  <c r="K290" i="18"/>
  <c r="D291" i="18"/>
  <c r="F291" i="18"/>
  <c r="K291" i="18"/>
  <c r="F292" i="18"/>
  <c r="K292" i="18"/>
  <c r="F293" i="18"/>
  <c r="K293" i="18"/>
  <c r="F294" i="18"/>
  <c r="K294" i="18"/>
  <c r="F295" i="18"/>
  <c r="K295" i="18"/>
  <c r="F296" i="18"/>
  <c r="K296" i="18"/>
  <c r="F297" i="18"/>
  <c r="K297" i="18"/>
  <c r="F298" i="18"/>
  <c r="K298" i="18"/>
  <c r="F299" i="18"/>
  <c r="K299" i="18"/>
  <c r="F300" i="18"/>
  <c r="K300" i="18"/>
  <c r="F301" i="18"/>
  <c r="K301" i="18"/>
  <c r="F302" i="18"/>
  <c r="K302" i="18"/>
  <c r="F303" i="18"/>
  <c r="K303" i="18"/>
  <c r="F304" i="18"/>
  <c r="K304" i="18"/>
  <c r="F305" i="18"/>
  <c r="K305" i="18"/>
  <c r="F306" i="18"/>
  <c r="K306" i="18"/>
  <c r="F307" i="18"/>
  <c r="K307" i="18"/>
  <c r="D308" i="18"/>
  <c r="F308" i="18"/>
  <c r="K308" i="18"/>
  <c r="F309" i="18"/>
  <c r="K309" i="18"/>
  <c r="F310" i="18"/>
  <c r="K310" i="18"/>
  <c r="F311" i="18"/>
  <c r="K311" i="18"/>
  <c r="F312" i="18"/>
  <c r="K312" i="18"/>
  <c r="F313" i="18"/>
  <c r="K313" i="18"/>
  <c r="F314" i="18"/>
  <c r="K314" i="18"/>
  <c r="F315" i="18"/>
  <c r="K315" i="18"/>
  <c r="F316" i="18"/>
  <c r="K316" i="18"/>
  <c r="F317" i="18"/>
  <c r="K317" i="18"/>
  <c r="F318" i="18"/>
  <c r="K318" i="18"/>
  <c r="F319" i="18"/>
  <c r="K319" i="18"/>
  <c r="F320" i="18"/>
  <c r="K320" i="18"/>
  <c r="F321" i="18"/>
  <c r="K321" i="18"/>
  <c r="F322" i="18"/>
  <c r="K322" i="18"/>
  <c r="F323" i="18"/>
  <c r="K323" i="18"/>
  <c r="F324" i="18"/>
  <c r="K324" i="18"/>
  <c r="F325" i="18"/>
  <c r="K325" i="18"/>
  <c r="F326" i="18"/>
  <c r="K326" i="18"/>
  <c r="F327" i="18"/>
  <c r="K327" i="18"/>
  <c r="F328" i="18"/>
  <c r="K328" i="18"/>
  <c r="F329" i="18"/>
  <c r="K329" i="18"/>
  <c r="F330" i="18"/>
  <c r="K330" i="18"/>
  <c r="F331" i="18"/>
  <c r="K331" i="18"/>
  <c r="F332" i="18"/>
  <c r="K332" i="18"/>
  <c r="F333" i="18"/>
  <c r="K333" i="18"/>
  <c r="F334" i="18"/>
  <c r="K334" i="18"/>
  <c r="F335" i="18"/>
  <c r="K335" i="18"/>
  <c r="F336" i="18"/>
  <c r="K336" i="18"/>
  <c r="F337" i="18"/>
  <c r="K337" i="18"/>
  <c r="F338" i="18"/>
  <c r="K338" i="18"/>
  <c r="F339" i="18"/>
  <c r="K339" i="18"/>
  <c r="F340" i="18"/>
  <c r="K340" i="18"/>
  <c r="F341" i="18"/>
  <c r="K341" i="18"/>
  <c r="F342" i="18"/>
  <c r="K342" i="18"/>
  <c r="F343" i="18"/>
  <c r="K343" i="18"/>
  <c r="F344" i="18"/>
  <c r="K344" i="18"/>
  <c r="F345" i="18"/>
  <c r="K345" i="18"/>
  <c r="F346" i="18"/>
  <c r="K346" i="18"/>
  <c r="F347" i="18"/>
  <c r="K347" i="18"/>
  <c r="F348" i="18"/>
  <c r="K348" i="18"/>
  <c r="F349" i="18"/>
  <c r="K349" i="18"/>
  <c r="F350" i="18"/>
  <c r="K350" i="18"/>
  <c r="F351" i="18"/>
  <c r="K351" i="18"/>
  <c r="F352" i="18"/>
  <c r="K352" i="18"/>
  <c r="F353" i="18"/>
  <c r="K353" i="18"/>
  <c r="F354" i="18"/>
  <c r="K354" i="18"/>
  <c r="F355" i="18"/>
  <c r="K355" i="18"/>
  <c r="F356" i="18"/>
  <c r="K356" i="18"/>
  <c r="F357" i="18"/>
  <c r="K357" i="18"/>
  <c r="F358" i="18"/>
  <c r="K358" i="18"/>
  <c r="F359" i="18"/>
  <c r="K359" i="18"/>
  <c r="F360" i="18"/>
  <c r="K360" i="18"/>
  <c r="F361" i="18"/>
  <c r="K361" i="18"/>
  <c r="F362" i="18"/>
  <c r="K362" i="18"/>
  <c r="F363" i="18"/>
  <c r="K363" i="18"/>
  <c r="F364" i="18"/>
  <c r="K364" i="18"/>
  <c r="F365" i="18"/>
  <c r="K365" i="18"/>
  <c r="F366" i="18"/>
  <c r="K366" i="18"/>
  <c r="F367" i="18"/>
  <c r="K367" i="18"/>
  <c r="F368" i="18"/>
  <c r="K368" i="18"/>
  <c r="F369" i="18"/>
  <c r="K369" i="18"/>
  <c r="F370" i="18"/>
  <c r="K370" i="18"/>
  <c r="F371" i="18"/>
  <c r="K371" i="18"/>
  <c r="F372" i="18"/>
  <c r="K372" i="18"/>
  <c r="F373" i="18"/>
  <c r="K373" i="18"/>
  <c r="F374" i="18"/>
  <c r="K374" i="18"/>
  <c r="F375" i="18"/>
  <c r="K375" i="18"/>
  <c r="F376" i="18"/>
  <c r="K376" i="18"/>
  <c r="F377" i="18"/>
  <c r="K377" i="18"/>
  <c r="F378" i="18"/>
  <c r="K378" i="18"/>
  <c r="F379" i="18"/>
  <c r="K379" i="18"/>
  <c r="F380" i="18"/>
  <c r="K380" i="18"/>
  <c r="F381" i="18"/>
  <c r="K381" i="18"/>
  <c r="F382" i="18"/>
  <c r="K382" i="18"/>
  <c r="F383" i="18"/>
  <c r="K383" i="18"/>
  <c r="F384" i="18"/>
  <c r="K384" i="18"/>
  <c r="F385" i="18"/>
  <c r="K385" i="18"/>
  <c r="F386" i="18"/>
  <c r="K386" i="18"/>
  <c r="F387" i="18"/>
  <c r="K387" i="18"/>
  <c r="F388" i="18"/>
  <c r="K388" i="18"/>
  <c r="F389" i="18"/>
  <c r="K389" i="18"/>
  <c r="F390" i="18"/>
  <c r="K390" i="18"/>
  <c r="F391" i="18"/>
  <c r="K391" i="18"/>
  <c r="F392" i="18"/>
  <c r="K392" i="18"/>
  <c r="F393" i="18"/>
  <c r="K393" i="18"/>
  <c r="F394" i="18"/>
  <c r="K394" i="18"/>
  <c r="F395" i="18"/>
  <c r="K395" i="18"/>
  <c r="F396" i="18"/>
  <c r="K396" i="18"/>
  <c r="F397" i="18"/>
  <c r="K397" i="18"/>
  <c r="F398" i="18"/>
  <c r="K398" i="18"/>
  <c r="F399" i="18"/>
  <c r="K399" i="18"/>
  <c r="F400" i="18"/>
  <c r="K400" i="18"/>
  <c r="F401" i="18"/>
  <c r="K401" i="18"/>
  <c r="F402" i="18"/>
  <c r="K402" i="18"/>
  <c r="F403" i="18"/>
  <c r="K403" i="18"/>
  <c r="F404" i="18"/>
  <c r="K404" i="18"/>
  <c r="F405" i="18"/>
  <c r="K405" i="18"/>
  <c r="F406" i="18"/>
  <c r="K406" i="18"/>
  <c r="F407" i="18"/>
  <c r="K407" i="18"/>
  <c r="F408" i="18"/>
  <c r="K408" i="18"/>
  <c r="F409" i="18"/>
  <c r="K409" i="18"/>
  <c r="F410" i="18"/>
  <c r="K410" i="18"/>
  <c r="F411" i="18"/>
  <c r="K411" i="18"/>
  <c r="F412" i="18"/>
  <c r="K412" i="18"/>
  <c r="F413" i="18"/>
  <c r="K413" i="18"/>
  <c r="F414" i="18"/>
  <c r="K414" i="18"/>
  <c r="F415" i="18"/>
  <c r="K415" i="18"/>
  <c r="F416" i="18"/>
  <c r="K416" i="18"/>
  <c r="F417" i="18"/>
  <c r="K417" i="18"/>
  <c r="F418" i="18"/>
  <c r="K418" i="18"/>
  <c r="F419" i="18"/>
  <c r="K419" i="18"/>
  <c r="F420" i="18"/>
  <c r="K420" i="18"/>
  <c r="F421" i="18"/>
  <c r="K421" i="18"/>
  <c r="F422" i="18"/>
  <c r="K422" i="18"/>
  <c r="F423" i="18"/>
  <c r="K423" i="18"/>
  <c r="F424" i="18"/>
  <c r="K424" i="18"/>
  <c r="F425" i="18"/>
  <c r="K425" i="18"/>
  <c r="F426" i="18"/>
  <c r="K426" i="18"/>
  <c r="F427" i="18"/>
  <c r="K427" i="18"/>
  <c r="F428" i="18"/>
  <c r="K428" i="18"/>
  <c r="F429" i="18"/>
  <c r="K429" i="18"/>
  <c r="F430" i="18"/>
  <c r="K430" i="18"/>
  <c r="F431" i="18"/>
  <c r="K431" i="18"/>
  <c r="F432" i="18"/>
  <c r="K432" i="18"/>
  <c r="F433" i="18"/>
  <c r="K433" i="18"/>
  <c r="F434" i="18"/>
  <c r="K434" i="18"/>
  <c r="F435" i="18"/>
  <c r="K435" i="18"/>
  <c r="F436" i="18"/>
  <c r="K436" i="18"/>
  <c r="F437" i="18"/>
  <c r="K437" i="18"/>
  <c r="F438" i="18"/>
  <c r="K438" i="18"/>
  <c r="F439" i="18"/>
  <c r="K439" i="18"/>
  <c r="F440" i="18"/>
  <c r="K440" i="18"/>
  <c r="F441" i="18"/>
  <c r="K441" i="18"/>
  <c r="F442" i="18"/>
  <c r="K442" i="18"/>
  <c r="F443" i="18"/>
  <c r="K443" i="18"/>
  <c r="F444" i="18"/>
  <c r="K444" i="18"/>
  <c r="F445" i="18"/>
  <c r="K445" i="18"/>
  <c r="F446" i="18"/>
  <c r="K446" i="18"/>
  <c r="F447" i="18"/>
  <c r="K447" i="18"/>
  <c r="F448" i="18"/>
  <c r="K448" i="18"/>
  <c r="F449" i="18"/>
  <c r="K449" i="18"/>
  <c r="F450" i="18"/>
  <c r="K450" i="18"/>
  <c r="F451" i="18"/>
  <c r="K451" i="18"/>
  <c r="F452" i="18"/>
  <c r="K452" i="18"/>
  <c r="F453" i="18"/>
  <c r="K453" i="18"/>
  <c r="F454" i="18"/>
  <c r="K454" i="18"/>
  <c r="F455" i="18"/>
  <c r="K455" i="18"/>
  <c r="F456" i="18"/>
  <c r="K456" i="18"/>
  <c r="F457" i="18"/>
  <c r="K457" i="18"/>
  <c r="F458" i="18"/>
  <c r="K458" i="18"/>
  <c r="F459" i="18"/>
  <c r="K459" i="18"/>
  <c r="F460" i="18"/>
  <c r="K460" i="18"/>
  <c r="F461" i="18"/>
  <c r="K461" i="18"/>
  <c r="F462" i="18"/>
  <c r="K462" i="18"/>
  <c r="F463" i="18"/>
  <c r="K463" i="18"/>
  <c r="F464" i="18"/>
  <c r="K464" i="18"/>
  <c r="F465" i="18"/>
  <c r="K465" i="18"/>
  <c r="F466" i="18"/>
  <c r="K466" i="18"/>
  <c r="F467" i="18"/>
  <c r="K467" i="18"/>
  <c r="F468" i="18"/>
  <c r="K468" i="18"/>
  <c r="F469" i="18"/>
  <c r="K469" i="18"/>
  <c r="F470" i="18"/>
  <c r="K470" i="18"/>
  <c r="F471" i="18"/>
  <c r="K471" i="18"/>
  <c r="F472" i="18"/>
  <c r="K472" i="18"/>
  <c r="F473" i="18"/>
  <c r="K473" i="18"/>
  <c r="F474" i="18"/>
  <c r="K474" i="18"/>
  <c r="F475" i="18"/>
  <c r="K475" i="18"/>
  <c r="F476" i="18"/>
  <c r="K476" i="18"/>
  <c r="F477" i="18"/>
  <c r="K477" i="18"/>
  <c r="F478" i="18"/>
  <c r="K478" i="18"/>
  <c r="F479" i="18"/>
  <c r="K479" i="18"/>
  <c r="F480" i="18"/>
  <c r="K480" i="18"/>
  <c r="F481" i="18"/>
  <c r="K481" i="18"/>
  <c r="F482" i="18"/>
  <c r="K482" i="18"/>
  <c r="F483" i="18"/>
  <c r="K483" i="18"/>
  <c r="F484" i="18"/>
  <c r="K484" i="18"/>
  <c r="F485" i="18"/>
  <c r="K485" i="18"/>
  <c r="F486" i="18"/>
  <c r="K486" i="18"/>
  <c r="F487" i="18"/>
  <c r="K487" i="18"/>
  <c r="F488" i="18"/>
  <c r="K488" i="18"/>
  <c r="F489" i="18"/>
  <c r="K489" i="18"/>
  <c r="F490" i="18"/>
  <c r="K490" i="18"/>
  <c r="F491" i="18"/>
  <c r="K491" i="18"/>
  <c r="F492" i="18"/>
  <c r="K492" i="18"/>
  <c r="F493" i="18"/>
  <c r="K493" i="18"/>
  <c r="F494" i="18"/>
  <c r="K494" i="18"/>
  <c r="F495" i="18"/>
  <c r="K495" i="18"/>
  <c r="F496" i="18"/>
  <c r="K496" i="18"/>
  <c r="F497" i="18"/>
  <c r="K497" i="18"/>
  <c r="F498" i="18"/>
  <c r="K498" i="18"/>
  <c r="F499" i="18"/>
  <c r="K499" i="18"/>
  <c r="F500" i="18"/>
  <c r="K500" i="18"/>
  <c r="F501" i="18"/>
  <c r="K501" i="18"/>
  <c r="F502" i="18"/>
  <c r="K502" i="18"/>
  <c r="F503" i="18"/>
  <c r="K503" i="18"/>
  <c r="F504" i="18"/>
  <c r="K504" i="18"/>
  <c r="F505" i="18"/>
  <c r="K505" i="18"/>
  <c r="F506" i="18"/>
  <c r="K506" i="18"/>
  <c r="F507" i="18"/>
  <c r="K507" i="18"/>
  <c r="F508" i="18"/>
  <c r="K508" i="18"/>
  <c r="F509" i="18"/>
  <c r="K509" i="18"/>
  <c r="F510" i="18"/>
  <c r="K510" i="18"/>
  <c r="F511" i="18"/>
  <c r="K511" i="18"/>
  <c r="F512" i="18"/>
  <c r="K512" i="18"/>
  <c r="F513" i="18"/>
  <c r="K513" i="18"/>
  <c r="F514" i="18"/>
  <c r="K514" i="18"/>
  <c r="F515" i="18"/>
  <c r="K515" i="18"/>
  <c r="F516" i="18"/>
  <c r="K516" i="18"/>
  <c r="F517" i="18"/>
  <c r="K517" i="18"/>
  <c r="F518" i="18"/>
  <c r="K518" i="18"/>
  <c r="F519" i="18"/>
  <c r="K519" i="18"/>
  <c r="F520" i="18"/>
  <c r="K520" i="18"/>
  <c r="F521" i="18"/>
  <c r="K521" i="18"/>
  <c r="F522" i="18"/>
  <c r="K522" i="18"/>
  <c r="F523" i="18"/>
  <c r="K523" i="18"/>
  <c r="F524" i="18"/>
  <c r="K524" i="18"/>
  <c r="F525" i="18"/>
  <c r="K525" i="18"/>
  <c r="F526" i="18"/>
  <c r="K526" i="18"/>
  <c r="F527" i="18"/>
  <c r="K527" i="18"/>
  <c r="F528" i="18"/>
  <c r="K528" i="18"/>
  <c r="F529" i="18"/>
  <c r="K529" i="18"/>
  <c r="F530" i="18"/>
  <c r="K530" i="18"/>
  <c r="F531" i="18"/>
  <c r="K531" i="18"/>
  <c r="F532" i="18"/>
  <c r="K532" i="18"/>
  <c r="F533" i="18"/>
  <c r="K533" i="18"/>
  <c r="F534" i="18"/>
  <c r="K534" i="18"/>
  <c r="F535" i="18"/>
  <c r="K535" i="18"/>
  <c r="F536" i="18"/>
  <c r="K536" i="18"/>
  <c r="F537" i="18"/>
  <c r="K537" i="18"/>
  <c r="F538" i="18"/>
  <c r="K538" i="18"/>
  <c r="F539" i="18"/>
  <c r="K539" i="18"/>
  <c r="F540" i="18"/>
  <c r="K540" i="18"/>
  <c r="F541" i="18"/>
  <c r="K541" i="18"/>
  <c r="F542" i="18"/>
  <c r="K542" i="18"/>
  <c r="D543" i="18"/>
  <c r="D936" i="18" s="1"/>
  <c r="F543" i="18"/>
  <c r="K543" i="18"/>
  <c r="F544" i="18"/>
  <c r="K544" i="18"/>
  <c r="F545" i="18"/>
  <c r="K545" i="18"/>
  <c r="F546" i="18"/>
  <c r="K546" i="18"/>
  <c r="F547" i="18"/>
  <c r="K547" i="18"/>
  <c r="F548" i="18"/>
  <c r="K548" i="18"/>
  <c r="F549" i="18"/>
  <c r="K549" i="18"/>
  <c r="F550" i="18"/>
  <c r="K550" i="18"/>
  <c r="F551" i="18"/>
  <c r="K551" i="18"/>
  <c r="F552" i="18"/>
  <c r="K552" i="18"/>
  <c r="F553" i="18"/>
  <c r="K553" i="18"/>
  <c r="F554" i="18"/>
  <c r="K554" i="18"/>
  <c r="F555" i="18"/>
  <c r="K555" i="18"/>
  <c r="F556" i="18"/>
  <c r="K556" i="18"/>
  <c r="F557" i="18"/>
  <c r="K557" i="18"/>
  <c r="F558" i="18"/>
  <c r="K558" i="18"/>
  <c r="F559" i="18"/>
  <c r="K559" i="18"/>
  <c r="F560" i="18"/>
  <c r="K560" i="18"/>
  <c r="F561" i="18"/>
  <c r="K561" i="18"/>
  <c r="F562" i="18"/>
  <c r="K562" i="18"/>
  <c r="F563" i="18"/>
  <c r="K563" i="18"/>
  <c r="F564" i="18"/>
  <c r="K564" i="18"/>
  <c r="F565" i="18"/>
  <c r="K565" i="18"/>
  <c r="F566" i="18"/>
  <c r="K566" i="18"/>
  <c r="F567" i="18"/>
  <c r="K567" i="18"/>
  <c r="F568" i="18"/>
  <c r="K568" i="18"/>
  <c r="F569" i="18"/>
  <c r="K569" i="18"/>
  <c r="F570" i="18"/>
  <c r="K570" i="18"/>
  <c r="F571" i="18"/>
  <c r="K571" i="18"/>
  <c r="F572" i="18"/>
  <c r="K572" i="18"/>
  <c r="F573" i="18"/>
  <c r="K573" i="18"/>
  <c r="F574" i="18"/>
  <c r="K574" i="18"/>
  <c r="F575" i="18"/>
  <c r="K575" i="18"/>
  <c r="F576" i="18"/>
  <c r="K576" i="18"/>
  <c r="F577" i="18"/>
  <c r="K577" i="18"/>
  <c r="F578" i="18"/>
  <c r="K578" i="18"/>
  <c r="F579" i="18"/>
  <c r="K579" i="18"/>
  <c r="F580" i="18"/>
  <c r="K580" i="18"/>
  <c r="F581" i="18"/>
  <c r="K581" i="18"/>
  <c r="F582" i="18"/>
  <c r="K582" i="18"/>
  <c r="F583" i="18"/>
  <c r="K583" i="18"/>
  <c r="F584" i="18"/>
  <c r="K584" i="18"/>
  <c r="F585" i="18"/>
  <c r="K585" i="18"/>
  <c r="F586" i="18"/>
  <c r="K586" i="18"/>
  <c r="F587" i="18"/>
  <c r="K587" i="18"/>
  <c r="F588" i="18"/>
  <c r="K588" i="18"/>
  <c r="F589" i="18"/>
  <c r="K589" i="18"/>
  <c r="F590" i="18"/>
  <c r="K590" i="18"/>
  <c r="F591" i="18"/>
  <c r="K591" i="18"/>
  <c r="F592" i="18"/>
  <c r="K592" i="18"/>
  <c r="F593" i="18"/>
  <c r="K593" i="18"/>
  <c r="F594" i="18"/>
  <c r="K594" i="18"/>
  <c r="F595" i="18"/>
  <c r="K595" i="18"/>
  <c r="F596" i="18"/>
  <c r="K596" i="18"/>
  <c r="F597" i="18"/>
  <c r="K597" i="18"/>
  <c r="F598" i="18"/>
  <c r="K598" i="18"/>
  <c r="F599" i="18"/>
  <c r="K599" i="18"/>
  <c r="F600" i="18"/>
  <c r="K600" i="18"/>
  <c r="F601" i="18"/>
  <c r="K601" i="18"/>
  <c r="F602" i="18"/>
  <c r="K602" i="18"/>
  <c r="F603" i="18"/>
  <c r="K603" i="18"/>
  <c r="F604" i="18"/>
  <c r="K604" i="18"/>
  <c r="F605" i="18"/>
  <c r="K605" i="18"/>
  <c r="F606" i="18"/>
  <c r="K606" i="18"/>
  <c r="F607" i="18"/>
  <c r="K607" i="18"/>
  <c r="F608" i="18"/>
  <c r="K608" i="18"/>
  <c r="F609" i="18"/>
  <c r="K609" i="18"/>
  <c r="F610" i="18"/>
  <c r="K610" i="18"/>
  <c r="F611" i="18"/>
  <c r="K611" i="18"/>
  <c r="F612" i="18"/>
  <c r="K612" i="18"/>
  <c r="F613" i="18"/>
  <c r="K613" i="18"/>
  <c r="F614" i="18"/>
  <c r="K614" i="18"/>
  <c r="F615" i="18"/>
  <c r="K615" i="18"/>
  <c r="F616" i="18"/>
  <c r="K616" i="18"/>
  <c r="F617" i="18"/>
  <c r="K617" i="18"/>
  <c r="F618" i="18"/>
  <c r="K618" i="18"/>
  <c r="F619" i="18"/>
  <c r="K619" i="18"/>
  <c r="F620" i="18"/>
  <c r="K620" i="18"/>
  <c r="F621" i="18"/>
  <c r="K621" i="18"/>
  <c r="F622" i="18"/>
  <c r="K622" i="18"/>
  <c r="F623" i="18"/>
  <c r="K623" i="18"/>
  <c r="F624" i="18"/>
  <c r="K624" i="18"/>
  <c r="F625" i="18"/>
  <c r="K625" i="18"/>
  <c r="F626" i="18"/>
  <c r="K626" i="18"/>
  <c r="F627" i="18"/>
  <c r="K627" i="18"/>
  <c r="F628" i="18"/>
  <c r="K628" i="18"/>
  <c r="F629" i="18"/>
  <c r="K629" i="18"/>
  <c r="F630" i="18"/>
  <c r="K630" i="18"/>
  <c r="F631" i="18"/>
  <c r="K631" i="18"/>
  <c r="F632" i="18"/>
  <c r="K632" i="18"/>
  <c r="F633" i="18"/>
  <c r="K633" i="18"/>
  <c r="F634" i="18"/>
  <c r="K634" i="18"/>
  <c r="F635" i="18"/>
  <c r="K635" i="18"/>
  <c r="F636" i="18"/>
  <c r="K636" i="18"/>
  <c r="F637" i="18"/>
  <c r="K637" i="18"/>
  <c r="F638" i="18"/>
  <c r="K638" i="18"/>
  <c r="F639" i="18"/>
  <c r="K639" i="18"/>
  <c r="F640" i="18"/>
  <c r="K640" i="18"/>
  <c r="F641" i="18"/>
  <c r="K641" i="18"/>
  <c r="F642" i="18"/>
  <c r="K642" i="18"/>
  <c r="F643" i="18"/>
  <c r="K643" i="18"/>
  <c r="F644" i="18"/>
  <c r="K644" i="18"/>
  <c r="F645" i="18"/>
  <c r="K645" i="18"/>
  <c r="F646" i="18"/>
  <c r="K646" i="18"/>
  <c r="F647" i="18"/>
  <c r="K647" i="18"/>
  <c r="F648" i="18"/>
  <c r="K648" i="18"/>
  <c r="F649" i="18"/>
  <c r="K649" i="18"/>
  <c r="F650" i="18"/>
  <c r="K650" i="18"/>
  <c r="F651" i="18"/>
  <c r="K651" i="18"/>
  <c r="F652" i="18"/>
  <c r="K652" i="18"/>
  <c r="F653" i="18"/>
  <c r="K653" i="18"/>
  <c r="F654" i="18"/>
  <c r="K654" i="18"/>
  <c r="F655" i="18"/>
  <c r="K655" i="18"/>
  <c r="F656" i="18"/>
  <c r="K656" i="18"/>
  <c r="F657" i="18"/>
  <c r="K657" i="18"/>
  <c r="F658" i="18"/>
  <c r="K658" i="18"/>
  <c r="F659" i="18"/>
  <c r="K659" i="18"/>
  <c r="F660" i="18"/>
  <c r="K660" i="18"/>
  <c r="F661" i="18"/>
  <c r="K661" i="18"/>
  <c r="F662" i="18"/>
  <c r="K662" i="18"/>
  <c r="F663" i="18"/>
  <c r="K663" i="18"/>
  <c r="F664" i="18"/>
  <c r="K664" i="18"/>
  <c r="F665" i="18"/>
  <c r="K665" i="18"/>
  <c r="F666" i="18"/>
  <c r="K666" i="18"/>
  <c r="F667" i="18"/>
  <c r="K667" i="18"/>
  <c r="F668" i="18"/>
  <c r="K668" i="18"/>
  <c r="F669" i="18"/>
  <c r="K669" i="18"/>
  <c r="F670" i="18"/>
  <c r="K670" i="18"/>
  <c r="F671" i="18"/>
  <c r="K671" i="18"/>
  <c r="F672" i="18"/>
  <c r="K672" i="18"/>
  <c r="F673" i="18"/>
  <c r="K673" i="18"/>
  <c r="F674" i="18"/>
  <c r="K674" i="18"/>
  <c r="F675" i="18"/>
  <c r="K675" i="18"/>
  <c r="F676" i="18"/>
  <c r="K676" i="18"/>
  <c r="F677" i="18"/>
  <c r="K677" i="18"/>
  <c r="F678" i="18"/>
  <c r="K678" i="18"/>
  <c r="F679" i="18"/>
  <c r="K679" i="18"/>
  <c r="F680" i="18"/>
  <c r="K680" i="18"/>
  <c r="F681" i="18"/>
  <c r="K681" i="18"/>
  <c r="F682" i="18"/>
  <c r="K682" i="18"/>
  <c r="F683" i="18"/>
  <c r="K683" i="18"/>
  <c r="F684" i="18"/>
  <c r="K684" i="18"/>
  <c r="F685" i="18"/>
  <c r="K685" i="18"/>
  <c r="F686" i="18"/>
  <c r="K686" i="18"/>
  <c r="F687" i="18"/>
  <c r="K687" i="18"/>
  <c r="F688" i="18"/>
  <c r="K688" i="18"/>
  <c r="F689" i="18"/>
  <c r="K689" i="18"/>
  <c r="F690" i="18"/>
  <c r="K690" i="18"/>
  <c r="F691" i="18"/>
  <c r="K691" i="18"/>
  <c r="F692" i="18"/>
  <c r="K692" i="18"/>
  <c r="F693" i="18"/>
  <c r="K693" i="18"/>
  <c r="F694" i="18"/>
  <c r="K694" i="18"/>
  <c r="F695" i="18"/>
  <c r="K695" i="18"/>
  <c r="F696" i="18"/>
  <c r="K696" i="18"/>
  <c r="F697" i="18"/>
  <c r="K697" i="18"/>
  <c r="D698" i="18"/>
  <c r="F698" i="18"/>
  <c r="K698" i="18"/>
  <c r="F699" i="18"/>
  <c r="K699" i="18"/>
  <c r="F700" i="18"/>
  <c r="K700" i="18"/>
  <c r="F701" i="18"/>
  <c r="K701" i="18"/>
  <c r="F702" i="18"/>
  <c r="K702" i="18"/>
  <c r="F703" i="18"/>
  <c r="K703" i="18"/>
  <c r="F704" i="18"/>
  <c r="K704" i="18"/>
  <c r="F705" i="18"/>
  <c r="K705" i="18"/>
  <c r="F706" i="18"/>
  <c r="K706" i="18"/>
  <c r="F707" i="18"/>
  <c r="K707" i="18"/>
  <c r="F708" i="18"/>
  <c r="K708" i="18"/>
  <c r="F709" i="18"/>
  <c r="K709" i="18"/>
  <c r="F710" i="18"/>
  <c r="K710" i="18"/>
  <c r="F711" i="18"/>
  <c r="K711" i="18"/>
  <c r="D712" i="18"/>
  <c r="F712" i="18"/>
  <c r="K712" i="18"/>
  <c r="F713" i="18"/>
  <c r="K713" i="18"/>
  <c r="F714" i="18"/>
  <c r="K714" i="18"/>
  <c r="F715" i="18"/>
  <c r="K715" i="18"/>
  <c r="F716" i="18"/>
  <c r="K716" i="18"/>
  <c r="F717" i="18"/>
  <c r="K717" i="18"/>
  <c r="F718" i="18"/>
  <c r="K718" i="18"/>
  <c r="F719" i="18"/>
  <c r="K719" i="18"/>
  <c r="F720" i="18"/>
  <c r="K720" i="18"/>
  <c r="F721" i="18"/>
  <c r="K721" i="18"/>
  <c r="F722" i="18"/>
  <c r="K722" i="18"/>
  <c r="F723" i="18"/>
  <c r="K723" i="18"/>
  <c r="F724" i="18"/>
  <c r="K724" i="18"/>
  <c r="F725" i="18"/>
  <c r="K725" i="18"/>
  <c r="F726" i="18"/>
  <c r="K726" i="18"/>
  <c r="F727" i="18"/>
  <c r="K727" i="18"/>
  <c r="F728" i="18"/>
  <c r="K728" i="18"/>
  <c r="F729" i="18"/>
  <c r="K729" i="18"/>
  <c r="F730" i="18"/>
  <c r="K730" i="18"/>
  <c r="F731" i="18"/>
  <c r="K731" i="18"/>
  <c r="F732" i="18"/>
  <c r="K732" i="18"/>
  <c r="F733" i="18"/>
  <c r="K733" i="18"/>
  <c r="F734" i="18"/>
  <c r="K734" i="18"/>
  <c r="F735" i="18"/>
  <c r="K735" i="18"/>
  <c r="F736" i="18"/>
  <c r="K736" i="18"/>
  <c r="F737" i="18"/>
  <c r="K737" i="18"/>
  <c r="F738" i="18"/>
  <c r="K738" i="18"/>
  <c r="F739" i="18"/>
  <c r="K739" i="18"/>
  <c r="F740" i="18"/>
  <c r="K740" i="18"/>
  <c r="F741" i="18"/>
  <c r="K741" i="18"/>
  <c r="F742" i="18"/>
  <c r="K742" i="18"/>
  <c r="F743" i="18"/>
  <c r="K743" i="18"/>
  <c r="F744" i="18"/>
  <c r="K744" i="18"/>
  <c r="F745" i="18"/>
  <c r="K745" i="18"/>
  <c r="F746" i="18"/>
  <c r="K746" i="18"/>
  <c r="F747" i="18"/>
  <c r="K747" i="18"/>
  <c r="F748" i="18"/>
  <c r="K748" i="18"/>
  <c r="F749" i="18"/>
  <c r="K749" i="18"/>
  <c r="F750" i="18"/>
  <c r="K750" i="18"/>
  <c r="F751" i="18"/>
  <c r="K751" i="18"/>
  <c r="F752" i="18"/>
  <c r="K752" i="18"/>
  <c r="F753" i="18"/>
  <c r="K753" i="18"/>
  <c r="F754" i="18"/>
  <c r="K754" i="18"/>
  <c r="F755" i="18"/>
  <c r="K755" i="18"/>
  <c r="F756" i="18"/>
  <c r="K756" i="18"/>
  <c r="D757" i="18"/>
  <c r="F757" i="18"/>
  <c r="K757" i="18"/>
  <c r="F758" i="18"/>
  <c r="K758" i="18"/>
  <c r="F759" i="18"/>
  <c r="K759" i="18"/>
  <c r="F760" i="18"/>
  <c r="K760" i="18"/>
  <c r="F761" i="18"/>
  <c r="K761" i="18"/>
  <c r="F762" i="18"/>
  <c r="K762" i="18"/>
  <c r="F763" i="18"/>
  <c r="K763" i="18"/>
  <c r="F764" i="18"/>
  <c r="K764" i="18"/>
  <c r="F765" i="18"/>
  <c r="K765" i="18"/>
  <c r="F766" i="18"/>
  <c r="K766" i="18"/>
  <c r="F767" i="18"/>
  <c r="K767" i="18"/>
  <c r="F768" i="18"/>
  <c r="K768" i="18"/>
  <c r="F769" i="18"/>
  <c r="K769" i="18"/>
  <c r="F770" i="18"/>
  <c r="K770" i="18"/>
  <c r="F771" i="18"/>
  <c r="K771" i="18"/>
  <c r="F772" i="18"/>
  <c r="K772" i="18"/>
  <c r="F773" i="18"/>
  <c r="K773" i="18"/>
  <c r="F774" i="18"/>
  <c r="K774" i="18"/>
  <c r="F775" i="18"/>
  <c r="K775" i="18"/>
  <c r="F776" i="18"/>
  <c r="K776" i="18"/>
  <c r="F777" i="18"/>
  <c r="K777" i="18"/>
  <c r="F778" i="18"/>
  <c r="K778" i="18"/>
  <c r="F779" i="18"/>
  <c r="K779" i="18"/>
  <c r="F780" i="18"/>
  <c r="K780" i="18"/>
  <c r="F781" i="18"/>
  <c r="K781" i="18"/>
  <c r="F782" i="18"/>
  <c r="K782" i="18"/>
  <c r="F783" i="18"/>
  <c r="K783" i="18"/>
  <c r="F784" i="18"/>
  <c r="K784" i="18"/>
  <c r="F785" i="18"/>
  <c r="K785" i="18"/>
  <c r="F786" i="18"/>
  <c r="K786" i="18"/>
  <c r="F787" i="18"/>
  <c r="K787" i="18"/>
  <c r="F788" i="18"/>
  <c r="K788" i="18"/>
  <c r="F789" i="18"/>
  <c r="K789" i="18"/>
  <c r="F790" i="18"/>
  <c r="K790" i="18"/>
  <c r="F791" i="18"/>
  <c r="K791" i="18"/>
  <c r="F792" i="18"/>
  <c r="K792" i="18"/>
  <c r="F793" i="18"/>
  <c r="K793" i="18"/>
  <c r="F794" i="18"/>
  <c r="K794" i="18"/>
  <c r="F795" i="18"/>
  <c r="K795" i="18"/>
  <c r="F796" i="18"/>
  <c r="K796" i="18"/>
  <c r="F797" i="18"/>
  <c r="K797" i="18"/>
  <c r="F798" i="18"/>
  <c r="K798" i="18"/>
  <c r="F799" i="18"/>
  <c r="K799" i="18"/>
  <c r="F800" i="18"/>
  <c r="K800" i="18"/>
  <c r="F801" i="18"/>
  <c r="K801" i="18"/>
  <c r="F802" i="18"/>
  <c r="K802" i="18"/>
  <c r="F803" i="18"/>
  <c r="K803" i="18"/>
  <c r="F804" i="18"/>
  <c r="K804" i="18"/>
  <c r="F805" i="18"/>
  <c r="K805" i="18"/>
  <c r="F806" i="18"/>
  <c r="K806" i="18"/>
  <c r="F807" i="18"/>
  <c r="K807" i="18"/>
  <c r="F808" i="18"/>
  <c r="K808" i="18"/>
  <c r="F809" i="18"/>
  <c r="K809" i="18"/>
  <c r="F810" i="18"/>
  <c r="K810" i="18"/>
  <c r="F811" i="18"/>
  <c r="K811" i="18"/>
  <c r="F812" i="18"/>
  <c r="K812" i="18"/>
  <c r="F813" i="18"/>
  <c r="K813" i="18"/>
  <c r="F814" i="18"/>
  <c r="K814" i="18"/>
  <c r="F815" i="18"/>
  <c r="K815" i="18"/>
  <c r="F816" i="18"/>
  <c r="K816" i="18"/>
  <c r="F817" i="18"/>
  <c r="K817" i="18"/>
  <c r="F818" i="18"/>
  <c r="K818" i="18"/>
  <c r="F819" i="18"/>
  <c r="K819" i="18"/>
  <c r="F820" i="18"/>
  <c r="K820" i="18"/>
  <c r="F821" i="18"/>
  <c r="K821" i="18"/>
  <c r="F822" i="18"/>
  <c r="K822" i="18"/>
  <c r="F823" i="18"/>
  <c r="K823" i="18"/>
  <c r="F824" i="18"/>
  <c r="K824" i="18"/>
  <c r="F825" i="18"/>
  <c r="K825" i="18"/>
  <c r="F826" i="18"/>
  <c r="K826" i="18"/>
  <c r="F827" i="18"/>
  <c r="K827" i="18"/>
  <c r="F828" i="18"/>
  <c r="K828" i="18"/>
  <c r="F829" i="18"/>
  <c r="K829" i="18"/>
  <c r="F830" i="18"/>
  <c r="K830" i="18"/>
  <c r="F831" i="18"/>
  <c r="K831" i="18"/>
  <c r="F832" i="18"/>
  <c r="K832" i="18"/>
  <c r="F833" i="18"/>
  <c r="K833" i="18"/>
  <c r="F834" i="18"/>
  <c r="K834" i="18"/>
  <c r="F835" i="18"/>
  <c r="K835" i="18"/>
  <c r="F836" i="18"/>
  <c r="K836" i="18"/>
  <c r="F837" i="18"/>
  <c r="K837" i="18"/>
  <c r="F838" i="18"/>
  <c r="K838" i="18"/>
  <c r="F839" i="18"/>
  <c r="K839" i="18"/>
  <c r="F840" i="18"/>
  <c r="K840" i="18"/>
  <c r="F841" i="18"/>
  <c r="K841" i="18"/>
  <c r="F842" i="18"/>
  <c r="K842" i="18"/>
  <c r="F843" i="18"/>
  <c r="K843" i="18"/>
  <c r="F844" i="18"/>
  <c r="K844" i="18"/>
  <c r="F845" i="18"/>
  <c r="K845" i="18"/>
  <c r="F846" i="18"/>
  <c r="K846" i="18"/>
  <c r="F847" i="18"/>
  <c r="K847" i="18"/>
  <c r="F848" i="18"/>
  <c r="K848" i="18"/>
  <c r="F849" i="18"/>
  <c r="K849" i="18"/>
  <c r="F850" i="18"/>
  <c r="K850" i="18"/>
  <c r="F851" i="18"/>
  <c r="K851" i="18"/>
  <c r="F852" i="18"/>
  <c r="K852" i="18"/>
  <c r="F853" i="18"/>
  <c r="K853" i="18"/>
  <c r="F854" i="18"/>
  <c r="K854" i="18"/>
  <c r="F855" i="18"/>
  <c r="K855" i="18"/>
  <c r="F856" i="18"/>
  <c r="K856" i="18"/>
  <c r="F857" i="18"/>
  <c r="K857" i="18"/>
  <c r="F858" i="18"/>
  <c r="K858" i="18"/>
  <c r="F859" i="18"/>
  <c r="K859" i="18"/>
  <c r="F860" i="18"/>
  <c r="K860" i="18"/>
  <c r="F861" i="18"/>
  <c r="K861" i="18"/>
  <c r="F862" i="18"/>
  <c r="K862" i="18"/>
  <c r="F863" i="18"/>
  <c r="K863" i="18"/>
  <c r="F864" i="18"/>
  <c r="K864" i="18"/>
  <c r="F865" i="18"/>
  <c r="K865" i="18"/>
  <c r="F866" i="18"/>
  <c r="K866" i="18"/>
  <c r="F867" i="18"/>
  <c r="K867" i="18"/>
  <c r="F868" i="18"/>
  <c r="K868" i="18"/>
  <c r="D869" i="18"/>
  <c r="F869" i="18"/>
  <c r="K869" i="18"/>
  <c r="F870" i="18"/>
  <c r="K870" i="18"/>
  <c r="F871" i="18"/>
  <c r="K871" i="18"/>
  <c r="F872" i="18"/>
  <c r="K872" i="18"/>
  <c r="F873" i="18"/>
  <c r="K873" i="18"/>
  <c r="F874" i="18"/>
  <c r="K874" i="18"/>
  <c r="F875" i="18"/>
  <c r="K875" i="18"/>
  <c r="F876" i="18"/>
  <c r="K876" i="18"/>
  <c r="F877" i="18"/>
  <c r="K877" i="18"/>
  <c r="F878" i="18"/>
  <c r="K878" i="18"/>
  <c r="F879" i="18"/>
  <c r="K879" i="18"/>
  <c r="F880" i="18"/>
  <c r="K880" i="18"/>
  <c r="F881" i="18"/>
  <c r="K881" i="18"/>
  <c r="F882" i="18"/>
  <c r="K882" i="18"/>
  <c r="F883" i="18"/>
  <c r="K883" i="18"/>
  <c r="F884" i="18"/>
  <c r="K884" i="18"/>
  <c r="F885" i="18"/>
  <c r="K885" i="18"/>
  <c r="F886" i="18"/>
  <c r="K886" i="18"/>
  <c r="F887" i="18"/>
  <c r="K887" i="18"/>
  <c r="F888" i="18"/>
  <c r="K888" i="18"/>
  <c r="F889" i="18"/>
  <c r="K889" i="18"/>
  <c r="F890" i="18"/>
  <c r="K890" i="18"/>
  <c r="F891" i="18"/>
  <c r="K891" i="18"/>
  <c r="F892" i="18"/>
  <c r="K892" i="18"/>
  <c r="F893" i="18"/>
  <c r="K893" i="18"/>
  <c r="F894" i="18"/>
  <c r="K894" i="18"/>
  <c r="F895" i="18"/>
  <c r="K895" i="18"/>
  <c r="F896" i="18"/>
  <c r="K896" i="18"/>
  <c r="F897" i="18"/>
  <c r="K897" i="18"/>
  <c r="F898" i="18"/>
  <c r="K898" i="18"/>
  <c r="F899" i="18"/>
  <c r="K899" i="18"/>
  <c r="F900" i="18"/>
  <c r="K900" i="18"/>
  <c r="F901" i="18"/>
  <c r="K901" i="18"/>
  <c r="F902" i="18"/>
  <c r="K902" i="18"/>
  <c r="F903" i="18"/>
  <c r="K903" i="18"/>
  <c r="F904" i="18"/>
  <c r="K904" i="18"/>
  <c r="F905" i="18"/>
  <c r="K905" i="18"/>
  <c r="F906" i="18"/>
  <c r="K906" i="18"/>
  <c r="F907" i="18"/>
  <c r="K907" i="18"/>
  <c r="F908" i="18"/>
  <c r="K908" i="18"/>
  <c r="F909" i="18"/>
  <c r="K909" i="18"/>
  <c r="F910" i="18"/>
  <c r="K910" i="18"/>
  <c r="F911" i="18"/>
  <c r="K911" i="18"/>
  <c r="F912" i="18"/>
  <c r="K912" i="18"/>
  <c r="F913" i="18"/>
  <c r="K913" i="18"/>
  <c r="F914" i="18"/>
  <c r="K914" i="18"/>
  <c r="F915" i="18"/>
  <c r="K915" i="18"/>
  <c r="F916" i="18"/>
  <c r="K916" i="18"/>
  <c r="F917" i="18"/>
  <c r="K917" i="18"/>
  <c r="F918" i="18"/>
  <c r="K918" i="18"/>
  <c r="F919" i="18"/>
  <c r="K919" i="18"/>
  <c r="F920" i="18"/>
  <c r="K920" i="18"/>
  <c r="F921" i="18"/>
  <c r="K921" i="18"/>
  <c r="F922" i="18"/>
  <c r="K922" i="18"/>
  <c r="F923" i="18"/>
  <c r="K923" i="18"/>
  <c r="F924" i="18"/>
  <c r="K924" i="18"/>
  <c r="F925" i="18"/>
  <c r="K925" i="18"/>
  <c r="F926" i="18"/>
  <c r="K926" i="18"/>
  <c r="F927" i="18"/>
  <c r="K927" i="18"/>
  <c r="F928" i="18"/>
  <c r="K928" i="18"/>
  <c r="F929" i="18"/>
  <c r="K929" i="18"/>
  <c r="F930" i="18"/>
  <c r="K930" i="18"/>
  <c r="F931" i="18"/>
  <c r="K931" i="18"/>
  <c r="F932" i="18"/>
  <c r="K932" i="18"/>
  <c r="F933" i="18"/>
  <c r="K933" i="18"/>
  <c r="F934" i="18"/>
  <c r="K934" i="18"/>
  <c r="F935" i="18"/>
  <c r="K935" i="18"/>
  <c r="E936" i="18"/>
  <c r="G936" i="18"/>
  <c r="H936" i="18"/>
  <c r="I936" i="18"/>
  <c r="J936" i="18"/>
  <c r="L936" i="18"/>
  <c r="M936" i="18"/>
  <c r="N936" i="18"/>
  <c r="O936" i="18"/>
  <c r="D6" i="17"/>
  <c r="F6" i="17"/>
  <c r="M12" i="14" s="1"/>
  <c r="D7" i="17"/>
  <c r="F7" i="17"/>
  <c r="D8" i="17"/>
  <c r="F8" i="17"/>
  <c r="D9" i="17"/>
  <c r="F9" i="17"/>
  <c r="D10" i="17"/>
  <c r="F10" i="17"/>
  <c r="D11" i="17"/>
  <c r="F11" i="17"/>
  <c r="D12" i="17"/>
  <c r="F12" i="17"/>
  <c r="D13" i="17"/>
  <c r="F13" i="17"/>
  <c r="D14" i="17"/>
  <c r="F14" i="17"/>
  <c r="D15" i="17"/>
  <c r="F15" i="17"/>
  <c r="D16" i="17"/>
  <c r="F16" i="17"/>
  <c r="D17" i="17"/>
  <c r="F17" i="17"/>
  <c r="D18" i="17"/>
  <c r="F18" i="17"/>
  <c r="D19" i="17"/>
  <c r="F19" i="17"/>
  <c r="D20" i="17"/>
  <c r="F20" i="17"/>
  <c r="D21" i="17"/>
  <c r="F21" i="17"/>
  <c r="D22" i="17"/>
  <c r="F22" i="17"/>
  <c r="D23" i="17"/>
  <c r="F23" i="17"/>
  <c r="D24" i="17"/>
  <c r="F24" i="17"/>
  <c r="D25" i="17"/>
  <c r="F25" i="17"/>
  <c r="D26" i="17"/>
  <c r="F26" i="17"/>
  <c r="D27" i="17"/>
  <c r="F27" i="17"/>
  <c r="D28" i="17"/>
  <c r="F28" i="17"/>
  <c r="D29" i="17"/>
  <c r="F29" i="17"/>
  <c r="D30" i="17"/>
  <c r="F30" i="17"/>
  <c r="D31" i="17"/>
  <c r="F31" i="17"/>
  <c r="D32" i="17"/>
  <c r="F32" i="17"/>
  <c r="D33" i="17"/>
  <c r="F33" i="17"/>
  <c r="D34" i="17"/>
  <c r="F34" i="17"/>
  <c r="D35" i="17"/>
  <c r="F35" i="17"/>
  <c r="D36" i="17"/>
  <c r="F36" i="17"/>
  <c r="D37" i="17"/>
  <c r="F37" i="17"/>
  <c r="D38" i="17"/>
  <c r="F38" i="17"/>
  <c r="D39" i="17"/>
  <c r="F39" i="17"/>
  <c r="D40" i="17"/>
  <c r="F40" i="17"/>
  <c r="D41" i="17"/>
  <c r="F41" i="17"/>
  <c r="D42" i="17"/>
  <c r="F42" i="17"/>
  <c r="D43" i="17"/>
  <c r="F43" i="17"/>
  <c r="D44" i="17"/>
  <c r="F44" i="17"/>
  <c r="D45" i="17"/>
  <c r="F45" i="17"/>
  <c r="D46" i="17"/>
  <c r="F46" i="17"/>
  <c r="D47" i="17"/>
  <c r="F47" i="17"/>
  <c r="D48" i="17"/>
  <c r="F48" i="17"/>
  <c r="D49" i="17"/>
  <c r="F49" i="17"/>
  <c r="D50" i="17"/>
  <c r="F50" i="17"/>
  <c r="D51" i="17"/>
  <c r="F51" i="17"/>
  <c r="D52" i="17"/>
  <c r="F52" i="17"/>
  <c r="D53" i="17"/>
  <c r="F53" i="17"/>
  <c r="D54" i="17"/>
  <c r="F54" i="17"/>
  <c r="D55" i="17"/>
  <c r="F55" i="17"/>
  <c r="D56" i="17"/>
  <c r="F56" i="17"/>
  <c r="D57" i="17"/>
  <c r="F57" i="17"/>
  <c r="D58" i="17"/>
  <c r="F58" i="17"/>
  <c r="D59" i="17"/>
  <c r="F59" i="17"/>
  <c r="D60" i="17"/>
  <c r="F60" i="17"/>
  <c r="D61" i="17"/>
  <c r="F61" i="17"/>
  <c r="D62" i="17"/>
  <c r="F62" i="17"/>
  <c r="D63" i="17"/>
  <c r="F63" i="17"/>
  <c r="D64" i="17"/>
  <c r="F64" i="17"/>
  <c r="D65" i="17"/>
  <c r="F65" i="17"/>
  <c r="D66" i="17"/>
  <c r="F66" i="17"/>
  <c r="D67" i="17"/>
  <c r="F67" i="17"/>
  <c r="D68" i="17"/>
  <c r="F68" i="17"/>
  <c r="D69" i="17"/>
  <c r="F69" i="17"/>
  <c r="D70" i="17"/>
  <c r="F70" i="17"/>
  <c r="D71" i="17"/>
  <c r="F71" i="17"/>
  <c r="D72" i="17"/>
  <c r="F72" i="17"/>
  <c r="D73" i="17"/>
  <c r="F73" i="17"/>
  <c r="D74" i="17"/>
  <c r="F74" i="17"/>
  <c r="D75" i="17"/>
  <c r="F75" i="17"/>
  <c r="D76" i="17"/>
  <c r="F76" i="17"/>
  <c r="D77" i="17"/>
  <c r="F77" i="17"/>
  <c r="D78" i="17"/>
  <c r="F78" i="17"/>
  <c r="D79" i="17"/>
  <c r="F79" i="17"/>
  <c r="D80" i="17"/>
  <c r="F80" i="17"/>
  <c r="D81" i="17"/>
  <c r="F81" i="17"/>
  <c r="D82" i="17"/>
  <c r="F82" i="17"/>
  <c r="D83" i="17"/>
  <c r="F83" i="17"/>
  <c r="D84" i="17"/>
  <c r="F84" i="17"/>
  <c r="D85" i="17"/>
  <c r="F85" i="17"/>
  <c r="D86" i="17"/>
  <c r="F86" i="17"/>
  <c r="D87" i="17"/>
  <c r="F87" i="17"/>
  <c r="D88" i="17"/>
  <c r="F88" i="17"/>
  <c r="D89" i="17"/>
  <c r="F89" i="17"/>
  <c r="D90" i="17"/>
  <c r="F90" i="17"/>
  <c r="D91" i="17"/>
  <c r="F91" i="17"/>
  <c r="D92" i="17"/>
  <c r="F92" i="17"/>
  <c r="D93" i="17"/>
  <c r="F93" i="17"/>
  <c r="D94" i="17"/>
  <c r="F94" i="17"/>
  <c r="D95" i="17"/>
  <c r="F95" i="17"/>
  <c r="D96" i="17"/>
  <c r="F96" i="17"/>
  <c r="D97" i="17"/>
  <c r="F97" i="17"/>
  <c r="D98" i="17"/>
  <c r="F98" i="17"/>
  <c r="D99" i="17"/>
  <c r="F99" i="17"/>
  <c r="D100" i="17"/>
  <c r="F100" i="17"/>
  <c r="D101" i="17"/>
  <c r="F101" i="17"/>
  <c r="D102" i="17"/>
  <c r="F102" i="17"/>
  <c r="D103" i="17"/>
  <c r="F103" i="17"/>
  <c r="D104" i="17"/>
  <c r="F104" i="17"/>
  <c r="D105" i="17"/>
  <c r="F105" i="17"/>
  <c r="D106" i="17"/>
  <c r="F106" i="17"/>
  <c r="D107" i="17"/>
  <c r="F107" i="17"/>
  <c r="D108" i="17"/>
  <c r="F108" i="17"/>
  <c r="D109" i="17"/>
  <c r="F109" i="17"/>
  <c r="D110" i="17"/>
  <c r="F110" i="17"/>
  <c r="D111" i="17"/>
  <c r="F111" i="17"/>
  <c r="D112" i="17"/>
  <c r="F112" i="17"/>
  <c r="D113" i="17"/>
  <c r="F113" i="17"/>
  <c r="D114" i="17"/>
  <c r="F114" i="17"/>
  <c r="D115" i="17"/>
  <c r="F115" i="17"/>
  <c r="D116" i="17"/>
  <c r="F116" i="17"/>
  <c r="D117" i="17"/>
  <c r="F117" i="17"/>
  <c r="D118" i="17"/>
  <c r="F118" i="17"/>
  <c r="D119" i="17"/>
  <c r="F119" i="17"/>
  <c r="D120" i="17"/>
  <c r="F120" i="17"/>
  <c r="D121" i="17"/>
  <c r="F121" i="17"/>
  <c r="D122" i="17"/>
  <c r="F122" i="17"/>
  <c r="D123" i="17"/>
  <c r="F123" i="17"/>
  <c r="D124" i="17"/>
  <c r="F124" i="17"/>
  <c r="D125" i="17"/>
  <c r="F125" i="17"/>
  <c r="D126" i="17"/>
  <c r="F126" i="17"/>
  <c r="D127" i="17"/>
  <c r="F127" i="17"/>
  <c r="D128" i="17"/>
  <c r="F128" i="17"/>
  <c r="D129" i="17"/>
  <c r="F129" i="17"/>
  <c r="D130" i="17"/>
  <c r="F130" i="17"/>
  <c r="D131" i="17"/>
  <c r="F131" i="17"/>
  <c r="D132" i="17"/>
  <c r="F132" i="17"/>
  <c r="D133" i="17"/>
  <c r="F133" i="17"/>
  <c r="D134" i="17"/>
  <c r="F134" i="17"/>
  <c r="D135" i="17"/>
  <c r="F135" i="17"/>
  <c r="D136" i="17"/>
  <c r="F136" i="17"/>
  <c r="D137" i="17"/>
  <c r="F137" i="17"/>
  <c r="D138" i="17"/>
  <c r="F138" i="17"/>
  <c r="D139" i="17"/>
  <c r="F139" i="17"/>
  <c r="D140" i="17"/>
  <c r="F140" i="17"/>
  <c r="D141" i="17"/>
  <c r="F141" i="17"/>
  <c r="D142" i="17"/>
  <c r="F142" i="17"/>
  <c r="D143" i="17"/>
  <c r="F143" i="17"/>
  <c r="D144" i="17"/>
  <c r="F144" i="17"/>
  <c r="D145" i="17"/>
  <c r="F145" i="17"/>
  <c r="D146" i="17"/>
  <c r="F146" i="17"/>
  <c r="D147" i="17"/>
  <c r="F147" i="17"/>
  <c r="D148" i="17"/>
  <c r="F148" i="17"/>
  <c r="D149" i="17"/>
  <c r="F149" i="17"/>
  <c r="D150" i="17"/>
  <c r="F150" i="17"/>
  <c r="D151" i="17"/>
  <c r="F151" i="17"/>
  <c r="D152" i="17"/>
  <c r="F152" i="17"/>
  <c r="D153" i="17"/>
  <c r="F153" i="17"/>
  <c r="D154" i="17"/>
  <c r="F154" i="17"/>
  <c r="D155" i="17"/>
  <c r="F155" i="17"/>
  <c r="D156" i="17"/>
  <c r="F156" i="17"/>
  <c r="D157" i="17"/>
  <c r="F157" i="17"/>
  <c r="D158" i="17"/>
  <c r="F158" i="17"/>
  <c r="D159" i="17"/>
  <c r="F159" i="17"/>
  <c r="D160" i="17"/>
  <c r="F160" i="17"/>
  <c r="D161" i="17"/>
  <c r="F161" i="17"/>
  <c r="D162" i="17"/>
  <c r="F162" i="17"/>
  <c r="D163" i="17"/>
  <c r="F163" i="17"/>
  <c r="D164" i="17"/>
  <c r="F164" i="17"/>
  <c r="D165" i="17"/>
  <c r="F165" i="17"/>
  <c r="D166" i="17"/>
  <c r="F166" i="17"/>
  <c r="D167" i="17"/>
  <c r="F167" i="17"/>
  <c r="D168" i="17"/>
  <c r="F168" i="17"/>
  <c r="D169" i="17"/>
  <c r="F169" i="17"/>
  <c r="D170" i="17"/>
  <c r="F170" i="17"/>
  <c r="D171" i="17"/>
  <c r="F171" i="17"/>
  <c r="D172" i="17"/>
  <c r="F172" i="17"/>
  <c r="D173" i="17"/>
  <c r="F173" i="17"/>
  <c r="D174" i="17"/>
  <c r="F174" i="17"/>
  <c r="D175" i="17"/>
  <c r="F175" i="17"/>
  <c r="D176" i="17"/>
  <c r="F176" i="17"/>
  <c r="D177" i="17"/>
  <c r="F177" i="17"/>
  <c r="D178" i="17"/>
  <c r="F178" i="17"/>
  <c r="D179" i="17"/>
  <c r="F179" i="17"/>
  <c r="D180" i="17"/>
  <c r="F180" i="17"/>
  <c r="D181" i="17"/>
  <c r="F181" i="17"/>
  <c r="D182" i="17"/>
  <c r="F182" i="17"/>
  <c r="D183" i="17"/>
  <c r="F183" i="17"/>
  <c r="D184" i="17"/>
  <c r="F184" i="17"/>
  <c r="D185" i="17"/>
  <c r="L10" i="14" s="1"/>
  <c r="F185" i="17"/>
  <c r="D186" i="17"/>
  <c r="F186" i="17"/>
  <c r="D187" i="17"/>
  <c r="F187" i="17"/>
  <c r="D188" i="17"/>
  <c r="F188" i="17"/>
  <c r="D189" i="17"/>
  <c r="F189" i="17"/>
  <c r="D190" i="17"/>
  <c r="F190" i="17"/>
  <c r="D191" i="17"/>
  <c r="F191" i="17"/>
  <c r="D192" i="17"/>
  <c r="F192" i="17"/>
  <c r="D193" i="17"/>
  <c r="F193" i="17"/>
  <c r="D194" i="17"/>
  <c r="F194" i="17"/>
  <c r="D195" i="17"/>
  <c r="F195" i="17"/>
  <c r="D196" i="17"/>
  <c r="F196" i="17"/>
  <c r="D197" i="17"/>
  <c r="F197" i="17"/>
  <c r="D198" i="17"/>
  <c r="F198" i="17"/>
  <c r="D199" i="17"/>
  <c r="F199" i="17"/>
  <c r="D200" i="17"/>
  <c r="F200" i="17"/>
  <c r="D201" i="17"/>
  <c r="F201" i="17"/>
  <c r="D202" i="17"/>
  <c r="F202" i="17"/>
  <c r="D203" i="17"/>
  <c r="F203" i="17"/>
  <c r="D204" i="17"/>
  <c r="F204" i="17"/>
  <c r="D205" i="17"/>
  <c r="F205" i="17"/>
  <c r="D206" i="17"/>
  <c r="F206" i="17"/>
  <c r="D207" i="17"/>
  <c r="F207" i="17"/>
  <c r="D208" i="17"/>
  <c r="F208" i="17"/>
  <c r="D209" i="17"/>
  <c r="F209" i="17"/>
  <c r="D210" i="17"/>
  <c r="F210" i="17"/>
  <c r="D211" i="17"/>
  <c r="F211" i="17"/>
  <c r="D212" i="17"/>
  <c r="F212" i="17"/>
  <c r="D213" i="17"/>
  <c r="F213" i="17"/>
  <c r="D214" i="17"/>
  <c r="F214" i="17"/>
  <c r="D215" i="17"/>
  <c r="F215" i="17"/>
  <c r="D216" i="17"/>
  <c r="F216" i="17"/>
  <c r="D217" i="17"/>
  <c r="F217" i="17"/>
  <c r="D218" i="17"/>
  <c r="F218" i="17"/>
  <c r="D219" i="17"/>
  <c r="F219" i="17"/>
  <c r="D220" i="17"/>
  <c r="F220" i="17"/>
  <c r="D221" i="17"/>
  <c r="F221" i="17"/>
  <c r="D222" i="17"/>
  <c r="F222" i="17"/>
  <c r="D223" i="17"/>
  <c r="F223" i="17"/>
  <c r="D224" i="17"/>
  <c r="F224" i="17"/>
  <c r="D225" i="17"/>
  <c r="F225" i="17"/>
  <c r="D226" i="17"/>
  <c r="F226" i="17"/>
  <c r="D227" i="17"/>
  <c r="F227" i="17"/>
  <c r="D228" i="17"/>
  <c r="F228" i="17"/>
  <c r="D229" i="17"/>
  <c r="F229" i="17"/>
  <c r="D230" i="17"/>
  <c r="F230" i="17"/>
  <c r="D231" i="17"/>
  <c r="F231" i="17"/>
  <c r="D232" i="17"/>
  <c r="F232" i="17"/>
  <c r="D233" i="17"/>
  <c r="F233" i="17"/>
  <c r="D234" i="17"/>
  <c r="F234" i="17"/>
  <c r="D235" i="17"/>
  <c r="F235" i="17"/>
  <c r="H236" i="17"/>
  <c r="I4" i="15" s="1"/>
  <c r="J236" i="17"/>
  <c r="I5" i="15" s="1"/>
  <c r="L236" i="17"/>
  <c r="N236" i="17"/>
  <c r="J5" i="15" s="1"/>
  <c r="D6" i="16"/>
  <c r="F6" i="16"/>
  <c r="F12" i="14" s="1"/>
  <c r="D7" i="16"/>
  <c r="E12" i="14" s="1"/>
  <c r="F7" i="16"/>
  <c r="D8" i="16"/>
  <c r="F8" i="16"/>
  <c r="D9" i="16"/>
  <c r="F9" i="16"/>
  <c r="D10" i="16"/>
  <c r="F10" i="16"/>
  <c r="D11" i="16"/>
  <c r="F11" i="16"/>
  <c r="D12" i="16"/>
  <c r="F12" i="16"/>
  <c r="D13" i="16"/>
  <c r="F13" i="16"/>
  <c r="D14" i="16"/>
  <c r="F14" i="16"/>
  <c r="D15" i="16"/>
  <c r="F15" i="16"/>
  <c r="D16" i="16"/>
  <c r="F16" i="16"/>
  <c r="D17" i="16"/>
  <c r="F17" i="16"/>
  <c r="D18" i="16"/>
  <c r="F18" i="16"/>
  <c r="D19" i="16"/>
  <c r="F19" i="16"/>
  <c r="D20" i="16"/>
  <c r="F20" i="16"/>
  <c r="D21" i="16"/>
  <c r="F21" i="16"/>
  <c r="D22" i="16"/>
  <c r="F22" i="16"/>
  <c r="D23" i="16"/>
  <c r="F23" i="16"/>
  <c r="D24" i="16"/>
  <c r="F24" i="16"/>
  <c r="D25" i="16"/>
  <c r="F25" i="16"/>
  <c r="D26" i="16"/>
  <c r="F26" i="16"/>
  <c r="D27" i="16"/>
  <c r="F27" i="16"/>
  <c r="D28" i="16"/>
  <c r="F28" i="16"/>
  <c r="D29" i="16"/>
  <c r="F29" i="16"/>
  <c r="D30" i="16"/>
  <c r="F30" i="16"/>
  <c r="D31" i="16"/>
  <c r="F31" i="16"/>
  <c r="D32" i="16"/>
  <c r="F32" i="16"/>
  <c r="D33" i="16"/>
  <c r="F33" i="16"/>
  <c r="D34" i="16"/>
  <c r="F34" i="16"/>
  <c r="D35" i="16"/>
  <c r="F35" i="16"/>
  <c r="D36" i="16"/>
  <c r="F36" i="16"/>
  <c r="D37" i="16"/>
  <c r="F37" i="16"/>
  <c r="D38" i="16"/>
  <c r="F38" i="16"/>
  <c r="D39" i="16"/>
  <c r="F39" i="16"/>
  <c r="D40" i="16"/>
  <c r="F40" i="16"/>
  <c r="D41" i="16"/>
  <c r="F41" i="16"/>
  <c r="D42" i="16"/>
  <c r="F42" i="16"/>
  <c r="D43" i="16"/>
  <c r="F43" i="16"/>
  <c r="D44" i="16"/>
  <c r="F44" i="16"/>
  <c r="D45" i="16"/>
  <c r="F45" i="16"/>
  <c r="D46" i="16"/>
  <c r="F46" i="16"/>
  <c r="D47" i="16"/>
  <c r="F47" i="16"/>
  <c r="D48" i="16"/>
  <c r="F48" i="16"/>
  <c r="D49" i="16"/>
  <c r="F49" i="16"/>
  <c r="D50" i="16"/>
  <c r="F50" i="16"/>
  <c r="D51" i="16"/>
  <c r="F51" i="16"/>
  <c r="D52" i="16"/>
  <c r="F52" i="16"/>
  <c r="D53" i="16"/>
  <c r="F53" i="16"/>
  <c r="D54" i="16"/>
  <c r="F54" i="16"/>
  <c r="D55" i="16"/>
  <c r="F55" i="16"/>
  <c r="D56" i="16"/>
  <c r="F56" i="16"/>
  <c r="D57" i="16"/>
  <c r="F57" i="16"/>
  <c r="D58" i="16"/>
  <c r="F58" i="16"/>
  <c r="D59" i="16"/>
  <c r="F59" i="16"/>
  <c r="D60" i="16"/>
  <c r="F60" i="16"/>
  <c r="D61" i="16"/>
  <c r="F61" i="16"/>
  <c r="D62" i="16"/>
  <c r="F62" i="16"/>
  <c r="D63" i="16"/>
  <c r="F63" i="16"/>
  <c r="D64" i="16"/>
  <c r="F64" i="16"/>
  <c r="D65" i="16"/>
  <c r="F65" i="16"/>
  <c r="D66" i="16"/>
  <c r="F66" i="16"/>
  <c r="D67" i="16"/>
  <c r="F67" i="16"/>
  <c r="D68" i="16"/>
  <c r="F68" i="16"/>
  <c r="D69" i="16"/>
  <c r="F69" i="16"/>
  <c r="D70" i="16"/>
  <c r="F70" i="16"/>
  <c r="D71" i="16"/>
  <c r="F71" i="16"/>
  <c r="D72" i="16"/>
  <c r="F72" i="16"/>
  <c r="D73" i="16"/>
  <c r="F73" i="16"/>
  <c r="D74" i="16"/>
  <c r="F74" i="16"/>
  <c r="D75" i="16"/>
  <c r="F75" i="16"/>
  <c r="D76" i="16"/>
  <c r="F76" i="16"/>
  <c r="D77" i="16"/>
  <c r="F77" i="16"/>
  <c r="D78" i="16"/>
  <c r="F78" i="16"/>
  <c r="D79" i="16"/>
  <c r="F79" i="16"/>
  <c r="D80" i="16"/>
  <c r="F80" i="16"/>
  <c r="D81" i="16"/>
  <c r="F81" i="16"/>
  <c r="D82" i="16"/>
  <c r="F82" i="16"/>
  <c r="D83" i="16"/>
  <c r="F83" i="16"/>
  <c r="D84" i="16"/>
  <c r="F84" i="16"/>
  <c r="D85" i="16"/>
  <c r="F85" i="16"/>
  <c r="D86" i="16"/>
  <c r="F86" i="16"/>
  <c r="D87" i="16"/>
  <c r="F87" i="16"/>
  <c r="D88" i="16"/>
  <c r="F88" i="16"/>
  <c r="D89" i="16"/>
  <c r="F89" i="16"/>
  <c r="D90" i="16"/>
  <c r="F90" i="16"/>
  <c r="D91" i="16"/>
  <c r="F91" i="16"/>
  <c r="D92" i="16"/>
  <c r="F92" i="16"/>
  <c r="D93" i="16"/>
  <c r="F93" i="16"/>
  <c r="D94" i="16"/>
  <c r="F94" i="16"/>
  <c r="D95" i="16"/>
  <c r="F95" i="16"/>
  <c r="D96" i="16"/>
  <c r="F96" i="16"/>
  <c r="D97" i="16"/>
  <c r="F97" i="16"/>
  <c r="D98" i="16"/>
  <c r="F98" i="16"/>
  <c r="D99" i="16"/>
  <c r="F99" i="16"/>
  <c r="D100" i="16"/>
  <c r="F100" i="16"/>
  <c r="D101" i="16"/>
  <c r="F101" i="16"/>
  <c r="D102" i="16"/>
  <c r="F102" i="16"/>
  <c r="D103" i="16"/>
  <c r="F103" i="16"/>
  <c r="D104" i="16"/>
  <c r="F104" i="16"/>
  <c r="D105" i="16"/>
  <c r="F105" i="16"/>
  <c r="D106" i="16"/>
  <c r="F106" i="16"/>
  <c r="D107" i="16"/>
  <c r="F107" i="16"/>
  <c r="D108" i="16"/>
  <c r="F108" i="16"/>
  <c r="D109" i="16"/>
  <c r="F109" i="16"/>
  <c r="D110" i="16"/>
  <c r="F110" i="16"/>
  <c r="D111" i="16"/>
  <c r="F111" i="16"/>
  <c r="D112" i="16"/>
  <c r="F112" i="16"/>
  <c r="D113" i="16"/>
  <c r="F113" i="16"/>
  <c r="D114" i="16"/>
  <c r="F114" i="16"/>
  <c r="D115" i="16"/>
  <c r="F115" i="16"/>
  <c r="D116" i="16"/>
  <c r="F116" i="16"/>
  <c r="D117" i="16"/>
  <c r="F117" i="16"/>
  <c r="D118" i="16"/>
  <c r="F118" i="16"/>
  <c r="D119" i="16"/>
  <c r="F119" i="16"/>
  <c r="D120" i="16"/>
  <c r="F120" i="16"/>
  <c r="D121" i="16"/>
  <c r="F121" i="16"/>
  <c r="D122" i="16"/>
  <c r="F122" i="16"/>
  <c r="D123" i="16"/>
  <c r="F123" i="16"/>
  <c r="D124" i="16"/>
  <c r="F124" i="16"/>
  <c r="D125" i="16"/>
  <c r="F125" i="16"/>
  <c r="D126" i="16"/>
  <c r="F126" i="16"/>
  <c r="D127" i="16"/>
  <c r="F127" i="16"/>
  <c r="D128" i="16"/>
  <c r="F128" i="16"/>
  <c r="D129" i="16"/>
  <c r="F129" i="16"/>
  <c r="D130" i="16"/>
  <c r="F130" i="16"/>
  <c r="D131" i="16"/>
  <c r="F131" i="16"/>
  <c r="D132" i="16"/>
  <c r="F132" i="16"/>
  <c r="D133" i="16"/>
  <c r="F133" i="16"/>
  <c r="D134" i="16"/>
  <c r="F134" i="16"/>
  <c r="D135" i="16"/>
  <c r="F135" i="16"/>
  <c r="D136" i="16"/>
  <c r="F136" i="16"/>
  <c r="D137" i="16"/>
  <c r="F137" i="16"/>
  <c r="D138" i="16"/>
  <c r="F138" i="16"/>
  <c r="D139" i="16"/>
  <c r="F139" i="16"/>
  <c r="D140" i="16"/>
  <c r="F140" i="16"/>
  <c r="D141" i="16"/>
  <c r="F141" i="16"/>
  <c r="D142" i="16"/>
  <c r="F142" i="16"/>
  <c r="D143" i="16"/>
  <c r="F143" i="16"/>
  <c r="D144" i="16"/>
  <c r="F144" i="16"/>
  <c r="D145" i="16"/>
  <c r="F145" i="16"/>
  <c r="D146" i="16"/>
  <c r="F146" i="16"/>
  <c r="D147" i="16"/>
  <c r="F147" i="16"/>
  <c r="D148" i="16"/>
  <c r="F148" i="16"/>
  <c r="D149" i="16"/>
  <c r="F149" i="16"/>
  <c r="D150" i="16"/>
  <c r="F150" i="16"/>
  <c r="D151" i="16"/>
  <c r="F151" i="16"/>
  <c r="D152" i="16"/>
  <c r="F152" i="16"/>
  <c r="D153" i="16"/>
  <c r="F153" i="16"/>
  <c r="D154" i="16"/>
  <c r="F154" i="16"/>
  <c r="D155" i="16"/>
  <c r="F155" i="16"/>
  <c r="D156" i="16"/>
  <c r="F156" i="16"/>
  <c r="D157" i="16"/>
  <c r="F157" i="16"/>
  <c r="D158" i="16"/>
  <c r="F158" i="16"/>
  <c r="D159" i="16"/>
  <c r="F159" i="16"/>
  <c r="D160" i="16"/>
  <c r="F160" i="16"/>
  <c r="D161" i="16"/>
  <c r="F161" i="16"/>
  <c r="D162" i="16"/>
  <c r="F162" i="16"/>
  <c r="D163" i="16"/>
  <c r="F163" i="16"/>
  <c r="D164" i="16"/>
  <c r="F164" i="16"/>
  <c r="D165" i="16"/>
  <c r="F165" i="16"/>
  <c r="D166" i="16"/>
  <c r="F166" i="16"/>
  <c r="D167" i="16"/>
  <c r="F167" i="16"/>
  <c r="D168" i="16"/>
  <c r="F168" i="16"/>
  <c r="D169" i="16"/>
  <c r="F169" i="16"/>
  <c r="D170" i="16"/>
  <c r="F170" i="16"/>
  <c r="D171" i="16"/>
  <c r="F171" i="16"/>
  <c r="D172" i="16"/>
  <c r="F172" i="16"/>
  <c r="D173" i="16"/>
  <c r="F173" i="16"/>
  <c r="D174" i="16"/>
  <c r="F174" i="16"/>
  <c r="D175" i="16"/>
  <c r="F175" i="16"/>
  <c r="D176" i="16"/>
  <c r="F176" i="16"/>
  <c r="D177" i="16"/>
  <c r="F177" i="16"/>
  <c r="D178" i="16"/>
  <c r="F178" i="16"/>
  <c r="D179" i="16"/>
  <c r="F179" i="16"/>
  <c r="D180" i="16"/>
  <c r="F180" i="16"/>
  <c r="D181" i="16"/>
  <c r="F181" i="16"/>
  <c r="D182" i="16"/>
  <c r="F182" i="16"/>
  <c r="D183" i="16"/>
  <c r="F183" i="16"/>
  <c r="D184" i="16"/>
  <c r="F184" i="16"/>
  <c r="D185" i="16"/>
  <c r="F185" i="16"/>
  <c r="D186" i="16"/>
  <c r="F186" i="16"/>
  <c r="D187" i="16"/>
  <c r="F187" i="16"/>
  <c r="D188" i="16"/>
  <c r="F188" i="16"/>
  <c r="D189" i="16"/>
  <c r="F189" i="16"/>
  <c r="D190" i="16"/>
  <c r="F190" i="16"/>
  <c r="D191" i="16"/>
  <c r="F191" i="16"/>
  <c r="D192" i="16"/>
  <c r="F192" i="16"/>
  <c r="D193" i="16"/>
  <c r="F193" i="16"/>
  <c r="D194" i="16"/>
  <c r="F194" i="16"/>
  <c r="D195" i="16"/>
  <c r="F195" i="16"/>
  <c r="D196" i="16"/>
  <c r="F196" i="16"/>
  <c r="D197" i="16"/>
  <c r="F197" i="16"/>
  <c r="D198" i="16"/>
  <c r="F198" i="16"/>
  <c r="D199" i="16"/>
  <c r="F199" i="16"/>
  <c r="D200" i="16"/>
  <c r="F200" i="16"/>
  <c r="D201" i="16"/>
  <c r="F201" i="16"/>
  <c r="D202" i="16"/>
  <c r="F202" i="16"/>
  <c r="D203" i="16"/>
  <c r="F203" i="16"/>
  <c r="D204" i="16"/>
  <c r="F204" i="16"/>
  <c r="D205" i="16"/>
  <c r="F205" i="16"/>
  <c r="D206" i="16"/>
  <c r="F206" i="16"/>
  <c r="D207" i="16"/>
  <c r="F207" i="16"/>
  <c r="D208" i="16"/>
  <c r="F208" i="16"/>
  <c r="D209" i="16"/>
  <c r="F209" i="16"/>
  <c r="D210" i="16"/>
  <c r="F210" i="16"/>
  <c r="D211" i="16"/>
  <c r="F211" i="16"/>
  <c r="D212" i="16"/>
  <c r="F212" i="16"/>
  <c r="D213" i="16"/>
  <c r="F213" i="16"/>
  <c r="D214" i="16"/>
  <c r="F214" i="16"/>
  <c r="D215" i="16"/>
  <c r="F215" i="16"/>
  <c r="D216" i="16"/>
  <c r="F216" i="16"/>
  <c r="D217" i="16"/>
  <c r="F217" i="16"/>
  <c r="D218" i="16"/>
  <c r="F218" i="16"/>
  <c r="D219" i="16"/>
  <c r="F219" i="16"/>
  <c r="D220" i="16"/>
  <c r="F220" i="16"/>
  <c r="D221" i="16"/>
  <c r="F221" i="16"/>
  <c r="D222" i="16"/>
  <c r="F222" i="16"/>
  <c r="D223" i="16"/>
  <c r="F223" i="16"/>
  <c r="D224" i="16"/>
  <c r="F224" i="16"/>
  <c r="D225" i="16"/>
  <c r="F225" i="16"/>
  <c r="D226" i="16"/>
  <c r="F226" i="16"/>
  <c r="D227" i="16"/>
  <c r="F227" i="16"/>
  <c r="D228" i="16"/>
  <c r="F228" i="16"/>
  <c r="D229" i="16"/>
  <c r="F229" i="16"/>
  <c r="D230" i="16"/>
  <c r="F230" i="16"/>
  <c r="D231" i="16"/>
  <c r="F231" i="16"/>
  <c r="D232" i="16"/>
  <c r="F232" i="16"/>
  <c r="D233" i="16"/>
  <c r="F233" i="16"/>
  <c r="D234" i="16"/>
  <c r="F234" i="16"/>
  <c r="D235" i="16"/>
  <c r="F235" i="16"/>
  <c r="D236" i="16"/>
  <c r="F236" i="16"/>
  <c r="D237" i="16"/>
  <c r="F237" i="16"/>
  <c r="D238" i="16"/>
  <c r="F238" i="16"/>
  <c r="D239" i="16"/>
  <c r="F239" i="16"/>
  <c r="D240" i="16"/>
  <c r="F240" i="16"/>
  <c r="D241" i="16"/>
  <c r="F241" i="16"/>
  <c r="D242" i="16"/>
  <c r="F242" i="16"/>
  <c r="D243" i="16"/>
  <c r="F243" i="16"/>
  <c r="D244" i="16"/>
  <c r="F244" i="16"/>
  <c r="D245" i="16"/>
  <c r="F245" i="16"/>
  <c r="D246" i="16"/>
  <c r="F246" i="16"/>
  <c r="D247" i="16"/>
  <c r="F247" i="16"/>
  <c r="D248" i="16"/>
  <c r="F248" i="16"/>
  <c r="D249" i="16"/>
  <c r="F249" i="16"/>
  <c r="D250" i="16"/>
  <c r="F250" i="16"/>
  <c r="D251" i="16"/>
  <c r="F251" i="16"/>
  <c r="D252" i="16"/>
  <c r="F252" i="16"/>
  <c r="D253" i="16"/>
  <c r="F253" i="16"/>
  <c r="D254" i="16"/>
  <c r="F254" i="16"/>
  <c r="D255" i="16"/>
  <c r="F255" i="16"/>
  <c r="D256" i="16"/>
  <c r="F256" i="16"/>
  <c r="D257" i="16"/>
  <c r="F257" i="16"/>
  <c r="D258" i="16"/>
  <c r="F258" i="16"/>
  <c r="D259" i="16"/>
  <c r="F259" i="16"/>
  <c r="D260" i="16"/>
  <c r="F260" i="16"/>
  <c r="D261" i="16"/>
  <c r="F261" i="16"/>
  <c r="D262" i="16"/>
  <c r="F262" i="16"/>
  <c r="D263" i="16"/>
  <c r="F263" i="16"/>
  <c r="D264" i="16"/>
  <c r="F264" i="16"/>
  <c r="D265" i="16"/>
  <c r="F265" i="16"/>
  <c r="D266" i="16"/>
  <c r="F266" i="16"/>
  <c r="D267" i="16"/>
  <c r="F267" i="16"/>
  <c r="D268" i="16"/>
  <c r="F268" i="16"/>
  <c r="D269" i="16"/>
  <c r="F269" i="16"/>
  <c r="D270" i="16"/>
  <c r="F270" i="16"/>
  <c r="D271" i="16"/>
  <c r="F271" i="16"/>
  <c r="D272" i="16"/>
  <c r="F272" i="16"/>
  <c r="D273" i="16"/>
  <c r="F273" i="16"/>
  <c r="D274" i="16"/>
  <c r="F274" i="16"/>
  <c r="D275" i="16"/>
  <c r="F275" i="16"/>
  <c r="D276" i="16"/>
  <c r="F276" i="16"/>
  <c r="D277" i="16"/>
  <c r="F277" i="16"/>
  <c r="D278" i="16"/>
  <c r="F278" i="16"/>
  <c r="D279" i="16"/>
  <c r="F279" i="16"/>
  <c r="D280" i="16"/>
  <c r="F280" i="16"/>
  <c r="D281" i="16"/>
  <c r="F281" i="16"/>
  <c r="D282" i="16"/>
  <c r="F282" i="16"/>
  <c r="D283" i="16"/>
  <c r="F283" i="16"/>
  <c r="D284" i="16"/>
  <c r="F284" i="16"/>
  <c r="D285" i="16"/>
  <c r="F285" i="16"/>
  <c r="D286" i="16"/>
  <c r="F286" i="16"/>
  <c r="D287" i="16"/>
  <c r="F287" i="16"/>
  <c r="D288" i="16"/>
  <c r="F288" i="16"/>
  <c r="D289" i="16"/>
  <c r="E10" i="14" s="1"/>
  <c r="F289" i="16"/>
  <c r="D290" i="16"/>
  <c r="F290" i="16"/>
  <c r="D291" i="16"/>
  <c r="F291" i="16"/>
  <c r="D292" i="16"/>
  <c r="F292" i="16"/>
  <c r="D293" i="16"/>
  <c r="F293" i="16"/>
  <c r="D294" i="16"/>
  <c r="F294" i="16"/>
  <c r="D295" i="16"/>
  <c r="F295" i="16"/>
  <c r="D296" i="16"/>
  <c r="F296" i="16"/>
  <c r="D297" i="16"/>
  <c r="F297" i="16"/>
  <c r="D298" i="16"/>
  <c r="F298" i="16"/>
  <c r="D299" i="16"/>
  <c r="F299" i="16"/>
  <c r="D300" i="16"/>
  <c r="F300" i="16"/>
  <c r="D301" i="16"/>
  <c r="F301" i="16"/>
  <c r="D302" i="16"/>
  <c r="F302" i="16"/>
  <c r="D303" i="16"/>
  <c r="F303" i="16"/>
  <c r="D304" i="16"/>
  <c r="F304" i="16"/>
  <c r="D305" i="16"/>
  <c r="F305" i="16"/>
  <c r="F10" i="14" s="1"/>
  <c r="D306" i="16"/>
  <c r="F306" i="16"/>
  <c r="D307" i="16"/>
  <c r="F307" i="16"/>
  <c r="D308" i="16"/>
  <c r="F308" i="16"/>
  <c r="D309" i="16"/>
  <c r="F309" i="16"/>
  <c r="D310" i="16"/>
  <c r="F310" i="16"/>
  <c r="D311" i="16"/>
  <c r="F311" i="16"/>
  <c r="D312" i="16"/>
  <c r="F312" i="16"/>
  <c r="D313" i="16"/>
  <c r="F313" i="16"/>
  <c r="D314" i="16"/>
  <c r="F314" i="16"/>
  <c r="D315" i="16"/>
  <c r="F315" i="16"/>
  <c r="D316" i="16"/>
  <c r="F316" i="16"/>
  <c r="D317" i="16"/>
  <c r="F317" i="16"/>
  <c r="D318" i="16"/>
  <c r="F318" i="16"/>
  <c r="D319" i="16"/>
  <c r="F319" i="16"/>
  <c r="D320" i="16"/>
  <c r="F320" i="16"/>
  <c r="D321" i="16"/>
  <c r="F321" i="16"/>
  <c r="D322" i="16"/>
  <c r="F322" i="16"/>
  <c r="D323" i="16"/>
  <c r="F323" i="16"/>
  <c r="D324" i="16"/>
  <c r="F324" i="16"/>
  <c r="D325" i="16"/>
  <c r="F325" i="16"/>
  <c r="D326" i="16"/>
  <c r="F326" i="16"/>
  <c r="D327" i="16"/>
  <c r="F327" i="16"/>
  <c r="D328" i="16"/>
  <c r="F328" i="16"/>
  <c r="D329" i="16"/>
  <c r="F329" i="16"/>
  <c r="D330" i="16"/>
  <c r="F330" i="16"/>
  <c r="D331" i="16"/>
  <c r="F331" i="16"/>
  <c r="D332" i="16"/>
  <c r="F332" i="16"/>
  <c r="D333" i="16"/>
  <c r="F333" i="16"/>
  <c r="D334" i="16"/>
  <c r="F334" i="16"/>
  <c r="D335" i="16"/>
  <c r="F335" i="16"/>
  <c r="D336" i="16"/>
  <c r="F336" i="16"/>
  <c r="D337" i="16"/>
  <c r="F337" i="16"/>
  <c r="D338" i="16"/>
  <c r="F338" i="16"/>
  <c r="D339" i="16"/>
  <c r="F339" i="16"/>
  <c r="D340" i="16"/>
  <c r="F340" i="16"/>
  <c r="D341" i="16"/>
  <c r="F341" i="16"/>
  <c r="D342" i="16"/>
  <c r="F342" i="16"/>
  <c r="D343" i="16"/>
  <c r="F343" i="16"/>
  <c r="D344" i="16"/>
  <c r="F344" i="16"/>
  <c r="D345" i="16"/>
  <c r="F345" i="16"/>
  <c r="D346" i="16"/>
  <c r="F346" i="16"/>
  <c r="D347" i="16"/>
  <c r="F347" i="16"/>
  <c r="D348" i="16"/>
  <c r="F348" i="16"/>
  <c r="D349" i="16"/>
  <c r="F349" i="16"/>
  <c r="D350" i="16"/>
  <c r="F350" i="16"/>
  <c r="D351" i="16"/>
  <c r="F351" i="16"/>
  <c r="D352" i="16"/>
  <c r="F352" i="16"/>
  <c r="D353" i="16"/>
  <c r="F353" i="16"/>
  <c r="D354" i="16"/>
  <c r="F354" i="16"/>
  <c r="D355" i="16"/>
  <c r="F355" i="16"/>
  <c r="D356" i="16"/>
  <c r="F356" i="16"/>
  <c r="D357" i="16"/>
  <c r="F357" i="16"/>
  <c r="D358" i="16"/>
  <c r="F358" i="16"/>
  <c r="D359" i="16"/>
  <c r="F359" i="16"/>
  <c r="D360" i="16"/>
  <c r="F360" i="16"/>
  <c r="D361" i="16"/>
  <c r="F361" i="16"/>
  <c r="D362" i="16"/>
  <c r="F362" i="16"/>
  <c r="D363" i="16"/>
  <c r="F363" i="16"/>
  <c r="D364" i="16"/>
  <c r="F364" i="16"/>
  <c r="D365" i="16"/>
  <c r="F365" i="16"/>
  <c r="D366" i="16"/>
  <c r="F366" i="16"/>
  <c r="D367" i="16"/>
  <c r="F367" i="16"/>
  <c r="D368" i="16"/>
  <c r="F368" i="16"/>
  <c r="D369" i="16"/>
  <c r="F369" i="16"/>
  <c r="D370" i="16"/>
  <c r="F370" i="16"/>
  <c r="D371" i="16"/>
  <c r="F371" i="16"/>
  <c r="D372" i="16"/>
  <c r="F372" i="16"/>
  <c r="D373" i="16"/>
  <c r="F373" i="16"/>
  <c r="D374" i="16"/>
  <c r="F374" i="16"/>
  <c r="D375" i="16"/>
  <c r="F375" i="16"/>
  <c r="D376" i="16"/>
  <c r="F376" i="16"/>
  <c r="D377" i="16"/>
  <c r="F377" i="16"/>
  <c r="D378" i="16"/>
  <c r="F378" i="16"/>
  <c r="D379" i="16"/>
  <c r="F379" i="16"/>
  <c r="D380" i="16"/>
  <c r="F380" i="16"/>
  <c r="D381" i="16"/>
  <c r="F381" i="16"/>
  <c r="D382" i="16"/>
  <c r="F382" i="16"/>
  <c r="D383" i="16"/>
  <c r="F383" i="16"/>
  <c r="D384" i="16"/>
  <c r="F384" i="16"/>
  <c r="D385" i="16"/>
  <c r="F385" i="16"/>
  <c r="D386" i="16"/>
  <c r="F386" i="16"/>
  <c r="D387" i="16"/>
  <c r="F387" i="16"/>
  <c r="D388" i="16"/>
  <c r="F388" i="16"/>
  <c r="D389" i="16"/>
  <c r="F389" i="16"/>
  <c r="D390" i="16"/>
  <c r="F390" i="16"/>
  <c r="D391" i="16"/>
  <c r="F391" i="16"/>
  <c r="D392" i="16"/>
  <c r="F392" i="16"/>
  <c r="D393" i="16"/>
  <c r="F393" i="16"/>
  <c r="D394" i="16"/>
  <c r="F394" i="16"/>
  <c r="D395" i="16"/>
  <c r="F395" i="16"/>
  <c r="D396" i="16"/>
  <c r="F396" i="16"/>
  <c r="D397" i="16"/>
  <c r="F397" i="16"/>
  <c r="D398" i="16"/>
  <c r="F398" i="16"/>
  <c r="D399" i="16"/>
  <c r="F399" i="16"/>
  <c r="D400" i="16"/>
  <c r="F400" i="16"/>
  <c r="D401" i="16"/>
  <c r="F401" i="16"/>
  <c r="D402" i="16"/>
  <c r="F402" i="16"/>
  <c r="D403" i="16"/>
  <c r="F403" i="16"/>
  <c r="D404" i="16"/>
  <c r="F404" i="16"/>
  <c r="D405" i="16"/>
  <c r="F405" i="16"/>
  <c r="D406" i="16"/>
  <c r="F406" i="16"/>
  <c r="D407" i="16"/>
  <c r="F407" i="16"/>
  <c r="D408" i="16"/>
  <c r="F408" i="16"/>
  <c r="D409" i="16"/>
  <c r="F409" i="16"/>
  <c r="D410" i="16"/>
  <c r="F410" i="16"/>
  <c r="D411" i="16"/>
  <c r="F411" i="16"/>
  <c r="D412" i="16"/>
  <c r="F412" i="16"/>
  <c r="D413" i="16"/>
  <c r="F413" i="16"/>
  <c r="D414" i="16"/>
  <c r="F414" i="16"/>
  <c r="D415" i="16"/>
  <c r="F415" i="16"/>
  <c r="D416" i="16"/>
  <c r="F416" i="16"/>
  <c r="D417" i="16"/>
  <c r="F417" i="16"/>
  <c r="D418" i="16"/>
  <c r="F418" i="16"/>
  <c r="D419" i="16"/>
  <c r="F419" i="16"/>
  <c r="D420" i="16"/>
  <c r="F420" i="16"/>
  <c r="D421" i="16"/>
  <c r="F421" i="16"/>
  <c r="D422" i="16"/>
  <c r="F422" i="16"/>
  <c r="D423" i="16"/>
  <c r="F423" i="16"/>
  <c r="D424" i="16"/>
  <c r="F424" i="16"/>
  <c r="D425" i="16"/>
  <c r="F425" i="16"/>
  <c r="D426" i="16"/>
  <c r="F426" i="16"/>
  <c r="D427" i="16"/>
  <c r="F427" i="16"/>
  <c r="D428" i="16"/>
  <c r="F428" i="16"/>
  <c r="D429" i="16"/>
  <c r="F429" i="16"/>
  <c r="D430" i="16"/>
  <c r="F430" i="16"/>
  <c r="D431" i="16"/>
  <c r="F431" i="16"/>
  <c r="D432" i="16"/>
  <c r="F432" i="16"/>
  <c r="D433" i="16"/>
  <c r="F433" i="16"/>
  <c r="D434" i="16"/>
  <c r="F434" i="16"/>
  <c r="D435" i="16"/>
  <c r="F435" i="16"/>
  <c r="D436" i="16"/>
  <c r="F436" i="16"/>
  <c r="D437" i="16"/>
  <c r="F437" i="16"/>
  <c r="D438" i="16"/>
  <c r="F438" i="16"/>
  <c r="D439" i="16"/>
  <c r="F439" i="16"/>
  <c r="D440" i="16"/>
  <c r="F440" i="16"/>
  <c r="D441" i="16"/>
  <c r="F441" i="16"/>
  <c r="D442" i="16"/>
  <c r="F442" i="16"/>
  <c r="D443" i="16"/>
  <c r="F443" i="16"/>
  <c r="D444" i="16"/>
  <c r="F444" i="16"/>
  <c r="D445" i="16"/>
  <c r="F445" i="16"/>
  <c r="D446" i="16"/>
  <c r="F446" i="16"/>
  <c r="D447" i="16"/>
  <c r="F447" i="16"/>
  <c r="D448" i="16"/>
  <c r="F448" i="16"/>
  <c r="D449" i="16"/>
  <c r="F449" i="16"/>
  <c r="D450" i="16"/>
  <c r="F450" i="16"/>
  <c r="D451" i="16"/>
  <c r="F451" i="16"/>
  <c r="D452" i="16"/>
  <c r="F452" i="16"/>
  <c r="D453" i="16"/>
  <c r="F453" i="16"/>
  <c r="D454" i="16"/>
  <c r="F454" i="16"/>
  <c r="D455" i="16"/>
  <c r="F455" i="16"/>
  <c r="D456" i="16"/>
  <c r="F456" i="16"/>
  <c r="D457" i="16"/>
  <c r="F457" i="16"/>
  <c r="D458" i="16"/>
  <c r="F458" i="16"/>
  <c r="D459" i="16"/>
  <c r="F459" i="16"/>
  <c r="D460" i="16"/>
  <c r="F460" i="16"/>
  <c r="D461" i="16"/>
  <c r="F461" i="16"/>
  <c r="D462" i="16"/>
  <c r="F462" i="16"/>
  <c r="D463" i="16"/>
  <c r="F463" i="16"/>
  <c r="D464" i="16"/>
  <c r="F464" i="16"/>
  <c r="D465" i="16"/>
  <c r="F465" i="16"/>
  <c r="D466" i="16"/>
  <c r="F466" i="16"/>
  <c r="D467" i="16"/>
  <c r="F467" i="16"/>
  <c r="D468" i="16"/>
  <c r="F468" i="16"/>
  <c r="D469" i="16"/>
  <c r="F469" i="16"/>
  <c r="D470" i="16"/>
  <c r="F470" i="16"/>
  <c r="D471" i="16"/>
  <c r="F471" i="16"/>
  <c r="D472" i="16"/>
  <c r="F472" i="16"/>
  <c r="D473" i="16"/>
  <c r="F473" i="16"/>
  <c r="D474" i="16"/>
  <c r="F474" i="16"/>
  <c r="D475" i="16"/>
  <c r="F475" i="16"/>
  <c r="D476" i="16"/>
  <c r="F476" i="16"/>
  <c r="D477" i="16"/>
  <c r="F477" i="16"/>
  <c r="D478" i="16"/>
  <c r="F478" i="16"/>
  <c r="D479" i="16"/>
  <c r="F479" i="16"/>
  <c r="D480" i="16"/>
  <c r="F480" i="16"/>
  <c r="D481" i="16"/>
  <c r="F481" i="16"/>
  <c r="D482" i="16"/>
  <c r="F482" i="16"/>
  <c r="D483" i="16"/>
  <c r="F483" i="16"/>
  <c r="D484" i="16"/>
  <c r="F484" i="16"/>
  <c r="D485" i="16"/>
  <c r="F485" i="16"/>
  <c r="D486" i="16"/>
  <c r="F486" i="16"/>
  <c r="D487" i="16"/>
  <c r="F487" i="16"/>
  <c r="D488" i="16"/>
  <c r="F488" i="16"/>
  <c r="D489" i="16"/>
  <c r="F489" i="16"/>
  <c r="D490" i="16"/>
  <c r="F490" i="16"/>
  <c r="D491" i="16"/>
  <c r="F491" i="16"/>
  <c r="D492" i="16"/>
  <c r="F492" i="16"/>
  <c r="D493" i="16"/>
  <c r="F493" i="16"/>
  <c r="D494" i="16"/>
  <c r="F494" i="16"/>
  <c r="D495" i="16"/>
  <c r="F495" i="16"/>
  <c r="D496" i="16"/>
  <c r="F496" i="16"/>
  <c r="D497" i="16"/>
  <c r="F497" i="16"/>
  <c r="D498" i="16"/>
  <c r="F498" i="16"/>
  <c r="D499" i="16"/>
  <c r="F499" i="16"/>
  <c r="D500" i="16"/>
  <c r="F500" i="16"/>
  <c r="D501" i="16"/>
  <c r="F501" i="16"/>
  <c r="D502" i="16"/>
  <c r="F502" i="16"/>
  <c r="D503" i="16"/>
  <c r="F503" i="16"/>
  <c r="D504" i="16"/>
  <c r="F504" i="16"/>
  <c r="D505" i="16"/>
  <c r="F505" i="16"/>
  <c r="D506" i="16"/>
  <c r="F506" i="16"/>
  <c r="D507" i="16"/>
  <c r="F507" i="16"/>
  <c r="D508" i="16"/>
  <c r="F508" i="16"/>
  <c r="D509" i="16"/>
  <c r="F509" i="16"/>
  <c r="D510" i="16"/>
  <c r="F510" i="16"/>
  <c r="D511" i="16"/>
  <c r="F511" i="16"/>
  <c r="D512" i="16"/>
  <c r="F512" i="16"/>
  <c r="D513" i="16"/>
  <c r="F513" i="16"/>
  <c r="D514" i="16"/>
  <c r="F514" i="16"/>
  <c r="D515" i="16"/>
  <c r="F515" i="16"/>
  <c r="D516" i="16"/>
  <c r="F516" i="16"/>
  <c r="D517" i="16"/>
  <c r="F517" i="16"/>
  <c r="D518" i="16"/>
  <c r="F518" i="16"/>
  <c r="D519" i="16"/>
  <c r="F519" i="16"/>
  <c r="D520" i="16"/>
  <c r="F520" i="16"/>
  <c r="D521" i="16"/>
  <c r="F521" i="16"/>
  <c r="D522" i="16"/>
  <c r="F522" i="16"/>
  <c r="D523" i="16"/>
  <c r="F523" i="16"/>
  <c r="D524" i="16"/>
  <c r="F524" i="16"/>
  <c r="D525" i="16"/>
  <c r="F525" i="16"/>
  <c r="D526" i="16"/>
  <c r="F526" i="16"/>
  <c r="D527" i="16"/>
  <c r="F527" i="16"/>
  <c r="D528" i="16"/>
  <c r="F528" i="16"/>
  <c r="D529" i="16"/>
  <c r="F529" i="16"/>
  <c r="D530" i="16"/>
  <c r="F530" i="16"/>
  <c r="D531" i="16"/>
  <c r="F531" i="16"/>
  <c r="D532" i="16"/>
  <c r="F532" i="16"/>
  <c r="D533" i="16"/>
  <c r="F533" i="16"/>
  <c r="D534" i="16"/>
  <c r="F534" i="16"/>
  <c r="D535" i="16"/>
  <c r="F535" i="16"/>
  <c r="D536" i="16"/>
  <c r="F536" i="16"/>
  <c r="D537" i="16"/>
  <c r="F537" i="16"/>
  <c r="D538" i="16"/>
  <c r="F538" i="16"/>
  <c r="D539" i="16"/>
  <c r="F539" i="16"/>
  <c r="D540" i="16"/>
  <c r="F540" i="16"/>
  <c r="D541" i="16"/>
  <c r="F541" i="16"/>
  <c r="D542" i="16"/>
  <c r="F542" i="16"/>
  <c r="D543" i="16"/>
  <c r="F543" i="16"/>
  <c r="D544" i="16"/>
  <c r="F544" i="16"/>
  <c r="D545" i="16"/>
  <c r="F545" i="16"/>
  <c r="D546" i="16"/>
  <c r="F546" i="16"/>
  <c r="D547" i="16"/>
  <c r="F547" i="16"/>
  <c r="D548" i="16"/>
  <c r="F548" i="16"/>
  <c r="D549" i="16"/>
  <c r="F549" i="16"/>
  <c r="D550" i="16"/>
  <c r="F550" i="16"/>
  <c r="D551" i="16"/>
  <c r="F551" i="16"/>
  <c r="D552" i="16"/>
  <c r="F552" i="16"/>
  <c r="D553" i="16"/>
  <c r="F553" i="16"/>
  <c r="D554" i="16"/>
  <c r="F554" i="16"/>
  <c r="D555" i="16"/>
  <c r="F555" i="16"/>
  <c r="D556" i="16"/>
  <c r="F556" i="16"/>
  <c r="D557" i="16"/>
  <c r="F557" i="16"/>
  <c r="D558" i="16"/>
  <c r="F558" i="16"/>
  <c r="D559" i="16"/>
  <c r="F559" i="16"/>
  <c r="D560" i="16"/>
  <c r="F560" i="16"/>
  <c r="D561" i="16"/>
  <c r="F561" i="16"/>
  <c r="D562" i="16"/>
  <c r="F562" i="16"/>
  <c r="D563" i="16"/>
  <c r="F563" i="16"/>
  <c r="D564" i="16"/>
  <c r="F564" i="16"/>
  <c r="D565" i="16"/>
  <c r="F565" i="16"/>
  <c r="D566" i="16"/>
  <c r="F566" i="16"/>
  <c r="D567" i="16"/>
  <c r="F567" i="16"/>
  <c r="D568" i="16"/>
  <c r="F568" i="16"/>
  <c r="D569" i="16"/>
  <c r="F569" i="16"/>
  <c r="D570" i="16"/>
  <c r="F570" i="16"/>
  <c r="D571" i="16"/>
  <c r="F571" i="16"/>
  <c r="D572" i="16"/>
  <c r="F572" i="16"/>
  <c r="D573" i="16"/>
  <c r="F573" i="16"/>
  <c r="D574" i="16"/>
  <c r="F574" i="16"/>
  <c r="D575" i="16"/>
  <c r="F575" i="16"/>
  <c r="D576" i="16"/>
  <c r="F576" i="16"/>
  <c r="D577" i="16"/>
  <c r="F577" i="16"/>
  <c r="D578" i="16"/>
  <c r="F578" i="16"/>
  <c r="D579" i="16"/>
  <c r="F579" i="16"/>
  <c r="D580" i="16"/>
  <c r="F580" i="16"/>
  <c r="D581" i="16"/>
  <c r="F581" i="16"/>
  <c r="D582" i="16"/>
  <c r="F582" i="16"/>
  <c r="D583" i="16"/>
  <c r="F583" i="16"/>
  <c r="D584" i="16"/>
  <c r="F584" i="16"/>
  <c r="D585" i="16"/>
  <c r="F585" i="16"/>
  <c r="D586" i="16"/>
  <c r="F586" i="16"/>
  <c r="D587" i="16"/>
  <c r="F587" i="16"/>
  <c r="D588" i="16"/>
  <c r="F588" i="16"/>
  <c r="D589" i="16"/>
  <c r="F589" i="16"/>
  <c r="D590" i="16"/>
  <c r="F590" i="16"/>
  <c r="D591" i="16"/>
  <c r="F591" i="16"/>
  <c r="D592" i="16"/>
  <c r="F592" i="16"/>
  <c r="D593" i="16"/>
  <c r="F593" i="16"/>
  <c r="D594" i="16"/>
  <c r="F594" i="16"/>
  <c r="D595" i="16"/>
  <c r="F595" i="16"/>
  <c r="D596" i="16"/>
  <c r="F596" i="16"/>
  <c r="D597" i="16"/>
  <c r="F597" i="16"/>
  <c r="D598" i="16"/>
  <c r="F598" i="16"/>
  <c r="D599" i="16"/>
  <c r="F599" i="16"/>
  <c r="D600" i="16"/>
  <c r="F600" i="16"/>
  <c r="D601" i="16"/>
  <c r="F601" i="16"/>
  <c r="D602" i="16"/>
  <c r="F602" i="16"/>
  <c r="D603" i="16"/>
  <c r="F603" i="16"/>
  <c r="D604" i="16"/>
  <c r="F604" i="16"/>
  <c r="D605" i="16"/>
  <c r="F605" i="16"/>
  <c r="D606" i="16"/>
  <c r="F606" i="16"/>
  <c r="D607" i="16"/>
  <c r="F607" i="16"/>
  <c r="D608" i="16"/>
  <c r="F608" i="16"/>
  <c r="D609" i="16"/>
  <c r="F609" i="16"/>
  <c r="D610" i="16"/>
  <c r="F610" i="16"/>
  <c r="D611" i="16"/>
  <c r="F611" i="16"/>
  <c r="D612" i="16"/>
  <c r="F612" i="16"/>
  <c r="D613" i="16"/>
  <c r="F613" i="16"/>
  <c r="D614" i="16"/>
  <c r="F614" i="16"/>
  <c r="D615" i="16"/>
  <c r="F615" i="16"/>
  <c r="D616" i="16"/>
  <c r="F616" i="16"/>
  <c r="D617" i="16"/>
  <c r="F617" i="16"/>
  <c r="D618" i="16"/>
  <c r="F618" i="16"/>
  <c r="D619" i="16"/>
  <c r="F619" i="16"/>
  <c r="D620" i="16"/>
  <c r="F620" i="16"/>
  <c r="D621" i="16"/>
  <c r="F621" i="16"/>
  <c r="D622" i="16"/>
  <c r="F622" i="16"/>
  <c r="D623" i="16"/>
  <c r="F623" i="16"/>
  <c r="D624" i="16"/>
  <c r="F624" i="16"/>
  <c r="D625" i="16"/>
  <c r="F625" i="16"/>
  <c r="D626" i="16"/>
  <c r="F626" i="16"/>
  <c r="D627" i="16"/>
  <c r="F627" i="16"/>
  <c r="D628" i="16"/>
  <c r="F628" i="16"/>
  <c r="D629" i="16"/>
  <c r="F629" i="16"/>
  <c r="D630" i="16"/>
  <c r="F630" i="16"/>
  <c r="D631" i="16"/>
  <c r="F631" i="16"/>
  <c r="D632" i="16"/>
  <c r="F632" i="16"/>
  <c r="D633" i="16"/>
  <c r="F633" i="16"/>
  <c r="D634" i="16"/>
  <c r="F634" i="16"/>
  <c r="D635" i="16"/>
  <c r="F635" i="16"/>
  <c r="D636" i="16"/>
  <c r="F636" i="16"/>
  <c r="D637" i="16"/>
  <c r="F637" i="16"/>
  <c r="D638" i="16"/>
  <c r="F638" i="16"/>
  <c r="D639" i="16"/>
  <c r="F639" i="16"/>
  <c r="D640" i="16"/>
  <c r="F640" i="16"/>
  <c r="D641" i="16"/>
  <c r="F641" i="16"/>
  <c r="D642" i="16"/>
  <c r="F642" i="16"/>
  <c r="D643" i="16"/>
  <c r="F643" i="16"/>
  <c r="D644" i="16"/>
  <c r="F644" i="16"/>
  <c r="D645" i="16"/>
  <c r="F645" i="16"/>
  <c r="D646" i="16"/>
  <c r="F646" i="16"/>
  <c r="D647" i="16"/>
  <c r="F647" i="16"/>
  <c r="D648" i="16"/>
  <c r="F648" i="16"/>
  <c r="D649" i="16"/>
  <c r="F649" i="16"/>
  <c r="D650" i="16"/>
  <c r="F650" i="16"/>
  <c r="D651" i="16"/>
  <c r="F651" i="16"/>
  <c r="D652" i="16"/>
  <c r="F652" i="16"/>
  <c r="D653" i="16"/>
  <c r="F653" i="16"/>
  <c r="D654" i="16"/>
  <c r="F654" i="16"/>
  <c r="D655" i="16"/>
  <c r="F655" i="16"/>
  <c r="D656" i="16"/>
  <c r="F656" i="16"/>
  <c r="D657" i="16"/>
  <c r="F657" i="16"/>
  <c r="D658" i="16"/>
  <c r="F658" i="16"/>
  <c r="D659" i="16"/>
  <c r="F659" i="16"/>
  <c r="D660" i="16"/>
  <c r="F660" i="16"/>
  <c r="D661" i="16"/>
  <c r="F661" i="16"/>
  <c r="D662" i="16"/>
  <c r="F662" i="16"/>
  <c r="D663" i="16"/>
  <c r="F663" i="16"/>
  <c r="D664" i="16"/>
  <c r="F664" i="16"/>
  <c r="D665" i="16"/>
  <c r="F665" i="16"/>
  <c r="D666" i="16"/>
  <c r="F666" i="16"/>
  <c r="D667" i="16"/>
  <c r="F667" i="16"/>
  <c r="D668" i="16"/>
  <c r="F668" i="16"/>
  <c r="D669" i="16"/>
  <c r="F669" i="16"/>
  <c r="D670" i="16"/>
  <c r="F670" i="16"/>
  <c r="D671" i="16"/>
  <c r="F671" i="16"/>
  <c r="D672" i="16"/>
  <c r="F672" i="16"/>
  <c r="D673" i="16"/>
  <c r="F673" i="16"/>
  <c r="D674" i="16"/>
  <c r="F674" i="16"/>
  <c r="D675" i="16"/>
  <c r="F675" i="16"/>
  <c r="D676" i="16"/>
  <c r="F676" i="16"/>
  <c r="D677" i="16"/>
  <c r="F677" i="16"/>
  <c r="D678" i="16"/>
  <c r="F678" i="16"/>
  <c r="D679" i="16"/>
  <c r="F679" i="16"/>
  <c r="D680" i="16"/>
  <c r="F680" i="16"/>
  <c r="D681" i="16"/>
  <c r="F681" i="16"/>
  <c r="D682" i="16"/>
  <c r="F682" i="16"/>
  <c r="D683" i="16"/>
  <c r="F683" i="16"/>
  <c r="D684" i="16"/>
  <c r="F684" i="16"/>
  <c r="D685" i="16"/>
  <c r="F685" i="16"/>
  <c r="D686" i="16"/>
  <c r="F686" i="16"/>
  <c r="D687" i="16"/>
  <c r="F687" i="16"/>
  <c r="D688" i="16"/>
  <c r="F688" i="16"/>
  <c r="D689" i="16"/>
  <c r="F689" i="16"/>
  <c r="D690" i="16"/>
  <c r="F690" i="16"/>
  <c r="D691" i="16"/>
  <c r="F691" i="16"/>
  <c r="D692" i="16"/>
  <c r="F692" i="16"/>
  <c r="D693" i="16"/>
  <c r="F693" i="16"/>
  <c r="D694" i="16"/>
  <c r="F694" i="16"/>
  <c r="D695" i="16"/>
  <c r="F695" i="16"/>
  <c r="D696" i="16"/>
  <c r="F696" i="16"/>
  <c r="D697" i="16"/>
  <c r="F697" i="16"/>
  <c r="D698" i="16"/>
  <c r="F698" i="16"/>
  <c r="D699" i="16"/>
  <c r="F699" i="16"/>
  <c r="D700" i="16"/>
  <c r="F700" i="16"/>
  <c r="D701" i="16"/>
  <c r="F701" i="16"/>
  <c r="D702" i="16"/>
  <c r="F702" i="16"/>
  <c r="D703" i="16"/>
  <c r="F703" i="16"/>
  <c r="D704" i="16"/>
  <c r="F704" i="16"/>
  <c r="D705" i="16"/>
  <c r="F705" i="16"/>
  <c r="D706" i="16"/>
  <c r="F706" i="16"/>
  <c r="D707" i="16"/>
  <c r="F707" i="16"/>
  <c r="D708" i="16"/>
  <c r="F708" i="16"/>
  <c r="D709" i="16"/>
  <c r="F709" i="16"/>
  <c r="D710" i="16"/>
  <c r="F710" i="16"/>
  <c r="D711" i="16"/>
  <c r="F711" i="16"/>
  <c r="D712" i="16"/>
  <c r="F712" i="16"/>
  <c r="D713" i="16"/>
  <c r="F713" i="16"/>
  <c r="D714" i="16"/>
  <c r="F714" i="16"/>
  <c r="D715" i="16"/>
  <c r="F715" i="16"/>
  <c r="D716" i="16"/>
  <c r="F716" i="16"/>
  <c r="D717" i="16"/>
  <c r="F717" i="16"/>
  <c r="D718" i="16"/>
  <c r="F718" i="16"/>
  <c r="D719" i="16"/>
  <c r="F719" i="16"/>
  <c r="D720" i="16"/>
  <c r="F720" i="16"/>
  <c r="D721" i="16"/>
  <c r="F721" i="16"/>
  <c r="D722" i="16"/>
  <c r="F722" i="16"/>
  <c r="D723" i="16"/>
  <c r="F723" i="16"/>
  <c r="D724" i="16"/>
  <c r="F724" i="16"/>
  <c r="D725" i="16"/>
  <c r="F725" i="16"/>
  <c r="D726" i="16"/>
  <c r="F726" i="16"/>
  <c r="D727" i="16"/>
  <c r="F727" i="16"/>
  <c r="D728" i="16"/>
  <c r="F728" i="16"/>
  <c r="D729" i="16"/>
  <c r="F729" i="16"/>
  <c r="D730" i="16"/>
  <c r="F730" i="16"/>
  <c r="D731" i="16"/>
  <c r="F731" i="16"/>
  <c r="D732" i="16"/>
  <c r="F732" i="16"/>
  <c r="D733" i="16"/>
  <c r="F733" i="16"/>
  <c r="D734" i="16"/>
  <c r="F734" i="16"/>
  <c r="D735" i="16"/>
  <c r="F735" i="16"/>
  <c r="D736" i="16"/>
  <c r="F736" i="16"/>
  <c r="D737" i="16"/>
  <c r="F737" i="16"/>
  <c r="D738" i="16"/>
  <c r="F738" i="16"/>
  <c r="D739" i="16"/>
  <c r="F739" i="16"/>
  <c r="D740" i="16"/>
  <c r="F740" i="16"/>
  <c r="D741" i="16"/>
  <c r="F741" i="16"/>
  <c r="D742" i="16"/>
  <c r="F742" i="16"/>
  <c r="D743" i="16"/>
  <c r="F743" i="16"/>
  <c r="D744" i="16"/>
  <c r="F744" i="16"/>
  <c r="D745" i="16"/>
  <c r="F745" i="16"/>
  <c r="D746" i="16"/>
  <c r="F746" i="16"/>
  <c r="D747" i="16"/>
  <c r="F747" i="16"/>
  <c r="D748" i="16"/>
  <c r="F748" i="16"/>
  <c r="D749" i="16"/>
  <c r="F749" i="16"/>
  <c r="D750" i="16"/>
  <c r="F750" i="16"/>
  <c r="D751" i="16"/>
  <c r="F751" i="16"/>
  <c r="D752" i="16"/>
  <c r="F752" i="16"/>
  <c r="D753" i="16"/>
  <c r="F753" i="16"/>
  <c r="D754" i="16"/>
  <c r="F754" i="16"/>
  <c r="D755" i="16"/>
  <c r="F755" i="16"/>
  <c r="D756" i="16"/>
  <c r="F756" i="16"/>
  <c r="D757" i="16"/>
  <c r="F757" i="16"/>
  <c r="D758" i="16"/>
  <c r="F758" i="16"/>
  <c r="D759" i="16"/>
  <c r="F759" i="16"/>
  <c r="D760" i="16"/>
  <c r="F760" i="16"/>
  <c r="D761" i="16"/>
  <c r="F761" i="16"/>
  <c r="D762" i="16"/>
  <c r="F762" i="16"/>
  <c r="D763" i="16"/>
  <c r="F763" i="16"/>
  <c r="D764" i="16"/>
  <c r="F764" i="16"/>
  <c r="D765" i="16"/>
  <c r="F765" i="16"/>
  <c r="D766" i="16"/>
  <c r="F766" i="16"/>
  <c r="D767" i="16"/>
  <c r="F767" i="16"/>
  <c r="D768" i="16"/>
  <c r="F768" i="16"/>
  <c r="D769" i="16"/>
  <c r="F769" i="16"/>
  <c r="D770" i="16"/>
  <c r="F770" i="16"/>
  <c r="D771" i="16"/>
  <c r="F771" i="16"/>
  <c r="D772" i="16"/>
  <c r="F772" i="16"/>
  <c r="D773" i="16"/>
  <c r="F773" i="16"/>
  <c r="D774" i="16"/>
  <c r="F774" i="16"/>
  <c r="D775" i="16"/>
  <c r="F775" i="16"/>
  <c r="D776" i="16"/>
  <c r="F776" i="16"/>
  <c r="D777" i="16"/>
  <c r="F777" i="16"/>
  <c r="D778" i="16"/>
  <c r="F778" i="16"/>
  <c r="D779" i="16"/>
  <c r="F779" i="16"/>
  <c r="D780" i="16"/>
  <c r="F780" i="16"/>
  <c r="D781" i="16"/>
  <c r="F781" i="16"/>
  <c r="D782" i="16"/>
  <c r="F782" i="16"/>
  <c r="D783" i="16"/>
  <c r="F783" i="16"/>
  <c r="D784" i="16"/>
  <c r="F784" i="16"/>
  <c r="D785" i="16"/>
  <c r="F785" i="16"/>
  <c r="D786" i="16"/>
  <c r="F786" i="16"/>
  <c r="D787" i="16"/>
  <c r="F787" i="16"/>
  <c r="D788" i="16"/>
  <c r="F788" i="16"/>
  <c r="D789" i="16"/>
  <c r="F789" i="16"/>
  <c r="D790" i="16"/>
  <c r="F790" i="16"/>
  <c r="D791" i="16"/>
  <c r="F791" i="16"/>
  <c r="D792" i="16"/>
  <c r="F792" i="16"/>
  <c r="D793" i="16"/>
  <c r="F793" i="16"/>
  <c r="D794" i="16"/>
  <c r="F794" i="16"/>
  <c r="D795" i="16"/>
  <c r="F795" i="16"/>
  <c r="D796" i="16"/>
  <c r="D936" i="16" s="1"/>
  <c r="F796" i="16"/>
  <c r="D797" i="16"/>
  <c r="F797" i="16"/>
  <c r="D798" i="16"/>
  <c r="F798" i="16"/>
  <c r="D799" i="16"/>
  <c r="F799" i="16"/>
  <c r="D800" i="16"/>
  <c r="F800" i="16"/>
  <c r="D801" i="16"/>
  <c r="F801" i="16"/>
  <c r="D802" i="16"/>
  <c r="F802" i="16"/>
  <c r="D803" i="16"/>
  <c r="F803" i="16"/>
  <c r="D804" i="16"/>
  <c r="F804" i="16"/>
  <c r="D805" i="16"/>
  <c r="F805" i="16"/>
  <c r="D806" i="16"/>
  <c r="F806" i="16"/>
  <c r="D807" i="16"/>
  <c r="F807" i="16"/>
  <c r="D808" i="16"/>
  <c r="F808" i="16"/>
  <c r="D809" i="16"/>
  <c r="F809" i="16"/>
  <c r="D810" i="16"/>
  <c r="F810" i="16"/>
  <c r="D811" i="16"/>
  <c r="F811" i="16"/>
  <c r="D812" i="16"/>
  <c r="F812" i="16"/>
  <c r="D813" i="16"/>
  <c r="F813" i="16"/>
  <c r="D814" i="16"/>
  <c r="F814" i="16"/>
  <c r="D815" i="16"/>
  <c r="F815" i="16"/>
  <c r="D816" i="16"/>
  <c r="F816" i="16"/>
  <c r="D817" i="16"/>
  <c r="F817" i="16"/>
  <c r="D818" i="16"/>
  <c r="F818" i="16"/>
  <c r="D819" i="16"/>
  <c r="F819" i="16"/>
  <c r="D820" i="16"/>
  <c r="F820" i="16"/>
  <c r="D821" i="16"/>
  <c r="F821" i="16"/>
  <c r="D822" i="16"/>
  <c r="F822" i="16"/>
  <c r="D823" i="16"/>
  <c r="F823" i="16"/>
  <c r="D824" i="16"/>
  <c r="F824" i="16"/>
  <c r="D825" i="16"/>
  <c r="F825" i="16"/>
  <c r="D826" i="16"/>
  <c r="F826" i="16"/>
  <c r="D827" i="16"/>
  <c r="F827" i="16"/>
  <c r="D828" i="16"/>
  <c r="F828" i="16"/>
  <c r="D829" i="16"/>
  <c r="F829" i="16"/>
  <c r="D830" i="16"/>
  <c r="F830" i="16"/>
  <c r="D831" i="16"/>
  <c r="F831" i="16"/>
  <c r="D832" i="16"/>
  <c r="F832" i="16"/>
  <c r="D833" i="16"/>
  <c r="F833" i="16"/>
  <c r="D834" i="16"/>
  <c r="F834" i="16"/>
  <c r="D835" i="16"/>
  <c r="F835" i="16"/>
  <c r="D836" i="16"/>
  <c r="F836" i="16"/>
  <c r="D837" i="16"/>
  <c r="F837" i="16"/>
  <c r="D838" i="16"/>
  <c r="F838" i="16"/>
  <c r="D839" i="16"/>
  <c r="F839" i="16"/>
  <c r="D840" i="16"/>
  <c r="F840" i="16"/>
  <c r="D841" i="16"/>
  <c r="F841" i="16"/>
  <c r="D842" i="16"/>
  <c r="F842" i="16"/>
  <c r="D843" i="16"/>
  <c r="F843" i="16"/>
  <c r="D844" i="16"/>
  <c r="F844" i="16"/>
  <c r="D845" i="16"/>
  <c r="F845" i="16"/>
  <c r="D846" i="16"/>
  <c r="F846" i="16"/>
  <c r="D847" i="16"/>
  <c r="F847" i="16"/>
  <c r="D848" i="16"/>
  <c r="F848" i="16"/>
  <c r="D849" i="16"/>
  <c r="F849" i="16"/>
  <c r="D850" i="16"/>
  <c r="F850" i="16"/>
  <c r="D851" i="16"/>
  <c r="F851" i="16"/>
  <c r="D852" i="16"/>
  <c r="F852" i="16"/>
  <c r="D853" i="16"/>
  <c r="F853" i="16"/>
  <c r="D854" i="16"/>
  <c r="F854" i="16"/>
  <c r="D855" i="16"/>
  <c r="F855" i="16"/>
  <c r="D856" i="16"/>
  <c r="F856" i="16"/>
  <c r="D857" i="16"/>
  <c r="F857" i="16"/>
  <c r="D858" i="16"/>
  <c r="F858" i="16"/>
  <c r="D859" i="16"/>
  <c r="F859" i="16"/>
  <c r="D860" i="16"/>
  <c r="F860" i="16"/>
  <c r="D861" i="16"/>
  <c r="F861" i="16"/>
  <c r="D862" i="16"/>
  <c r="F862" i="16"/>
  <c r="D863" i="16"/>
  <c r="F863" i="16"/>
  <c r="D864" i="16"/>
  <c r="F864" i="16"/>
  <c r="D865" i="16"/>
  <c r="F865" i="16"/>
  <c r="D866" i="16"/>
  <c r="F866" i="16"/>
  <c r="D867" i="16"/>
  <c r="F867" i="16"/>
  <c r="D868" i="16"/>
  <c r="F868" i="16"/>
  <c r="D869" i="16"/>
  <c r="F869" i="16"/>
  <c r="D870" i="16"/>
  <c r="F870" i="16"/>
  <c r="D871" i="16"/>
  <c r="F871" i="16"/>
  <c r="D872" i="16"/>
  <c r="F872" i="16"/>
  <c r="D873" i="16"/>
  <c r="F873" i="16"/>
  <c r="D874" i="16"/>
  <c r="F874" i="16"/>
  <c r="D875" i="16"/>
  <c r="F875" i="16"/>
  <c r="D876" i="16"/>
  <c r="F876" i="16"/>
  <c r="D877" i="16"/>
  <c r="F877" i="16"/>
  <c r="D878" i="16"/>
  <c r="F878" i="16"/>
  <c r="D879" i="16"/>
  <c r="F879" i="16"/>
  <c r="D880" i="16"/>
  <c r="F880" i="16"/>
  <c r="D881" i="16"/>
  <c r="F881" i="16"/>
  <c r="D882" i="16"/>
  <c r="F882" i="16"/>
  <c r="D883" i="16"/>
  <c r="F883" i="16"/>
  <c r="D884" i="16"/>
  <c r="F884" i="16"/>
  <c r="D885" i="16"/>
  <c r="F885" i="16"/>
  <c r="D886" i="16"/>
  <c r="F886" i="16"/>
  <c r="D887" i="16"/>
  <c r="F887" i="16"/>
  <c r="D888" i="16"/>
  <c r="F888" i="16"/>
  <c r="D889" i="16"/>
  <c r="F889" i="16"/>
  <c r="D890" i="16"/>
  <c r="F890" i="16"/>
  <c r="D891" i="16"/>
  <c r="F891" i="16"/>
  <c r="D892" i="16"/>
  <c r="F892" i="16"/>
  <c r="D893" i="16"/>
  <c r="F893" i="16"/>
  <c r="D894" i="16"/>
  <c r="F894" i="16"/>
  <c r="D895" i="16"/>
  <c r="F895" i="16"/>
  <c r="D896" i="16"/>
  <c r="F896" i="16"/>
  <c r="D897" i="16"/>
  <c r="F897" i="16"/>
  <c r="D898" i="16"/>
  <c r="F898" i="16"/>
  <c r="D899" i="16"/>
  <c r="F899" i="16"/>
  <c r="D900" i="16"/>
  <c r="F900" i="16"/>
  <c r="D901" i="16"/>
  <c r="F901" i="16"/>
  <c r="D902" i="16"/>
  <c r="F902" i="16"/>
  <c r="D903" i="16"/>
  <c r="F903" i="16"/>
  <c r="D904" i="16"/>
  <c r="F904" i="16"/>
  <c r="D905" i="16"/>
  <c r="F905" i="16"/>
  <c r="D906" i="16"/>
  <c r="F906" i="16"/>
  <c r="D907" i="16"/>
  <c r="F907" i="16"/>
  <c r="D908" i="16"/>
  <c r="F908" i="16"/>
  <c r="D909" i="16"/>
  <c r="F909" i="16"/>
  <c r="D910" i="16"/>
  <c r="F910" i="16"/>
  <c r="D911" i="16"/>
  <c r="F911" i="16"/>
  <c r="D912" i="16"/>
  <c r="F912" i="16"/>
  <c r="D913" i="16"/>
  <c r="F913" i="16"/>
  <c r="D914" i="16"/>
  <c r="F914" i="16"/>
  <c r="D915" i="16"/>
  <c r="F915" i="16"/>
  <c r="D916" i="16"/>
  <c r="F916" i="16"/>
  <c r="D917" i="16"/>
  <c r="F917" i="16"/>
  <c r="D918" i="16"/>
  <c r="F918" i="16"/>
  <c r="D919" i="16"/>
  <c r="F919" i="16"/>
  <c r="D920" i="16"/>
  <c r="F920" i="16"/>
  <c r="D921" i="16"/>
  <c r="F921" i="16"/>
  <c r="D922" i="16"/>
  <c r="F922" i="16"/>
  <c r="D923" i="16"/>
  <c r="F923" i="16"/>
  <c r="D924" i="16"/>
  <c r="F924" i="16"/>
  <c r="D925" i="16"/>
  <c r="F925" i="16"/>
  <c r="D926" i="16"/>
  <c r="F926" i="16"/>
  <c r="D927" i="16"/>
  <c r="F927" i="16"/>
  <c r="D928" i="16"/>
  <c r="F928" i="16"/>
  <c r="D929" i="16"/>
  <c r="F929" i="16"/>
  <c r="D930" i="16"/>
  <c r="F930" i="16"/>
  <c r="D931" i="16"/>
  <c r="F931" i="16"/>
  <c r="D932" i="16"/>
  <c r="F932" i="16"/>
  <c r="D933" i="16"/>
  <c r="F933" i="16"/>
  <c r="D934" i="16"/>
  <c r="F934" i="16"/>
  <c r="D935" i="16"/>
  <c r="F935" i="16"/>
  <c r="H936" i="16"/>
  <c r="F4" i="15" s="1"/>
  <c r="J936" i="16"/>
  <c r="L936" i="16"/>
  <c r="G4" i="15" s="1"/>
  <c r="N936" i="16"/>
  <c r="J4" i="15"/>
  <c r="E40" i="14" l="1"/>
  <c r="E37" i="14" s="1"/>
  <c r="L27" i="14"/>
  <c r="L26" i="14" s="1"/>
  <c r="E27" i="14"/>
  <c r="E24" i="14" s="1"/>
  <c r="L40" i="14"/>
  <c r="L37" i="14" s="1"/>
  <c r="M11" i="14"/>
  <c r="M14" i="14"/>
  <c r="E14" i="14"/>
  <c r="M13" i="14"/>
  <c r="L24" i="14"/>
  <c r="L39" i="14"/>
  <c r="F14" i="14"/>
  <c r="F40" i="14"/>
  <c r="F37" i="14" s="1"/>
  <c r="M27" i="14"/>
  <c r="F27" i="14"/>
  <c r="M40" i="14"/>
  <c r="J6" i="15"/>
  <c r="K936" i="18"/>
  <c r="F936" i="16"/>
  <c r="H4" i="15"/>
  <c r="F936" i="18"/>
  <c r="L12" i="14"/>
  <c r="I6" i="15"/>
  <c r="D4" i="15"/>
  <c r="C4" i="15"/>
  <c r="B4" i="15" s="1"/>
  <c r="F236" i="17"/>
  <c r="D236" i="17"/>
  <c r="F5" i="15"/>
  <c r="C5" i="15" s="1"/>
  <c r="G5" i="15"/>
  <c r="G6" i="15" s="1"/>
  <c r="E4" i="15"/>
  <c r="H5" i="15"/>
  <c r="H6" i="15" s="1"/>
  <c r="M33" i="14" l="1"/>
  <c r="M35" i="14"/>
  <c r="E9" i="14"/>
  <c r="E7" i="14"/>
  <c r="F20" i="14"/>
  <c r="F22" i="14"/>
  <c r="F9" i="14"/>
  <c r="F7" i="14"/>
  <c r="E26" i="14"/>
  <c r="E13" i="14"/>
  <c r="M37" i="14"/>
  <c r="F26" i="14"/>
  <c r="E39" i="14"/>
  <c r="F11" i="14"/>
  <c r="F24" i="14"/>
  <c r="M20" i="14"/>
  <c r="M22" i="14"/>
  <c r="M39" i="14"/>
  <c r="E11" i="14"/>
  <c r="M9" i="14"/>
  <c r="M7" i="14"/>
  <c r="M26" i="14"/>
  <c r="E35" i="14"/>
  <c r="E33" i="14"/>
  <c r="L14" i="14"/>
  <c r="L13" i="14" s="1"/>
  <c r="F33" i="14"/>
  <c r="F35" i="14"/>
  <c r="M24" i="14"/>
  <c r="L35" i="14"/>
  <c r="L33" i="14"/>
  <c r="E20" i="14"/>
  <c r="E22" i="14"/>
  <c r="F39" i="14"/>
  <c r="L22" i="14"/>
  <c r="L20" i="14"/>
  <c r="F13" i="14"/>
  <c r="E236" i="17"/>
  <c r="I7" i="16"/>
  <c r="I10" i="16"/>
  <c r="I13" i="16"/>
  <c r="I16" i="16"/>
  <c r="I19" i="16"/>
  <c r="I22" i="16"/>
  <c r="I25" i="16"/>
  <c r="I28" i="16"/>
  <c r="I31" i="16"/>
  <c r="I34" i="16"/>
  <c r="I37" i="16"/>
  <c r="I40" i="16"/>
  <c r="I43" i="16"/>
  <c r="I46" i="16"/>
  <c r="I49" i="16"/>
  <c r="I52" i="16"/>
  <c r="I55" i="16"/>
  <c r="I58" i="16"/>
  <c r="I61" i="16"/>
  <c r="I64" i="16"/>
  <c r="I67" i="16"/>
  <c r="E6" i="16"/>
  <c r="E9" i="16"/>
  <c r="E12" i="16"/>
  <c r="E15" i="16"/>
  <c r="E18" i="16"/>
  <c r="E21" i="16"/>
  <c r="E24" i="16"/>
  <c r="E27" i="16"/>
  <c r="E30" i="16"/>
  <c r="E33" i="16"/>
  <c r="E36" i="16"/>
  <c r="E39" i="16"/>
  <c r="E42" i="16"/>
  <c r="E45" i="16"/>
  <c r="E48" i="16"/>
  <c r="E51" i="16"/>
  <c r="E54" i="16"/>
  <c r="E57" i="16"/>
  <c r="E60" i="16"/>
  <c r="E63" i="16"/>
  <c r="E66" i="16"/>
  <c r="E69" i="16"/>
  <c r="E72" i="16"/>
  <c r="E75" i="16"/>
  <c r="E78" i="16"/>
  <c r="E81" i="16"/>
  <c r="E84" i="16"/>
  <c r="E87" i="16"/>
  <c r="E90" i="16"/>
  <c r="E93" i="16"/>
  <c r="E96" i="16"/>
  <c r="E99" i="16"/>
  <c r="E102" i="16"/>
  <c r="E105" i="16"/>
  <c r="E108" i="16"/>
  <c r="E111" i="16"/>
  <c r="E114" i="16"/>
  <c r="E117" i="16"/>
  <c r="E120" i="16"/>
  <c r="E123" i="16"/>
  <c r="E126" i="16"/>
  <c r="E129" i="16"/>
  <c r="M7" i="16"/>
  <c r="M10" i="16"/>
  <c r="M13" i="16"/>
  <c r="M16" i="16"/>
  <c r="M19" i="16"/>
  <c r="M22" i="16"/>
  <c r="M25" i="16"/>
  <c r="M28" i="16"/>
  <c r="M31" i="16"/>
  <c r="M34" i="16"/>
  <c r="M37" i="16"/>
  <c r="M40" i="16"/>
  <c r="M43" i="16"/>
  <c r="M46" i="16"/>
  <c r="M49" i="16"/>
  <c r="M52" i="16"/>
  <c r="M55" i="16"/>
  <c r="M58" i="16"/>
  <c r="M61" i="16"/>
  <c r="M64" i="16"/>
  <c r="M67" i="16"/>
  <c r="I6" i="16"/>
  <c r="I9" i="16"/>
  <c r="I12" i="16"/>
  <c r="I15" i="16"/>
  <c r="I18" i="16"/>
  <c r="I21" i="16"/>
  <c r="I24" i="16"/>
  <c r="I27" i="16"/>
  <c r="I30" i="16"/>
  <c r="I33" i="16"/>
  <c r="I36" i="16"/>
  <c r="I39" i="16"/>
  <c r="I42" i="16"/>
  <c r="I45" i="16"/>
  <c r="I48" i="16"/>
  <c r="I51" i="16"/>
  <c r="I54" i="16"/>
  <c r="I57" i="16"/>
  <c r="I60" i="16"/>
  <c r="I63" i="16"/>
  <c r="I66" i="16"/>
  <c r="E8" i="16"/>
  <c r="E11" i="16"/>
  <c r="E14" i="16"/>
  <c r="E17" i="16"/>
  <c r="E20" i="16"/>
  <c r="E23" i="16"/>
  <c r="E26" i="16"/>
  <c r="E29" i="16"/>
  <c r="E32" i="16"/>
  <c r="E35" i="16"/>
  <c r="E38" i="16"/>
  <c r="E41" i="16"/>
  <c r="E44" i="16"/>
  <c r="E47" i="16"/>
  <c r="E50" i="16"/>
  <c r="E53" i="16"/>
  <c r="E56" i="16"/>
  <c r="E59" i="16"/>
  <c r="E62" i="16"/>
  <c r="E65" i="16"/>
  <c r="E68" i="16"/>
  <c r="E71" i="16"/>
  <c r="E74" i="16"/>
  <c r="E77" i="16"/>
  <c r="E80" i="16"/>
  <c r="E83" i="16"/>
  <c r="E86" i="16"/>
  <c r="E89" i="16"/>
  <c r="E92" i="16"/>
  <c r="E95" i="16"/>
  <c r="E98" i="16"/>
  <c r="E101" i="16"/>
  <c r="E104" i="16"/>
  <c r="E107" i="16"/>
  <c r="E110" i="16"/>
  <c r="E113" i="16"/>
  <c r="E116" i="16"/>
  <c r="E119" i="16"/>
  <c r="E122" i="16"/>
  <c r="E125" i="16"/>
  <c r="E128" i="16"/>
  <c r="M6" i="16"/>
  <c r="M9" i="16"/>
  <c r="M12" i="16"/>
  <c r="M15" i="16"/>
  <c r="M18" i="16"/>
  <c r="M21" i="16"/>
  <c r="M24" i="16"/>
  <c r="M27" i="16"/>
  <c r="M30" i="16"/>
  <c r="M33" i="16"/>
  <c r="M36" i="16"/>
  <c r="M39" i="16"/>
  <c r="M42" i="16"/>
  <c r="M45" i="16"/>
  <c r="M48" i="16"/>
  <c r="M51" i="16"/>
  <c r="M54" i="16"/>
  <c r="M57" i="16"/>
  <c r="M60" i="16"/>
  <c r="M63" i="16"/>
  <c r="M66" i="16"/>
  <c r="M69" i="16"/>
  <c r="I8" i="16"/>
  <c r="I11" i="16"/>
  <c r="I14" i="16"/>
  <c r="I17" i="16"/>
  <c r="I20" i="16"/>
  <c r="I23" i="16"/>
  <c r="I26" i="16"/>
  <c r="I29" i="16"/>
  <c r="I32" i="16"/>
  <c r="I35" i="16"/>
  <c r="I38" i="16"/>
  <c r="I41" i="16"/>
  <c r="I44" i="16"/>
  <c r="E7" i="16"/>
  <c r="E10" i="16"/>
  <c r="E13" i="16"/>
  <c r="E16" i="16"/>
  <c r="E19" i="16"/>
  <c r="E22" i="16"/>
  <c r="E25" i="16"/>
  <c r="E28" i="16"/>
  <c r="E31" i="16"/>
  <c r="E34" i="16"/>
  <c r="E37" i="16"/>
  <c r="E40" i="16"/>
  <c r="E43" i="16"/>
  <c r="E46" i="16"/>
  <c r="E49" i="16"/>
  <c r="E52" i="16"/>
  <c r="E55" i="16"/>
  <c r="E58" i="16"/>
  <c r="E61" i="16"/>
  <c r="E64" i="16"/>
  <c r="E67" i="16"/>
  <c r="E70" i="16"/>
  <c r="E73" i="16"/>
  <c r="E76" i="16"/>
  <c r="E79" i="16"/>
  <c r="E82" i="16"/>
  <c r="E85" i="16"/>
  <c r="E88" i="16"/>
  <c r="E91" i="16"/>
  <c r="E94" i="16"/>
  <c r="E97" i="16"/>
  <c r="E100" i="16"/>
  <c r="E103" i="16"/>
  <c r="E106" i="16"/>
  <c r="M26" i="16"/>
  <c r="I72" i="16"/>
  <c r="I75" i="16"/>
  <c r="I78" i="16"/>
  <c r="I81" i="16"/>
  <c r="I84" i="16"/>
  <c r="I87" i="16"/>
  <c r="I90" i="16"/>
  <c r="I93" i="16"/>
  <c r="I96" i="16"/>
  <c r="I99" i="16"/>
  <c r="I102" i="16"/>
  <c r="I105" i="16"/>
  <c r="I108" i="16"/>
  <c r="M120" i="16"/>
  <c r="M129" i="16"/>
  <c r="M134" i="16"/>
  <c r="M137" i="16"/>
  <c r="M140" i="16"/>
  <c r="M143" i="16"/>
  <c r="M146" i="16"/>
  <c r="M149" i="16"/>
  <c r="M152" i="16"/>
  <c r="M155" i="16"/>
  <c r="M158" i="16"/>
  <c r="M161" i="16"/>
  <c r="M164" i="16"/>
  <c r="M167" i="16"/>
  <c r="M170" i="16"/>
  <c r="M173" i="16"/>
  <c r="M176" i="16"/>
  <c r="M179" i="16"/>
  <c r="M182" i="16"/>
  <c r="M185" i="16"/>
  <c r="M188" i="16"/>
  <c r="M191" i="16"/>
  <c r="M194" i="16"/>
  <c r="M197" i="16"/>
  <c r="M200" i="16"/>
  <c r="M203" i="16"/>
  <c r="M206" i="16"/>
  <c r="M209" i="16"/>
  <c r="M212" i="16"/>
  <c r="M215" i="16"/>
  <c r="M218" i="16"/>
  <c r="M221" i="16"/>
  <c r="M224" i="16"/>
  <c r="M227" i="16"/>
  <c r="M230" i="16"/>
  <c r="M32" i="16"/>
  <c r="M47" i="16"/>
  <c r="M56" i="16"/>
  <c r="M65" i="16"/>
  <c r="I111" i="16"/>
  <c r="M118" i="16"/>
  <c r="E121" i="16"/>
  <c r="M127" i="16"/>
  <c r="E130" i="16"/>
  <c r="I133" i="16"/>
  <c r="I136" i="16"/>
  <c r="I139" i="16"/>
  <c r="I142" i="16"/>
  <c r="I145" i="16"/>
  <c r="I148" i="16"/>
  <c r="I151" i="16"/>
  <c r="I154" i="16"/>
  <c r="I157" i="16"/>
  <c r="I160" i="16"/>
  <c r="I163" i="16"/>
  <c r="I166" i="16"/>
  <c r="I169" i="16"/>
  <c r="I172" i="16"/>
  <c r="I175" i="16"/>
  <c r="I178" i="16"/>
  <c r="I181" i="16"/>
  <c r="I184" i="16"/>
  <c r="I187" i="16"/>
  <c r="I190" i="16"/>
  <c r="I193" i="16"/>
  <c r="I196" i="16"/>
  <c r="I199" i="16"/>
  <c r="I202" i="16"/>
  <c r="I205" i="16"/>
  <c r="I208" i="16"/>
  <c r="M17" i="16"/>
  <c r="E109" i="16"/>
  <c r="M111" i="16"/>
  <c r="M116" i="16"/>
  <c r="I123" i="16"/>
  <c r="M125" i="16"/>
  <c r="E135" i="16"/>
  <c r="E138" i="16"/>
  <c r="E141" i="16"/>
  <c r="E144" i="16"/>
  <c r="E147" i="16"/>
  <c r="E150" i="16"/>
  <c r="E153" i="16"/>
  <c r="E156" i="16"/>
  <c r="E159" i="16"/>
  <c r="E162" i="16"/>
  <c r="E165" i="16"/>
  <c r="E168" i="16"/>
  <c r="E171" i="16"/>
  <c r="E174" i="16"/>
  <c r="E177" i="16"/>
  <c r="E180" i="16"/>
  <c r="E183" i="16"/>
  <c r="E186" i="16"/>
  <c r="E189" i="16"/>
  <c r="E192" i="16"/>
  <c r="E195" i="16"/>
  <c r="E198" i="16"/>
  <c r="E201" i="16"/>
  <c r="E204" i="16"/>
  <c r="E207" i="16"/>
  <c r="E210" i="16"/>
  <c r="E213" i="16"/>
  <c r="E216" i="16"/>
  <c r="M38" i="16"/>
  <c r="I70" i="16"/>
  <c r="I73" i="16"/>
  <c r="I76" i="16"/>
  <c r="I79" i="16"/>
  <c r="I82" i="16"/>
  <c r="I85" i="16"/>
  <c r="I88" i="16"/>
  <c r="I91" i="16"/>
  <c r="I94" i="16"/>
  <c r="I97" i="16"/>
  <c r="I100" i="16"/>
  <c r="I103" i="16"/>
  <c r="I106" i="16"/>
  <c r="I114" i="16"/>
  <c r="M123" i="16"/>
  <c r="E132" i="16"/>
  <c r="M133" i="16"/>
  <c r="M136" i="16"/>
  <c r="M139" i="16"/>
  <c r="M142" i="16"/>
  <c r="M145" i="16"/>
  <c r="M148" i="16"/>
  <c r="M151" i="16"/>
  <c r="M154" i="16"/>
  <c r="M157" i="16"/>
  <c r="M160" i="16"/>
  <c r="M163" i="16"/>
  <c r="M166" i="16"/>
  <c r="M169" i="16"/>
  <c r="M172" i="16"/>
  <c r="M175" i="16"/>
  <c r="M178" i="16"/>
  <c r="M181" i="16"/>
  <c r="M184" i="16"/>
  <c r="M187" i="16"/>
  <c r="M190" i="16"/>
  <c r="M193" i="16"/>
  <c r="M196" i="16"/>
  <c r="M199" i="16"/>
  <c r="M202" i="16"/>
  <c r="M205" i="16"/>
  <c r="M208" i="16"/>
  <c r="M211" i="16"/>
  <c r="M214" i="16"/>
  <c r="M217" i="16"/>
  <c r="M220" i="16"/>
  <c r="M223" i="16"/>
  <c r="M226" i="16"/>
  <c r="M229" i="16"/>
  <c r="M232" i="16"/>
  <c r="M8" i="16"/>
  <c r="M44" i="16"/>
  <c r="M53" i="16"/>
  <c r="M62" i="16"/>
  <c r="M109" i="16"/>
  <c r="M121" i="16"/>
  <c r="E124" i="16"/>
  <c r="M130" i="16"/>
  <c r="I135" i="16"/>
  <c r="I138" i="16"/>
  <c r="I141" i="16"/>
  <c r="I144" i="16"/>
  <c r="I147" i="16"/>
  <c r="I150" i="16"/>
  <c r="I153" i="16"/>
  <c r="I156" i="16"/>
  <c r="I159" i="16"/>
  <c r="I162" i="16"/>
  <c r="I165" i="16"/>
  <c r="I168" i="16"/>
  <c r="I171" i="16"/>
  <c r="I174" i="16"/>
  <c r="I177" i="16"/>
  <c r="I180" i="16"/>
  <c r="I183" i="16"/>
  <c r="I186" i="16"/>
  <c r="I189" i="16"/>
  <c r="I192" i="16"/>
  <c r="I195" i="16"/>
  <c r="M29" i="16"/>
  <c r="I112" i="16"/>
  <c r="E115" i="16"/>
  <c r="I117" i="16"/>
  <c r="M119" i="16"/>
  <c r="I126" i="16"/>
  <c r="M128" i="16"/>
  <c r="I132" i="16"/>
  <c r="E134" i="16"/>
  <c r="E137" i="16"/>
  <c r="E140" i="16"/>
  <c r="E143" i="16"/>
  <c r="E146" i="16"/>
  <c r="E149" i="16"/>
  <c r="E152" i="16"/>
  <c r="E155" i="16"/>
  <c r="E158" i="16"/>
  <c r="E161" i="16"/>
  <c r="E164" i="16"/>
  <c r="E167" i="16"/>
  <c r="E170" i="16"/>
  <c r="E173" i="16"/>
  <c r="E176" i="16"/>
  <c r="E179" i="16"/>
  <c r="E182" i="16"/>
  <c r="E185" i="16"/>
  <c r="E188" i="16"/>
  <c r="E191" i="16"/>
  <c r="E194" i="16"/>
  <c r="E197" i="16"/>
  <c r="E200" i="16"/>
  <c r="E203" i="16"/>
  <c r="E206" i="16"/>
  <c r="E209" i="16"/>
  <c r="E212" i="16"/>
  <c r="E215" i="16"/>
  <c r="E218" i="16"/>
  <c r="E221" i="16"/>
  <c r="E224" i="16"/>
  <c r="E227" i="16"/>
  <c r="E230" i="16"/>
  <c r="M14" i="16"/>
  <c r="I71" i="16"/>
  <c r="I74" i="16"/>
  <c r="I77" i="16"/>
  <c r="I80" i="16"/>
  <c r="I83" i="16"/>
  <c r="I86" i="16"/>
  <c r="I89" i="16"/>
  <c r="I92" i="16"/>
  <c r="I95" i="16"/>
  <c r="I98" i="16"/>
  <c r="I101" i="16"/>
  <c r="I104" i="16"/>
  <c r="I107" i="16"/>
  <c r="M112" i="16"/>
  <c r="M117" i="16"/>
  <c r="M126" i="16"/>
  <c r="M135" i="16"/>
  <c r="M138" i="16"/>
  <c r="M141" i="16"/>
  <c r="M144" i="16"/>
  <c r="M147" i="16"/>
  <c r="M150" i="16"/>
  <c r="M153" i="16"/>
  <c r="M156" i="16"/>
  <c r="M159" i="16"/>
  <c r="M162" i="16"/>
  <c r="M165" i="16"/>
  <c r="M168" i="16"/>
  <c r="M171" i="16"/>
  <c r="M174" i="16"/>
  <c r="M177" i="16"/>
  <c r="M180" i="16"/>
  <c r="M183" i="16"/>
  <c r="M186" i="16"/>
  <c r="M189" i="16"/>
  <c r="M192" i="16"/>
  <c r="M195" i="16"/>
  <c r="M198" i="16"/>
  <c r="M201" i="16"/>
  <c r="M204" i="16"/>
  <c r="M35" i="16"/>
  <c r="I50" i="16"/>
  <c r="I59" i="16"/>
  <c r="I68" i="16"/>
  <c r="M71" i="16"/>
  <c r="M74" i="16"/>
  <c r="M77" i="16"/>
  <c r="M80" i="16"/>
  <c r="M83" i="16"/>
  <c r="M86" i="16"/>
  <c r="M89" i="16"/>
  <c r="M92" i="16"/>
  <c r="M95" i="16"/>
  <c r="M98" i="16"/>
  <c r="M101" i="16"/>
  <c r="M104" i="16"/>
  <c r="M107" i="16"/>
  <c r="I110" i="16"/>
  <c r="I115" i="16"/>
  <c r="I122" i="16"/>
  <c r="I124" i="16"/>
  <c r="E131" i="16"/>
  <c r="M132" i="16"/>
  <c r="M41" i="16"/>
  <c r="M110" i="16"/>
  <c r="I113" i="16"/>
  <c r="I120" i="16"/>
  <c r="M122" i="16"/>
  <c r="I129" i="16"/>
  <c r="I131" i="16"/>
  <c r="E133" i="16"/>
  <c r="E136" i="16"/>
  <c r="E139" i="16"/>
  <c r="E142" i="16"/>
  <c r="E145" i="16"/>
  <c r="E148" i="16"/>
  <c r="E151" i="16"/>
  <c r="E154" i="16"/>
  <c r="E157" i="16"/>
  <c r="E160" i="16"/>
  <c r="E163" i="16"/>
  <c r="E166" i="16"/>
  <c r="E169" i="16"/>
  <c r="E172" i="16"/>
  <c r="E175" i="16"/>
  <c r="E178" i="16"/>
  <c r="E181" i="16"/>
  <c r="E184" i="16"/>
  <c r="E187" i="16"/>
  <c r="E190" i="16"/>
  <c r="E193" i="16"/>
  <c r="E196" i="16"/>
  <c r="E199" i="16"/>
  <c r="E202" i="16"/>
  <c r="E205" i="16"/>
  <c r="E208" i="16"/>
  <c r="E211" i="16"/>
  <c r="E214" i="16"/>
  <c r="M11" i="16"/>
  <c r="I56" i="16"/>
  <c r="M124" i="16"/>
  <c r="I128" i="16"/>
  <c r="I149" i="16"/>
  <c r="I185" i="16"/>
  <c r="I221" i="16"/>
  <c r="E229" i="16"/>
  <c r="I232" i="16"/>
  <c r="E234" i="16"/>
  <c r="E237" i="16"/>
  <c r="E240" i="16"/>
  <c r="E243" i="16"/>
  <c r="E246" i="16"/>
  <c r="E249" i="16"/>
  <c r="E252" i="16"/>
  <c r="E255" i="16"/>
  <c r="E258" i="16"/>
  <c r="E261" i="16"/>
  <c r="E264" i="16"/>
  <c r="E267" i="16"/>
  <c r="E270" i="16"/>
  <c r="E273" i="16"/>
  <c r="E276" i="16"/>
  <c r="E279" i="16"/>
  <c r="E282" i="16"/>
  <c r="E285" i="16"/>
  <c r="E288" i="16"/>
  <c r="E291" i="16"/>
  <c r="E294" i="16"/>
  <c r="E297" i="16"/>
  <c r="E300" i="16"/>
  <c r="E303" i="16"/>
  <c r="E306" i="16"/>
  <c r="E309" i="16"/>
  <c r="E312" i="16"/>
  <c r="E315" i="16"/>
  <c r="E318" i="16"/>
  <c r="E321" i="16"/>
  <c r="M23" i="16"/>
  <c r="I62" i="16"/>
  <c r="M76" i="16"/>
  <c r="M85" i="16"/>
  <c r="M94" i="16"/>
  <c r="M103" i="16"/>
  <c r="I116" i="16"/>
  <c r="I143" i="16"/>
  <c r="I179" i="16"/>
  <c r="M207" i="16"/>
  <c r="I210" i="16"/>
  <c r="M219" i="16"/>
  <c r="M225" i="16"/>
  <c r="I47" i="16"/>
  <c r="M72" i="16"/>
  <c r="M81" i="16"/>
  <c r="M90" i="16"/>
  <c r="M99" i="16"/>
  <c r="M108" i="16"/>
  <c r="I125" i="16"/>
  <c r="I140" i="16"/>
  <c r="I176" i="16"/>
  <c r="M210" i="16"/>
  <c r="I229" i="16"/>
  <c r="I234" i="16"/>
  <c r="I237" i="16"/>
  <c r="I240" i="16"/>
  <c r="I243" i="16"/>
  <c r="I246" i="16"/>
  <c r="I249" i="16"/>
  <c r="I252" i="16"/>
  <c r="I255" i="16"/>
  <c r="I258" i="16"/>
  <c r="I261" i="16"/>
  <c r="M68" i="16"/>
  <c r="I121" i="16"/>
  <c r="I137" i="16"/>
  <c r="I173" i="16"/>
  <c r="I213" i="16"/>
  <c r="E220" i="16"/>
  <c r="E222" i="16"/>
  <c r="E226" i="16"/>
  <c r="I231" i="16"/>
  <c r="E233" i="16"/>
  <c r="E236" i="16"/>
  <c r="E239" i="16"/>
  <c r="E242" i="16"/>
  <c r="E245" i="16"/>
  <c r="E248" i="16"/>
  <c r="E251" i="16"/>
  <c r="E254" i="16"/>
  <c r="E257" i="16"/>
  <c r="E260" i="16"/>
  <c r="E263" i="16"/>
  <c r="E266" i="16"/>
  <c r="E269" i="16"/>
  <c r="E272" i="16"/>
  <c r="E275" i="16"/>
  <c r="E278" i="16"/>
  <c r="E281" i="16"/>
  <c r="E284" i="16"/>
  <c r="E287" i="16"/>
  <c r="E290" i="16"/>
  <c r="E293" i="16"/>
  <c r="E296" i="16"/>
  <c r="E299" i="16"/>
  <c r="E302" i="16"/>
  <c r="E305" i="16"/>
  <c r="E308" i="16"/>
  <c r="E311" i="16"/>
  <c r="E314" i="16"/>
  <c r="E317" i="16"/>
  <c r="E320" i="16"/>
  <c r="E323" i="16"/>
  <c r="M73" i="16"/>
  <c r="M82" i="16"/>
  <c r="M91" i="16"/>
  <c r="M100" i="16"/>
  <c r="I109" i="16"/>
  <c r="E118" i="16"/>
  <c r="I167" i="16"/>
  <c r="I218" i="16"/>
  <c r="I224" i="16"/>
  <c r="M231" i="16"/>
  <c r="M20" i="16"/>
  <c r="M59" i="16"/>
  <c r="I69" i="16"/>
  <c r="M78" i="16"/>
  <c r="M87" i="16"/>
  <c r="M96" i="16"/>
  <c r="M105" i="16"/>
  <c r="E127" i="16"/>
  <c r="I164" i="16"/>
  <c r="I211" i="16"/>
  <c r="I216" i="16"/>
  <c r="I220" i="16"/>
  <c r="I222" i="16"/>
  <c r="I226" i="16"/>
  <c r="I233" i="16"/>
  <c r="I236" i="16"/>
  <c r="I239" i="16"/>
  <c r="I242" i="16"/>
  <c r="I245" i="16"/>
  <c r="I248" i="16"/>
  <c r="M114" i="16"/>
  <c r="I118" i="16"/>
  <c r="M131" i="16"/>
  <c r="I161" i="16"/>
  <c r="I197" i="16"/>
  <c r="I200" i="16"/>
  <c r="I203" i="16"/>
  <c r="I206" i="16"/>
  <c r="M216" i="16"/>
  <c r="M222" i="16"/>
  <c r="I228" i="16"/>
  <c r="E235" i="16"/>
  <c r="E238" i="16"/>
  <c r="E241" i="16"/>
  <c r="E244" i="16"/>
  <c r="E247" i="16"/>
  <c r="E250" i="16"/>
  <c r="E253" i="16"/>
  <c r="I65" i="16"/>
  <c r="I127" i="16"/>
  <c r="I158" i="16"/>
  <c r="I194" i="16"/>
  <c r="I209" i="16"/>
  <c r="I214" i="16"/>
  <c r="M228" i="16"/>
  <c r="I230" i="16"/>
  <c r="M75" i="16"/>
  <c r="M84" i="16"/>
  <c r="M93" i="16"/>
  <c r="M102" i="16"/>
  <c r="M115" i="16"/>
  <c r="I119" i="16"/>
  <c r="I152" i="16"/>
  <c r="I188" i="16"/>
  <c r="I212" i="16"/>
  <c r="I235" i="16"/>
  <c r="I238" i="16"/>
  <c r="I241" i="16"/>
  <c r="I244" i="16"/>
  <c r="I247" i="16"/>
  <c r="I250" i="16"/>
  <c r="M70" i="16"/>
  <c r="E223" i="16"/>
  <c r="M240" i="16"/>
  <c r="I264" i="16"/>
  <c r="I266" i="16"/>
  <c r="I270" i="16"/>
  <c r="I272" i="16"/>
  <c r="I276" i="16"/>
  <c r="I278" i="16"/>
  <c r="I282" i="16"/>
  <c r="I284" i="16"/>
  <c r="I288" i="16"/>
  <c r="I290" i="16"/>
  <c r="I294" i="16"/>
  <c r="I296" i="16"/>
  <c r="I300" i="16"/>
  <c r="I302" i="16"/>
  <c r="I306" i="16"/>
  <c r="E310" i="16"/>
  <c r="M313" i="16"/>
  <c r="I315" i="16"/>
  <c r="E319" i="16"/>
  <c r="M325" i="16"/>
  <c r="M328" i="16"/>
  <c r="M331" i="16"/>
  <c r="M334" i="16"/>
  <c r="M337" i="16"/>
  <c r="M340" i="16"/>
  <c r="M343" i="16"/>
  <c r="M346" i="16"/>
  <c r="M349" i="16"/>
  <c r="M352" i="16"/>
  <c r="M355" i="16"/>
  <c r="M358" i="16"/>
  <c r="M361" i="16"/>
  <c r="M364" i="16"/>
  <c r="M367" i="16"/>
  <c r="I53" i="16"/>
  <c r="I182" i="16"/>
  <c r="I201" i="16"/>
  <c r="E219" i="16"/>
  <c r="I227" i="16"/>
  <c r="E231" i="16"/>
  <c r="M237" i="16"/>
  <c r="M250" i="16"/>
  <c r="I253" i="16"/>
  <c r="E256" i="16"/>
  <c r="I260" i="16"/>
  <c r="I262" i="16"/>
  <c r="M264" i="16"/>
  <c r="I268" i="16"/>
  <c r="M270" i="16"/>
  <c r="I274" i="16"/>
  <c r="M276" i="16"/>
  <c r="I280" i="16"/>
  <c r="M282" i="16"/>
  <c r="I286" i="16"/>
  <c r="M288" i="16"/>
  <c r="I292" i="16"/>
  <c r="M294" i="16"/>
  <c r="I298" i="16"/>
  <c r="M300" i="16"/>
  <c r="I304" i="16"/>
  <c r="M306" i="16"/>
  <c r="I308" i="16"/>
  <c r="M315" i="16"/>
  <c r="I317" i="16"/>
  <c r="M322" i="16"/>
  <c r="I215" i="16"/>
  <c r="I219" i="16"/>
  <c r="E228" i="16"/>
  <c r="M244" i="16"/>
  <c r="M260" i="16"/>
  <c r="M308" i="16"/>
  <c r="I310" i="16"/>
  <c r="M317" i="16"/>
  <c r="I319" i="16"/>
  <c r="E326" i="16"/>
  <c r="E329" i="16"/>
  <c r="E332" i="16"/>
  <c r="E335" i="16"/>
  <c r="E338" i="16"/>
  <c r="E341" i="16"/>
  <c r="E344" i="16"/>
  <c r="E347" i="16"/>
  <c r="E350" i="16"/>
  <c r="E353" i="16"/>
  <c r="E356" i="16"/>
  <c r="M106" i="16"/>
  <c r="E112" i="16"/>
  <c r="M241" i="16"/>
  <c r="I251" i="16"/>
  <c r="I256" i="16"/>
  <c r="E265" i="16"/>
  <c r="E271" i="16"/>
  <c r="E277" i="16"/>
  <c r="E283" i="16"/>
  <c r="E289" i="16"/>
  <c r="E295" i="16"/>
  <c r="E301" i="16"/>
  <c r="E307" i="16"/>
  <c r="M310" i="16"/>
  <c r="I312" i="16"/>
  <c r="E316" i="16"/>
  <c r="M319" i="16"/>
  <c r="I321" i="16"/>
  <c r="M324" i="16"/>
  <c r="M327" i="16"/>
  <c r="M330" i="16"/>
  <c r="M333" i="16"/>
  <c r="M336" i="16"/>
  <c r="M339" i="16"/>
  <c r="M342" i="16"/>
  <c r="M345" i="16"/>
  <c r="M348" i="16"/>
  <c r="M351" i="16"/>
  <c r="M50" i="16"/>
  <c r="E225" i="16"/>
  <c r="M235" i="16"/>
  <c r="M245" i="16"/>
  <c r="I263" i="16"/>
  <c r="I267" i="16"/>
  <c r="I269" i="16"/>
  <c r="I273" i="16"/>
  <c r="I275" i="16"/>
  <c r="I279" i="16"/>
  <c r="I281" i="16"/>
  <c r="I285" i="16"/>
  <c r="I287" i="16"/>
  <c r="I291" i="16"/>
  <c r="I293" i="16"/>
  <c r="I297" i="16"/>
  <c r="I299" i="16"/>
  <c r="I303" i="16"/>
  <c r="I305" i="16"/>
  <c r="I323" i="16"/>
  <c r="I326" i="16"/>
  <c r="I329" i="16"/>
  <c r="I332" i="16"/>
  <c r="I335" i="16"/>
  <c r="I338" i="16"/>
  <c r="I341" i="16"/>
  <c r="I344" i="16"/>
  <c r="M79" i="16"/>
  <c r="I130" i="16"/>
  <c r="I155" i="16"/>
  <c r="E217" i="16"/>
  <c r="M242" i="16"/>
  <c r="M254" i="16"/>
  <c r="M261" i="16"/>
  <c r="I265" i="16"/>
  <c r="M267" i="16"/>
  <c r="I271" i="16"/>
  <c r="M273" i="16"/>
  <c r="I277" i="16"/>
  <c r="M279" i="16"/>
  <c r="I283" i="16"/>
  <c r="M285" i="16"/>
  <c r="I289" i="16"/>
  <c r="M291" i="16"/>
  <c r="I295" i="16"/>
  <c r="M297" i="16"/>
  <c r="I301" i="16"/>
  <c r="M303" i="16"/>
  <c r="I307" i="16"/>
  <c r="M314" i="16"/>
  <c r="I316" i="16"/>
  <c r="E325" i="16"/>
  <c r="E328" i="16"/>
  <c r="E331" i="16"/>
  <c r="E334" i="16"/>
  <c r="E337" i="16"/>
  <c r="E340" i="16"/>
  <c r="E343" i="16"/>
  <c r="E346" i="16"/>
  <c r="E349" i="16"/>
  <c r="E352" i="16"/>
  <c r="E355" i="16"/>
  <c r="E358" i="16"/>
  <c r="E361" i="16"/>
  <c r="E364" i="16"/>
  <c r="E367" i="16"/>
  <c r="M113" i="16"/>
  <c r="I170" i="16"/>
  <c r="I225" i="16"/>
  <c r="M239" i="16"/>
  <c r="I257" i="16"/>
  <c r="I259" i="16"/>
  <c r="M263" i="16"/>
  <c r="M265" i="16"/>
  <c r="M269" i="16"/>
  <c r="M271" i="16"/>
  <c r="M275" i="16"/>
  <c r="M277" i="16"/>
  <c r="M281" i="16"/>
  <c r="M283" i="16"/>
  <c r="M287" i="16"/>
  <c r="M289" i="16"/>
  <c r="M293" i="16"/>
  <c r="M295" i="16"/>
  <c r="M299" i="16"/>
  <c r="M301" i="16"/>
  <c r="M305" i="16"/>
  <c r="M307" i="16"/>
  <c r="I309" i="16"/>
  <c r="E313" i="16"/>
  <c r="M316" i="16"/>
  <c r="I318" i="16"/>
  <c r="E322" i="16"/>
  <c r="M323" i="16"/>
  <c r="M326" i="16"/>
  <c r="M329" i="16"/>
  <c r="M332" i="16"/>
  <c r="M335" i="16"/>
  <c r="M338" i="16"/>
  <c r="M341" i="16"/>
  <c r="M97" i="16"/>
  <c r="I204" i="16"/>
  <c r="M213" i="16"/>
  <c r="I217" i="16"/>
  <c r="M236" i="16"/>
  <c r="M249" i="16"/>
  <c r="M252" i="16"/>
  <c r="M259" i="16"/>
  <c r="M309" i="16"/>
  <c r="I311" i="16"/>
  <c r="M318" i="16"/>
  <c r="I320" i="16"/>
  <c r="M243" i="16"/>
  <c r="M255" i="16"/>
  <c r="M311" i="16"/>
  <c r="I313" i="16"/>
  <c r="M251" i="16"/>
  <c r="M268" i="16"/>
  <c r="M302" i="16"/>
  <c r="I314" i="16"/>
  <c r="I330" i="16"/>
  <c r="E333" i="16"/>
  <c r="I352" i="16"/>
  <c r="M354" i="16"/>
  <c r="I362" i="16"/>
  <c r="I376" i="16"/>
  <c r="E378" i="16"/>
  <c r="M379" i="16"/>
  <c r="I381" i="16"/>
  <c r="E383" i="16"/>
  <c r="M384" i="16"/>
  <c r="M247" i="16"/>
  <c r="M290" i="16"/>
  <c r="I322" i="16"/>
  <c r="I325" i="16"/>
  <c r="I333" i="16"/>
  <c r="E336" i="16"/>
  <c r="M350" i="16"/>
  <c r="E357" i="16"/>
  <c r="E359" i="16"/>
  <c r="I368" i="16"/>
  <c r="I373" i="16"/>
  <c r="E375" i="16"/>
  <c r="M376" i="16"/>
  <c r="I378" i="16"/>
  <c r="E380" i="16"/>
  <c r="M381" i="16"/>
  <c r="E388" i="16"/>
  <c r="E391" i="16"/>
  <c r="E394" i="16"/>
  <c r="E397" i="16"/>
  <c r="E400" i="16"/>
  <c r="E403" i="16"/>
  <c r="E406" i="16"/>
  <c r="E409" i="16"/>
  <c r="E412" i="16"/>
  <c r="E415" i="16"/>
  <c r="E418" i="16"/>
  <c r="E421" i="16"/>
  <c r="E424" i="16"/>
  <c r="E427" i="16"/>
  <c r="E430" i="16"/>
  <c r="E433" i="16"/>
  <c r="E436" i="16"/>
  <c r="E439" i="16"/>
  <c r="E442" i="16"/>
  <c r="E445" i="16"/>
  <c r="E448" i="16"/>
  <c r="E451" i="16"/>
  <c r="E454" i="16"/>
  <c r="E457" i="16"/>
  <c r="E460" i="16"/>
  <c r="E463" i="16"/>
  <c r="E466" i="16"/>
  <c r="E469" i="16"/>
  <c r="M233" i="16"/>
  <c r="E274" i="16"/>
  <c r="M286" i="16"/>
  <c r="I328" i="16"/>
  <c r="I348" i="16"/>
  <c r="M366" i="16"/>
  <c r="M368" i="16"/>
  <c r="I383" i="16"/>
  <c r="E385" i="16"/>
  <c r="M386" i="16"/>
  <c r="M389" i="16"/>
  <c r="M392" i="16"/>
  <c r="M395" i="16"/>
  <c r="M398" i="16"/>
  <c r="M401" i="16"/>
  <c r="M404" i="16"/>
  <c r="M407" i="16"/>
  <c r="M410" i="16"/>
  <c r="M413" i="16"/>
  <c r="M416" i="16"/>
  <c r="M419" i="16"/>
  <c r="M422" i="16"/>
  <c r="M425" i="16"/>
  <c r="M428" i="16"/>
  <c r="M431" i="16"/>
  <c r="M434" i="16"/>
  <c r="M437" i="16"/>
  <c r="M440" i="16"/>
  <c r="I223" i="16"/>
  <c r="M257" i="16"/>
  <c r="M278" i="16"/>
  <c r="E304" i="16"/>
  <c r="I336" i="16"/>
  <c r="E339" i="16"/>
  <c r="I346" i="16"/>
  <c r="I357" i="16"/>
  <c r="E363" i="16"/>
  <c r="E365" i="16"/>
  <c r="I370" i="16"/>
  <c r="E372" i="16"/>
  <c r="M373" i="16"/>
  <c r="I375" i="16"/>
  <c r="E377" i="16"/>
  <c r="M378" i="16"/>
  <c r="I207" i="16"/>
  <c r="M234" i="16"/>
  <c r="M266" i="16"/>
  <c r="E292" i="16"/>
  <c r="M304" i="16"/>
  <c r="M312" i="16"/>
  <c r="I339" i="16"/>
  <c r="E342" i="16"/>
  <c r="M344" i="16"/>
  <c r="M353" i="16"/>
  <c r="M357" i="16"/>
  <c r="M359" i="16"/>
  <c r="I361" i="16"/>
  <c r="I363" i="16"/>
  <c r="E369" i="16"/>
  <c r="M370" i="16"/>
  <c r="I372" i="16"/>
  <c r="E374" i="16"/>
  <c r="M375" i="16"/>
  <c r="I385" i="16"/>
  <c r="E387" i="16"/>
  <c r="E390" i="16"/>
  <c r="E393" i="16"/>
  <c r="E396" i="16"/>
  <c r="E399" i="16"/>
  <c r="E402" i="16"/>
  <c r="E405" i="16"/>
  <c r="E408" i="16"/>
  <c r="E411" i="16"/>
  <c r="E414" i="16"/>
  <c r="E417" i="16"/>
  <c r="E420" i="16"/>
  <c r="M258" i="16"/>
  <c r="M262" i="16"/>
  <c r="M296" i="16"/>
  <c r="M320" i="16"/>
  <c r="I334" i="16"/>
  <c r="I351" i="16"/>
  <c r="I365" i="16"/>
  <c r="I377" i="16"/>
  <c r="E379" i="16"/>
  <c r="M380" i="16"/>
  <c r="M388" i="16"/>
  <c r="M391" i="16"/>
  <c r="M394" i="16"/>
  <c r="M397" i="16"/>
  <c r="M400" i="16"/>
  <c r="M403" i="16"/>
  <c r="M406" i="16"/>
  <c r="M409" i="16"/>
  <c r="M412" i="16"/>
  <c r="M415" i="16"/>
  <c r="M418" i="16"/>
  <c r="M421" i="16"/>
  <c r="I134" i="16"/>
  <c r="I191" i="16"/>
  <c r="I254" i="16"/>
  <c r="E280" i="16"/>
  <c r="M292" i="16"/>
  <c r="E324" i="16"/>
  <c r="E327" i="16"/>
  <c r="I342" i="16"/>
  <c r="I349" i="16"/>
  <c r="M363" i="16"/>
  <c r="M365" i="16"/>
  <c r="I367" i="16"/>
  <c r="I369" i="16"/>
  <c r="E371" i="16"/>
  <c r="M372" i="16"/>
  <c r="I382" i="16"/>
  <c r="E384" i="16"/>
  <c r="M385" i="16"/>
  <c r="E259" i="16"/>
  <c r="M284" i="16"/>
  <c r="I337" i="16"/>
  <c r="E345" i="16"/>
  <c r="I347" i="16"/>
  <c r="E354" i="16"/>
  <c r="E360" i="16"/>
  <c r="E362" i="16"/>
  <c r="I374" i="16"/>
  <c r="E376" i="16"/>
  <c r="M377" i="16"/>
  <c r="I387" i="16"/>
  <c r="I390" i="16"/>
  <c r="I393" i="16"/>
  <c r="I396" i="16"/>
  <c r="I399" i="16"/>
  <c r="I402" i="16"/>
  <c r="I405" i="16"/>
  <c r="I408" i="16"/>
  <c r="I411" i="16"/>
  <c r="I414" i="16"/>
  <c r="I417" i="16"/>
  <c r="I420" i="16"/>
  <c r="I198" i="16"/>
  <c r="E232" i="16"/>
  <c r="M246" i="16"/>
  <c r="M272" i="16"/>
  <c r="E298" i="16"/>
  <c r="I340" i="16"/>
  <c r="I345" i="16"/>
  <c r="I354" i="16"/>
  <c r="M356" i="16"/>
  <c r="I358" i="16"/>
  <c r="I360" i="16"/>
  <c r="E366" i="16"/>
  <c r="E368" i="16"/>
  <c r="I371" i="16"/>
  <c r="E373" i="16"/>
  <c r="M374" i="16"/>
  <c r="M387" i="16"/>
  <c r="M390" i="16"/>
  <c r="M393" i="16"/>
  <c r="M396" i="16"/>
  <c r="M399" i="16"/>
  <c r="M402" i="16"/>
  <c r="M253" i="16"/>
  <c r="M347" i="16"/>
  <c r="I380" i="16"/>
  <c r="I394" i="16"/>
  <c r="E398" i="16"/>
  <c r="I401" i="16"/>
  <c r="M411" i="16"/>
  <c r="I421" i="16"/>
  <c r="E429" i="16"/>
  <c r="M433" i="16"/>
  <c r="I444" i="16"/>
  <c r="I446" i="16"/>
  <c r="I450" i="16"/>
  <c r="I452" i="16"/>
  <c r="I456" i="16"/>
  <c r="I458" i="16"/>
  <c r="I462" i="16"/>
  <c r="I464" i="16"/>
  <c r="I468" i="16"/>
  <c r="I470" i="16"/>
  <c r="E472" i="16"/>
  <c r="M473" i="16"/>
  <c r="I483" i="16"/>
  <c r="I486" i="16"/>
  <c r="I489" i="16"/>
  <c r="I492" i="16"/>
  <c r="I495" i="16"/>
  <c r="I498" i="16"/>
  <c r="I501" i="16"/>
  <c r="I504" i="16"/>
  <c r="I507" i="16"/>
  <c r="I510" i="16"/>
  <c r="I513" i="16"/>
  <c r="I516" i="16"/>
  <c r="I519" i="16"/>
  <c r="I522" i="16"/>
  <c r="I525" i="16"/>
  <c r="I528" i="16"/>
  <c r="I531" i="16"/>
  <c r="I534" i="16"/>
  <c r="I537" i="16"/>
  <c r="I540" i="16"/>
  <c r="I543" i="16"/>
  <c r="I546" i="16"/>
  <c r="I549" i="16"/>
  <c r="I552" i="16"/>
  <c r="I555" i="16"/>
  <c r="M248" i="16"/>
  <c r="M274" i="16"/>
  <c r="I324" i="16"/>
  <c r="I343" i="16"/>
  <c r="I364" i="16"/>
  <c r="M408" i="16"/>
  <c r="I418" i="16"/>
  <c r="I424" i="16"/>
  <c r="M426" i="16"/>
  <c r="I431" i="16"/>
  <c r="I436" i="16"/>
  <c r="I438" i="16"/>
  <c r="I440" i="16"/>
  <c r="M442" i="16"/>
  <c r="M446" i="16"/>
  <c r="M448" i="16"/>
  <c r="M452" i="16"/>
  <c r="M454" i="16"/>
  <c r="M458" i="16"/>
  <c r="M460" i="16"/>
  <c r="M464" i="16"/>
  <c r="M466" i="16"/>
  <c r="I475" i="16"/>
  <c r="E477" i="16"/>
  <c r="M478" i="16"/>
  <c r="E485" i="16"/>
  <c r="E488" i="16"/>
  <c r="E491" i="16"/>
  <c r="E494" i="16"/>
  <c r="E497" i="16"/>
  <c r="E500" i="16"/>
  <c r="E503" i="16"/>
  <c r="E506" i="16"/>
  <c r="E509" i="16"/>
  <c r="E512" i="16"/>
  <c r="E515" i="16"/>
  <c r="E518" i="16"/>
  <c r="E521" i="16"/>
  <c r="E524" i="16"/>
  <c r="E527" i="16"/>
  <c r="E530" i="16"/>
  <c r="E533" i="16"/>
  <c r="E536" i="16"/>
  <c r="E539" i="16"/>
  <c r="E542" i="16"/>
  <c r="E545" i="16"/>
  <c r="E548" i="16"/>
  <c r="E551" i="16"/>
  <c r="E554" i="16"/>
  <c r="E557" i="16"/>
  <c r="E560" i="16"/>
  <c r="E563" i="16"/>
  <c r="E566" i="16"/>
  <c r="E569" i="16"/>
  <c r="E572" i="16"/>
  <c r="E286" i="16"/>
  <c r="I412" i="16"/>
  <c r="E419" i="16"/>
  <c r="M424" i="16"/>
  <c r="E432" i="16"/>
  <c r="M436" i="16"/>
  <c r="M438" i="16"/>
  <c r="E441" i="16"/>
  <c r="E447" i="16"/>
  <c r="E453" i="16"/>
  <c r="E459" i="16"/>
  <c r="E465" i="16"/>
  <c r="I472" i="16"/>
  <c r="E474" i="16"/>
  <c r="M475" i="16"/>
  <c r="M238" i="16"/>
  <c r="E370" i="16"/>
  <c r="I388" i="16"/>
  <c r="E392" i="16"/>
  <c r="I395" i="16"/>
  <c r="I409" i="16"/>
  <c r="E416" i="16"/>
  <c r="I422" i="16"/>
  <c r="I427" i="16"/>
  <c r="M429" i="16"/>
  <c r="I434" i="16"/>
  <c r="E443" i="16"/>
  <c r="E449" i="16"/>
  <c r="E455" i="16"/>
  <c r="E461" i="16"/>
  <c r="E467" i="16"/>
  <c r="I477" i="16"/>
  <c r="E479" i="16"/>
  <c r="M480" i="16"/>
  <c r="I482" i="16"/>
  <c r="I485" i="16"/>
  <c r="I488" i="16"/>
  <c r="I491" i="16"/>
  <c r="I494" i="16"/>
  <c r="I497" i="16"/>
  <c r="I500" i="16"/>
  <c r="I503" i="16"/>
  <c r="I506" i="16"/>
  <c r="I509" i="16"/>
  <c r="I512" i="16"/>
  <c r="I515" i="16"/>
  <c r="I518" i="16"/>
  <c r="I521" i="16"/>
  <c r="I524" i="16"/>
  <c r="I527" i="16"/>
  <c r="I530" i="16"/>
  <c r="I533" i="16"/>
  <c r="I536" i="16"/>
  <c r="I539" i="16"/>
  <c r="I542" i="16"/>
  <c r="I366" i="16"/>
  <c r="E382" i="16"/>
  <c r="E389" i="16"/>
  <c r="I392" i="16"/>
  <c r="I403" i="16"/>
  <c r="E410" i="16"/>
  <c r="I416" i="16"/>
  <c r="E423" i="16"/>
  <c r="M427" i="16"/>
  <c r="E435" i="16"/>
  <c r="E437" i="16"/>
  <c r="I439" i="16"/>
  <c r="I441" i="16"/>
  <c r="I443" i="16"/>
  <c r="I447" i="16"/>
  <c r="I449" i="16"/>
  <c r="I453" i="16"/>
  <c r="I455" i="16"/>
  <c r="I459" i="16"/>
  <c r="I461" i="16"/>
  <c r="I465" i="16"/>
  <c r="I467" i="16"/>
  <c r="I474" i="16"/>
  <c r="E476" i="16"/>
  <c r="M477" i="16"/>
  <c r="I479" i="16"/>
  <c r="E481" i="16"/>
  <c r="M482" i="16"/>
  <c r="M485" i="16"/>
  <c r="M488" i="16"/>
  <c r="M491" i="16"/>
  <c r="M494" i="16"/>
  <c r="M497" i="16"/>
  <c r="M500" i="16"/>
  <c r="M503" i="16"/>
  <c r="M506" i="16"/>
  <c r="M509" i="16"/>
  <c r="M512" i="16"/>
  <c r="M515" i="16"/>
  <c r="M518" i="16"/>
  <c r="M521" i="16"/>
  <c r="M524" i="16"/>
  <c r="M527" i="16"/>
  <c r="M256" i="16"/>
  <c r="I331" i="16"/>
  <c r="E407" i="16"/>
  <c r="I413" i="16"/>
  <c r="I425" i="16"/>
  <c r="I430" i="16"/>
  <c r="M432" i="16"/>
  <c r="M443" i="16"/>
  <c r="M445" i="16"/>
  <c r="M449" i="16"/>
  <c r="M451" i="16"/>
  <c r="M455" i="16"/>
  <c r="M457" i="16"/>
  <c r="M461" i="16"/>
  <c r="M463" i="16"/>
  <c r="M467" i="16"/>
  <c r="M469" i="16"/>
  <c r="E262" i="16"/>
  <c r="I327" i="16"/>
  <c r="I350" i="16"/>
  <c r="M362" i="16"/>
  <c r="M382" i="16"/>
  <c r="E386" i="16"/>
  <c r="I389" i="16"/>
  <c r="I400" i="16"/>
  <c r="E404" i="16"/>
  <c r="I410" i="16"/>
  <c r="I423" i="16"/>
  <c r="E428" i="16"/>
  <c r="I435" i="16"/>
  <c r="I437" i="16"/>
  <c r="M439" i="16"/>
  <c r="M441" i="16"/>
  <c r="M447" i="16"/>
  <c r="M453" i="16"/>
  <c r="M459" i="16"/>
  <c r="M465" i="16"/>
  <c r="I471" i="16"/>
  <c r="E473" i="16"/>
  <c r="M474" i="16"/>
  <c r="I476" i="16"/>
  <c r="E478" i="16"/>
  <c r="M479" i="16"/>
  <c r="I484" i="16"/>
  <c r="I487" i="16"/>
  <c r="I490" i="16"/>
  <c r="I493" i="16"/>
  <c r="I496" i="16"/>
  <c r="I499" i="16"/>
  <c r="I502" i="16"/>
  <c r="I505" i="16"/>
  <c r="I508" i="16"/>
  <c r="I511" i="16"/>
  <c r="I514" i="16"/>
  <c r="I517" i="16"/>
  <c r="I520" i="16"/>
  <c r="I523" i="16"/>
  <c r="I526" i="16"/>
  <c r="E268" i="16"/>
  <c r="I355" i="16"/>
  <c r="I359" i="16"/>
  <c r="M383" i="16"/>
  <c r="M414" i="16"/>
  <c r="I426" i="16"/>
  <c r="E431" i="16"/>
  <c r="E440" i="16"/>
  <c r="I442" i="16"/>
  <c r="I448" i="16"/>
  <c r="I454" i="16"/>
  <c r="I460" i="16"/>
  <c r="I466" i="16"/>
  <c r="I478" i="16"/>
  <c r="E480" i="16"/>
  <c r="M481" i="16"/>
  <c r="I547" i="16"/>
  <c r="M558" i="16"/>
  <c r="E564" i="16"/>
  <c r="M567" i="16"/>
  <c r="E573" i="16"/>
  <c r="I398" i="16"/>
  <c r="I407" i="16"/>
  <c r="E413" i="16"/>
  <c r="I429" i="16"/>
  <c r="E450" i="16"/>
  <c r="E462" i="16"/>
  <c r="M472" i="16"/>
  <c r="M547" i="16"/>
  <c r="M549" i="16"/>
  <c r="I553" i="16"/>
  <c r="E559" i="16"/>
  <c r="E568" i="16"/>
  <c r="E575" i="16"/>
  <c r="E578" i="16"/>
  <c r="E581" i="16"/>
  <c r="E584" i="16"/>
  <c r="E587" i="16"/>
  <c r="E590" i="16"/>
  <c r="E593" i="16"/>
  <c r="E596" i="16"/>
  <c r="E599" i="16"/>
  <c r="E602" i="16"/>
  <c r="E605" i="16"/>
  <c r="E608" i="16"/>
  <c r="E611" i="16"/>
  <c r="E614" i="16"/>
  <c r="E617" i="16"/>
  <c r="E620" i="16"/>
  <c r="E623" i="16"/>
  <c r="E626" i="16"/>
  <c r="E629" i="16"/>
  <c r="E632" i="16"/>
  <c r="E635" i="16"/>
  <c r="E638" i="16"/>
  <c r="E641" i="16"/>
  <c r="E644" i="16"/>
  <c r="E647" i="16"/>
  <c r="E650" i="16"/>
  <c r="E653" i="16"/>
  <c r="E656" i="16"/>
  <c r="E659" i="16"/>
  <c r="E662" i="16"/>
  <c r="M298" i="16"/>
  <c r="M321" i="16"/>
  <c r="I353" i="16"/>
  <c r="M417" i="16"/>
  <c r="E422" i="16"/>
  <c r="E434" i="16"/>
  <c r="E438" i="16"/>
  <c r="E446" i="16"/>
  <c r="E458" i="16"/>
  <c r="E470" i="16"/>
  <c r="E483" i="16"/>
  <c r="E486" i="16"/>
  <c r="E489" i="16"/>
  <c r="E492" i="16"/>
  <c r="E495" i="16"/>
  <c r="E498" i="16"/>
  <c r="E501" i="16"/>
  <c r="E504" i="16"/>
  <c r="E507" i="16"/>
  <c r="E510" i="16"/>
  <c r="E513" i="16"/>
  <c r="E516" i="16"/>
  <c r="E519" i="16"/>
  <c r="E522" i="16"/>
  <c r="E525" i="16"/>
  <c r="E528" i="16"/>
  <c r="M530" i="16"/>
  <c r="M535" i="16"/>
  <c r="I538" i="16"/>
  <c r="E541" i="16"/>
  <c r="M543" i="16"/>
  <c r="M545" i="16"/>
  <c r="M551" i="16"/>
  <c r="I557" i="16"/>
  <c r="M562" i="16"/>
  <c r="I564" i="16"/>
  <c r="I566" i="16"/>
  <c r="M571" i="16"/>
  <c r="I573" i="16"/>
  <c r="M576" i="16"/>
  <c r="M579" i="16"/>
  <c r="M582" i="16"/>
  <c r="M585" i="16"/>
  <c r="M588" i="16"/>
  <c r="M591" i="16"/>
  <c r="M594" i="16"/>
  <c r="M597" i="16"/>
  <c r="M600" i="16"/>
  <c r="E395" i="16"/>
  <c r="I404" i="16"/>
  <c r="M430" i="16"/>
  <c r="M470" i="16"/>
  <c r="I473" i="16"/>
  <c r="I480" i="16"/>
  <c r="M483" i="16"/>
  <c r="M486" i="16"/>
  <c r="M489" i="16"/>
  <c r="M492" i="16"/>
  <c r="M495" i="16"/>
  <c r="M498" i="16"/>
  <c r="M501" i="16"/>
  <c r="M504" i="16"/>
  <c r="M507" i="16"/>
  <c r="M510" i="16"/>
  <c r="M513" i="16"/>
  <c r="M516" i="16"/>
  <c r="M519" i="16"/>
  <c r="M522" i="16"/>
  <c r="M525" i="16"/>
  <c r="M528" i="16"/>
  <c r="E531" i="16"/>
  <c r="M533" i="16"/>
  <c r="M538" i="16"/>
  <c r="I541" i="16"/>
  <c r="E544" i="16"/>
  <c r="E546" i="16"/>
  <c r="M557" i="16"/>
  <c r="I559" i="16"/>
  <c r="M566" i="16"/>
  <c r="I568" i="16"/>
  <c r="I575" i="16"/>
  <c r="I578" i="16"/>
  <c r="I581" i="16"/>
  <c r="I584" i="16"/>
  <c r="I548" i="16"/>
  <c r="E552" i="16"/>
  <c r="E556" i="16"/>
  <c r="E565" i="16"/>
  <c r="E574" i="16"/>
  <c r="E577" i="16"/>
  <c r="E580" i="16"/>
  <c r="E583" i="16"/>
  <c r="E586" i="16"/>
  <c r="E589" i="16"/>
  <c r="E592" i="16"/>
  <c r="I451" i="16"/>
  <c r="I463" i="16"/>
  <c r="E471" i="16"/>
  <c r="E484" i="16"/>
  <c r="E487" i="16"/>
  <c r="E490" i="16"/>
  <c r="E493" i="16"/>
  <c r="E496" i="16"/>
  <c r="E499" i="16"/>
  <c r="E502" i="16"/>
  <c r="E505" i="16"/>
  <c r="E508" i="16"/>
  <c r="E511" i="16"/>
  <c r="E514" i="16"/>
  <c r="E517" i="16"/>
  <c r="E520" i="16"/>
  <c r="E523" i="16"/>
  <c r="E526" i="16"/>
  <c r="E529" i="16"/>
  <c r="M531" i="16"/>
  <c r="E534" i="16"/>
  <c r="M536" i="16"/>
  <c r="M541" i="16"/>
  <c r="I544" i="16"/>
  <c r="I550" i="16"/>
  <c r="M559" i="16"/>
  <c r="I561" i="16"/>
  <c r="I563" i="16"/>
  <c r="M568" i="16"/>
  <c r="I570" i="16"/>
  <c r="I572" i="16"/>
  <c r="M575" i="16"/>
  <c r="M578" i="16"/>
  <c r="M581" i="16"/>
  <c r="M584" i="16"/>
  <c r="M587" i="16"/>
  <c r="M590" i="16"/>
  <c r="M593" i="16"/>
  <c r="M596" i="16"/>
  <c r="M599" i="16"/>
  <c r="M602" i="16"/>
  <c r="I146" i="16"/>
  <c r="E351" i="16"/>
  <c r="M360" i="16"/>
  <c r="E381" i="16"/>
  <c r="I391" i="16"/>
  <c r="M405" i="16"/>
  <c r="I419" i="16"/>
  <c r="M423" i="16"/>
  <c r="M435" i="16"/>
  <c r="E444" i="16"/>
  <c r="E456" i="16"/>
  <c r="E468" i="16"/>
  <c r="I481" i="16"/>
  <c r="M546" i="16"/>
  <c r="M548" i="16"/>
  <c r="I554" i="16"/>
  <c r="E558" i="16"/>
  <c r="M561" i="16"/>
  <c r="E567" i="16"/>
  <c r="M570" i="16"/>
  <c r="I397" i="16"/>
  <c r="I406" i="16"/>
  <c r="M420" i="16"/>
  <c r="I428" i="16"/>
  <c r="E482" i="16"/>
  <c r="M529" i="16"/>
  <c r="I532" i="16"/>
  <c r="E535" i="16"/>
  <c r="M537" i="16"/>
  <c r="E540" i="16"/>
  <c r="M542" i="16"/>
  <c r="E549" i="16"/>
  <c r="E553" i="16"/>
  <c r="M556" i="16"/>
  <c r="I558" i="16"/>
  <c r="I560" i="16"/>
  <c r="M565" i="16"/>
  <c r="I567" i="16"/>
  <c r="I569" i="16"/>
  <c r="M574" i="16"/>
  <c r="M577" i="16"/>
  <c r="M580" i="16"/>
  <c r="M583" i="16"/>
  <c r="M586" i="16"/>
  <c r="I356" i="16"/>
  <c r="I433" i="16"/>
  <c r="M471" i="16"/>
  <c r="I529" i="16"/>
  <c r="I545" i="16"/>
  <c r="M552" i="16"/>
  <c r="M555" i="16"/>
  <c r="E588" i="16"/>
  <c r="I590" i="16"/>
  <c r="I595" i="16"/>
  <c r="M617" i="16"/>
  <c r="I619" i="16"/>
  <c r="M626" i="16"/>
  <c r="I628" i="16"/>
  <c r="M635" i="16"/>
  <c r="I637" i="16"/>
  <c r="M644" i="16"/>
  <c r="I646" i="16"/>
  <c r="M653" i="16"/>
  <c r="I655" i="16"/>
  <c r="M662" i="16"/>
  <c r="I664" i="16"/>
  <c r="E666" i="16"/>
  <c r="E669" i="16"/>
  <c r="E672" i="16"/>
  <c r="E675" i="16"/>
  <c r="E678" i="16"/>
  <c r="E681" i="16"/>
  <c r="E684" i="16"/>
  <c r="E687" i="16"/>
  <c r="E690" i="16"/>
  <c r="E693" i="16"/>
  <c r="E696" i="16"/>
  <c r="E699" i="16"/>
  <c r="E702" i="16"/>
  <c r="E705" i="16"/>
  <c r="E708" i="16"/>
  <c r="E711" i="16"/>
  <c r="E714" i="16"/>
  <c r="E717" i="16"/>
  <c r="E720" i="16"/>
  <c r="E723" i="16"/>
  <c r="E726" i="16"/>
  <c r="E729" i="16"/>
  <c r="E732" i="16"/>
  <c r="E735" i="16"/>
  <c r="E738" i="16"/>
  <c r="E741" i="16"/>
  <c r="E744" i="16"/>
  <c r="E747" i="16"/>
  <c r="E750" i="16"/>
  <c r="E753" i="16"/>
  <c r="E756" i="16"/>
  <c r="E759" i="16"/>
  <c r="E762" i="16"/>
  <c r="E765" i="16"/>
  <c r="E768" i="16"/>
  <c r="E771" i="16"/>
  <c r="E774" i="16"/>
  <c r="E777" i="16"/>
  <c r="E780" i="16"/>
  <c r="E783" i="16"/>
  <c r="E786" i="16"/>
  <c r="M444" i="16"/>
  <c r="M476" i="16"/>
  <c r="M493" i="16"/>
  <c r="M505" i="16"/>
  <c r="M517" i="16"/>
  <c r="E538" i="16"/>
  <c r="E570" i="16"/>
  <c r="I576" i="16"/>
  <c r="I579" i="16"/>
  <c r="I582" i="16"/>
  <c r="I585" i="16"/>
  <c r="E600" i="16"/>
  <c r="I604" i="16"/>
  <c r="I606" i="16"/>
  <c r="I608" i="16"/>
  <c r="I610" i="16"/>
  <c r="I612" i="16"/>
  <c r="E616" i="16"/>
  <c r="I621" i="16"/>
  <c r="E625" i="16"/>
  <c r="I630" i="16"/>
  <c r="E634" i="16"/>
  <c r="I639" i="16"/>
  <c r="E643" i="16"/>
  <c r="I648" i="16"/>
  <c r="E652" i="16"/>
  <c r="I657" i="16"/>
  <c r="E661" i="16"/>
  <c r="M667" i="16"/>
  <c r="M670" i="16"/>
  <c r="M673" i="16"/>
  <c r="M676" i="16"/>
  <c r="M679" i="16"/>
  <c r="M682" i="16"/>
  <c r="M685" i="16"/>
  <c r="M688" i="16"/>
  <c r="M691" i="16"/>
  <c r="M694" i="16"/>
  <c r="M697" i="16"/>
  <c r="M700" i="16"/>
  <c r="M703" i="16"/>
  <c r="M706" i="16"/>
  <c r="M709" i="16"/>
  <c r="M712" i="16"/>
  <c r="M715" i="16"/>
  <c r="M718" i="16"/>
  <c r="M721" i="16"/>
  <c r="M724" i="16"/>
  <c r="M727" i="16"/>
  <c r="M730" i="16"/>
  <c r="M733" i="16"/>
  <c r="M736" i="16"/>
  <c r="M739" i="16"/>
  <c r="M742" i="16"/>
  <c r="I384" i="16"/>
  <c r="E401" i="16"/>
  <c r="E550" i="16"/>
  <c r="M573" i="16"/>
  <c r="I588" i="16"/>
  <c r="E591" i="16"/>
  <c r="I593" i="16"/>
  <c r="M595" i="16"/>
  <c r="E598" i="16"/>
  <c r="I602" i="16"/>
  <c r="M606" i="16"/>
  <c r="M612" i="16"/>
  <c r="I614" i="16"/>
  <c r="M619" i="16"/>
  <c r="M621" i="16"/>
  <c r="I623" i="16"/>
  <c r="M628" i="16"/>
  <c r="M630" i="16"/>
  <c r="I632" i="16"/>
  <c r="M637" i="16"/>
  <c r="M639" i="16"/>
  <c r="I641" i="16"/>
  <c r="M646" i="16"/>
  <c r="M648" i="16"/>
  <c r="I650" i="16"/>
  <c r="M655" i="16"/>
  <c r="M657" i="16"/>
  <c r="I659" i="16"/>
  <c r="M664" i="16"/>
  <c r="I379" i="16"/>
  <c r="E464" i="16"/>
  <c r="M468" i="16"/>
  <c r="M534" i="16"/>
  <c r="I556" i="16"/>
  <c r="M563" i="16"/>
  <c r="I600" i="16"/>
  <c r="M604" i="16"/>
  <c r="M608" i="16"/>
  <c r="M610" i="16"/>
  <c r="E618" i="16"/>
  <c r="E627" i="16"/>
  <c r="E636" i="16"/>
  <c r="E645" i="16"/>
  <c r="E654" i="16"/>
  <c r="E663" i="16"/>
  <c r="I666" i="16"/>
  <c r="I669" i="16"/>
  <c r="I672" i="16"/>
  <c r="I675" i="16"/>
  <c r="I678" i="16"/>
  <c r="I681" i="16"/>
  <c r="I684" i="16"/>
  <c r="I687" i="16"/>
  <c r="I690" i="16"/>
  <c r="I693" i="16"/>
  <c r="I696" i="16"/>
  <c r="I699" i="16"/>
  <c r="I702" i="16"/>
  <c r="I705" i="16"/>
  <c r="I708" i="16"/>
  <c r="I711" i="16"/>
  <c r="I714" i="16"/>
  <c r="I717" i="16"/>
  <c r="I720" i="16"/>
  <c r="I723" i="16"/>
  <c r="I726" i="16"/>
  <c r="E330" i="16"/>
  <c r="M369" i="16"/>
  <c r="E425" i="16"/>
  <c r="I445" i="16"/>
  <c r="M450" i="16"/>
  <c r="M490" i="16"/>
  <c r="M502" i="16"/>
  <c r="M514" i="16"/>
  <c r="M526" i="16"/>
  <c r="E543" i="16"/>
  <c r="E547" i="16"/>
  <c r="M550" i="16"/>
  <c r="M553" i="16"/>
  <c r="M560" i="16"/>
  <c r="E571" i="16"/>
  <c r="I591" i="16"/>
  <c r="I598" i="16"/>
  <c r="M614" i="16"/>
  <c r="I616" i="16"/>
  <c r="M623" i="16"/>
  <c r="I625" i="16"/>
  <c r="M632" i="16"/>
  <c r="I634" i="16"/>
  <c r="M641" i="16"/>
  <c r="I643" i="16"/>
  <c r="M650" i="16"/>
  <c r="I652" i="16"/>
  <c r="M659" i="16"/>
  <c r="I661" i="16"/>
  <c r="E665" i="16"/>
  <c r="E668" i="16"/>
  <c r="E671" i="16"/>
  <c r="E674" i="16"/>
  <c r="E677" i="16"/>
  <c r="E680" i="16"/>
  <c r="E683" i="16"/>
  <c r="E686" i="16"/>
  <c r="E689" i="16"/>
  <c r="E692" i="16"/>
  <c r="E695" i="16"/>
  <c r="E698" i="16"/>
  <c r="E701" i="16"/>
  <c r="E704" i="16"/>
  <c r="E707" i="16"/>
  <c r="E710" i="16"/>
  <c r="E713" i="16"/>
  <c r="E716" i="16"/>
  <c r="E719" i="16"/>
  <c r="E722" i="16"/>
  <c r="E725" i="16"/>
  <c r="E728" i="16"/>
  <c r="E731" i="16"/>
  <c r="E734" i="16"/>
  <c r="E737" i="16"/>
  <c r="E740" i="16"/>
  <c r="E743" i="16"/>
  <c r="E746" i="16"/>
  <c r="E749" i="16"/>
  <c r="E752" i="16"/>
  <c r="E755" i="16"/>
  <c r="E758" i="16"/>
  <c r="E761" i="16"/>
  <c r="E764" i="16"/>
  <c r="E767" i="16"/>
  <c r="E770" i="16"/>
  <c r="E773" i="16"/>
  <c r="E776" i="16"/>
  <c r="E779" i="16"/>
  <c r="E782" i="16"/>
  <c r="E785" i="16"/>
  <c r="E788" i="16"/>
  <c r="E348" i="16"/>
  <c r="I469" i="16"/>
  <c r="I535" i="16"/>
  <c r="M539" i="16"/>
  <c r="E561" i="16"/>
  <c r="I571" i="16"/>
  <c r="I589" i="16"/>
  <c r="I596" i="16"/>
  <c r="M598" i="16"/>
  <c r="E601" i="16"/>
  <c r="M616" i="16"/>
  <c r="M618" i="16"/>
  <c r="I620" i="16"/>
  <c r="M625" i="16"/>
  <c r="M627" i="16"/>
  <c r="I629" i="16"/>
  <c r="M634" i="16"/>
  <c r="M636" i="16"/>
  <c r="I638" i="16"/>
  <c r="M643" i="16"/>
  <c r="M645" i="16"/>
  <c r="I647" i="16"/>
  <c r="M652" i="16"/>
  <c r="M654" i="16"/>
  <c r="I656" i="16"/>
  <c r="M661" i="16"/>
  <c r="M663" i="16"/>
  <c r="I386" i="16"/>
  <c r="E426" i="16"/>
  <c r="M487" i="16"/>
  <c r="M499" i="16"/>
  <c r="M511" i="16"/>
  <c r="M523" i="16"/>
  <c r="E532" i="16"/>
  <c r="M564" i="16"/>
  <c r="I594" i="16"/>
  <c r="I603" i="16"/>
  <c r="I605" i="16"/>
  <c r="I607" i="16"/>
  <c r="I609" i="16"/>
  <c r="I611" i="16"/>
  <c r="E615" i="16"/>
  <c r="E624" i="16"/>
  <c r="E633" i="16"/>
  <c r="E642" i="16"/>
  <c r="E651" i="16"/>
  <c r="E660" i="16"/>
  <c r="I665" i="16"/>
  <c r="I668" i="16"/>
  <c r="I671" i="16"/>
  <c r="I674" i="16"/>
  <c r="I677" i="16"/>
  <c r="I680" i="16"/>
  <c r="I683" i="16"/>
  <c r="I686" i="16"/>
  <c r="I689" i="16"/>
  <c r="I692" i="16"/>
  <c r="I695" i="16"/>
  <c r="I698" i="16"/>
  <c r="I701" i="16"/>
  <c r="I704" i="16"/>
  <c r="I707" i="16"/>
  <c r="I710" i="16"/>
  <c r="I713" i="16"/>
  <c r="I716" i="16"/>
  <c r="I719" i="16"/>
  <c r="I722" i="16"/>
  <c r="I725" i="16"/>
  <c r="I728" i="16"/>
  <c r="I731" i="16"/>
  <c r="I734" i="16"/>
  <c r="I737" i="16"/>
  <c r="I740" i="16"/>
  <c r="I432" i="16"/>
  <c r="E475" i="16"/>
  <c r="M532" i="16"/>
  <c r="M540" i="16"/>
  <c r="E562" i="16"/>
  <c r="E597" i="16"/>
  <c r="M605" i="16"/>
  <c r="M607" i="16"/>
  <c r="M611" i="16"/>
  <c r="I615" i="16"/>
  <c r="E619" i="16"/>
  <c r="I624" i="16"/>
  <c r="E628" i="16"/>
  <c r="I633" i="16"/>
  <c r="E637" i="16"/>
  <c r="I642" i="16"/>
  <c r="E646" i="16"/>
  <c r="I651" i="16"/>
  <c r="E655" i="16"/>
  <c r="I660" i="16"/>
  <c r="E664" i="16"/>
  <c r="M665" i="16"/>
  <c r="M668" i="16"/>
  <c r="M671" i="16"/>
  <c r="M674" i="16"/>
  <c r="M677" i="16"/>
  <c r="M680" i="16"/>
  <c r="M683" i="16"/>
  <c r="M686" i="16"/>
  <c r="M689" i="16"/>
  <c r="M692" i="16"/>
  <c r="M695" i="16"/>
  <c r="M698" i="16"/>
  <c r="M701" i="16"/>
  <c r="M704" i="16"/>
  <c r="M707" i="16"/>
  <c r="M710" i="16"/>
  <c r="M713" i="16"/>
  <c r="M716" i="16"/>
  <c r="M719" i="16"/>
  <c r="M722" i="16"/>
  <c r="M725" i="16"/>
  <c r="M280" i="16"/>
  <c r="I457" i="16"/>
  <c r="M462" i="16"/>
  <c r="I562" i="16"/>
  <c r="M569" i="16"/>
  <c r="E576" i="16"/>
  <c r="E579" i="16"/>
  <c r="E582" i="16"/>
  <c r="E585" i="16"/>
  <c r="I597" i="16"/>
  <c r="E604" i="16"/>
  <c r="E606" i="16"/>
  <c r="E610" i="16"/>
  <c r="E612" i="16"/>
  <c r="E621" i="16"/>
  <c r="E630" i="16"/>
  <c r="E639" i="16"/>
  <c r="E648" i="16"/>
  <c r="E657" i="16"/>
  <c r="I667" i="16"/>
  <c r="I670" i="16"/>
  <c r="I673" i="16"/>
  <c r="I676" i="16"/>
  <c r="I679" i="16"/>
  <c r="I682" i="16"/>
  <c r="I685" i="16"/>
  <c r="I688" i="16"/>
  <c r="I691" i="16"/>
  <c r="I694" i="16"/>
  <c r="I697" i="16"/>
  <c r="I700" i="16"/>
  <c r="I703" i="16"/>
  <c r="I706" i="16"/>
  <c r="I709" i="16"/>
  <c r="I712" i="16"/>
  <c r="I715" i="16"/>
  <c r="I718" i="16"/>
  <c r="M520" i="16"/>
  <c r="M601" i="16"/>
  <c r="E622" i="16"/>
  <c r="M629" i="16"/>
  <c r="E649" i="16"/>
  <c r="M656" i="16"/>
  <c r="M687" i="16"/>
  <c r="E694" i="16"/>
  <c r="I733" i="16"/>
  <c r="I742" i="16"/>
  <c r="M746" i="16"/>
  <c r="M748" i="16"/>
  <c r="M752" i="16"/>
  <c r="M754" i="16"/>
  <c r="M758" i="16"/>
  <c r="M760" i="16"/>
  <c r="M764" i="16"/>
  <c r="M766" i="16"/>
  <c r="M770" i="16"/>
  <c r="M772" i="16"/>
  <c r="E789" i="16"/>
  <c r="E792" i="16"/>
  <c r="E795" i="16"/>
  <c r="E798" i="16"/>
  <c r="E801" i="16"/>
  <c r="E804" i="16"/>
  <c r="E807" i="16"/>
  <c r="E810" i="16"/>
  <c r="E813" i="16"/>
  <c r="E816" i="16"/>
  <c r="E819" i="16"/>
  <c r="E822" i="16"/>
  <c r="E825" i="16"/>
  <c r="E828" i="16"/>
  <c r="E831" i="16"/>
  <c r="E834" i="16"/>
  <c r="E837" i="16"/>
  <c r="E840" i="16"/>
  <c r="E843" i="16"/>
  <c r="E846" i="16"/>
  <c r="E849" i="16"/>
  <c r="E852" i="16"/>
  <c r="E855" i="16"/>
  <c r="E858" i="16"/>
  <c r="E861" i="16"/>
  <c r="E864" i="16"/>
  <c r="E867" i="16"/>
  <c r="E870" i="16"/>
  <c r="E873" i="16"/>
  <c r="E876" i="16"/>
  <c r="E879" i="16"/>
  <c r="E882" i="16"/>
  <c r="E885" i="16"/>
  <c r="E888" i="16"/>
  <c r="E891" i="16"/>
  <c r="E894" i="16"/>
  <c r="E897" i="16"/>
  <c r="E900" i="16"/>
  <c r="E903" i="16"/>
  <c r="E906" i="16"/>
  <c r="E909" i="16"/>
  <c r="E912" i="16"/>
  <c r="M371" i="16"/>
  <c r="I574" i="16"/>
  <c r="M589" i="16"/>
  <c r="M633" i="16"/>
  <c r="M660" i="16"/>
  <c r="M684" i="16"/>
  <c r="E691" i="16"/>
  <c r="M720" i="16"/>
  <c r="M723" i="16"/>
  <c r="M726" i="16"/>
  <c r="M731" i="16"/>
  <c r="E736" i="16"/>
  <c r="I738" i="16"/>
  <c r="M740" i="16"/>
  <c r="M776" i="16"/>
  <c r="I778" i="16"/>
  <c r="M785" i="16"/>
  <c r="I787" i="16"/>
  <c r="M790" i="16"/>
  <c r="M793" i="16"/>
  <c r="M796" i="16"/>
  <c r="M799" i="16"/>
  <c r="M802" i="16"/>
  <c r="M805" i="16"/>
  <c r="M808" i="16"/>
  <c r="M811" i="16"/>
  <c r="M814" i="16"/>
  <c r="M817" i="16"/>
  <c r="M820" i="16"/>
  <c r="M823" i="16"/>
  <c r="M826" i="16"/>
  <c r="M829" i="16"/>
  <c r="M832" i="16"/>
  <c r="M835" i="16"/>
  <c r="M838" i="16"/>
  <c r="M841" i="16"/>
  <c r="M844" i="16"/>
  <c r="M847" i="16"/>
  <c r="M850" i="16"/>
  <c r="M853" i="16"/>
  <c r="M856" i="16"/>
  <c r="M859" i="16"/>
  <c r="M554" i="16"/>
  <c r="E594" i="16"/>
  <c r="I618" i="16"/>
  <c r="I622" i="16"/>
  <c r="I645" i="16"/>
  <c r="I649" i="16"/>
  <c r="M681" i="16"/>
  <c r="E688" i="16"/>
  <c r="M717" i="16"/>
  <c r="I729" i="16"/>
  <c r="M738" i="16"/>
  <c r="E745" i="16"/>
  <c r="E751" i="16"/>
  <c r="E757" i="16"/>
  <c r="E763" i="16"/>
  <c r="E769" i="16"/>
  <c r="E775" i="16"/>
  <c r="M778" i="16"/>
  <c r="I780" i="16"/>
  <c r="E784" i="16"/>
  <c r="M787" i="16"/>
  <c r="M544" i="16"/>
  <c r="I565" i="16"/>
  <c r="I580" i="16"/>
  <c r="E607" i="16"/>
  <c r="M622" i="16"/>
  <c r="I626" i="16"/>
  <c r="M649" i="16"/>
  <c r="I653" i="16"/>
  <c r="M678" i="16"/>
  <c r="E685" i="16"/>
  <c r="M714" i="16"/>
  <c r="E721" i="16"/>
  <c r="E724" i="16"/>
  <c r="E727" i="16"/>
  <c r="M729" i="16"/>
  <c r="M780" i="16"/>
  <c r="I782" i="16"/>
  <c r="I789" i="16"/>
  <c r="I792" i="16"/>
  <c r="I795" i="16"/>
  <c r="I798" i="16"/>
  <c r="I801" i="16"/>
  <c r="I804" i="16"/>
  <c r="I807" i="16"/>
  <c r="I810" i="16"/>
  <c r="I813" i="16"/>
  <c r="I816" i="16"/>
  <c r="I819" i="16"/>
  <c r="I822" i="16"/>
  <c r="I825" i="16"/>
  <c r="E555" i="16"/>
  <c r="E603" i="16"/>
  <c r="E631" i="16"/>
  <c r="M638" i="16"/>
  <c r="E658" i="16"/>
  <c r="M675" i="16"/>
  <c r="E682" i="16"/>
  <c r="M711" i="16"/>
  <c r="E718" i="16"/>
  <c r="I736" i="16"/>
  <c r="I743" i="16"/>
  <c r="I747" i="16"/>
  <c r="I749" i="16"/>
  <c r="I753" i="16"/>
  <c r="I755" i="16"/>
  <c r="I759" i="16"/>
  <c r="I761" i="16"/>
  <c r="I765" i="16"/>
  <c r="I767" i="16"/>
  <c r="I771" i="16"/>
  <c r="I773" i="16"/>
  <c r="E791" i="16"/>
  <c r="E794" i="16"/>
  <c r="E797" i="16"/>
  <c r="E800" i="16"/>
  <c r="E803" i="16"/>
  <c r="E806" i="16"/>
  <c r="E809" i="16"/>
  <c r="E812" i="16"/>
  <c r="E815" i="16"/>
  <c r="E818" i="16"/>
  <c r="E821" i="16"/>
  <c r="E824" i="16"/>
  <c r="E827" i="16"/>
  <c r="E830" i="16"/>
  <c r="E833" i="16"/>
  <c r="E836" i="16"/>
  <c r="E839" i="16"/>
  <c r="E842" i="16"/>
  <c r="E845" i="16"/>
  <c r="E848" i="16"/>
  <c r="E851" i="16"/>
  <c r="E854" i="16"/>
  <c r="E857" i="16"/>
  <c r="E860" i="16"/>
  <c r="E863" i="16"/>
  <c r="E866" i="16"/>
  <c r="E869" i="16"/>
  <c r="E872" i="16"/>
  <c r="E875" i="16"/>
  <c r="E878" i="16"/>
  <c r="E881" i="16"/>
  <c r="E884" i="16"/>
  <c r="E887" i="16"/>
  <c r="E890" i="16"/>
  <c r="E893" i="16"/>
  <c r="I586" i="16"/>
  <c r="M615" i="16"/>
  <c r="M642" i="16"/>
  <c r="M672" i="16"/>
  <c r="E679" i="16"/>
  <c r="M708" i="16"/>
  <c r="E715" i="16"/>
  <c r="E730" i="16"/>
  <c r="I732" i="16"/>
  <c r="M734" i="16"/>
  <c r="E739" i="16"/>
  <c r="I741" i="16"/>
  <c r="I745" i="16"/>
  <c r="M747" i="16"/>
  <c r="I751" i="16"/>
  <c r="M753" i="16"/>
  <c r="I757" i="16"/>
  <c r="M759" i="16"/>
  <c r="I763" i="16"/>
  <c r="M765" i="16"/>
  <c r="I769" i="16"/>
  <c r="M771" i="16"/>
  <c r="I775" i="16"/>
  <c r="M782" i="16"/>
  <c r="I784" i="16"/>
  <c r="M789" i="16"/>
  <c r="M792" i="16"/>
  <c r="M795" i="16"/>
  <c r="M798" i="16"/>
  <c r="M801" i="16"/>
  <c r="M804" i="16"/>
  <c r="M807" i="16"/>
  <c r="M810" i="16"/>
  <c r="M813" i="16"/>
  <c r="M816" i="16"/>
  <c r="M819" i="16"/>
  <c r="M822" i="16"/>
  <c r="M825" i="16"/>
  <c r="M828" i="16"/>
  <c r="M831" i="16"/>
  <c r="M834" i="16"/>
  <c r="M484" i="16"/>
  <c r="E595" i="16"/>
  <c r="I599" i="16"/>
  <c r="M603" i="16"/>
  <c r="I627" i="16"/>
  <c r="I631" i="16"/>
  <c r="I654" i="16"/>
  <c r="I658" i="16"/>
  <c r="M669" i="16"/>
  <c r="E676" i="16"/>
  <c r="M705" i="16"/>
  <c r="E712" i="16"/>
  <c r="I721" i="16"/>
  <c r="I724" i="16"/>
  <c r="I727" i="16"/>
  <c r="M732" i="16"/>
  <c r="M741" i="16"/>
  <c r="M743" i="16"/>
  <c r="M745" i="16"/>
  <c r="M749" i="16"/>
  <c r="M751" i="16"/>
  <c r="M755" i="16"/>
  <c r="M757" i="16"/>
  <c r="M761" i="16"/>
  <c r="M763" i="16"/>
  <c r="M767" i="16"/>
  <c r="M769" i="16"/>
  <c r="M773" i="16"/>
  <c r="M775" i="16"/>
  <c r="I777" i="16"/>
  <c r="E781" i="16"/>
  <c r="M784" i="16"/>
  <c r="I786" i="16"/>
  <c r="I592" i="16"/>
  <c r="E609" i="16"/>
  <c r="M624" i="16"/>
  <c r="M651" i="16"/>
  <c r="E667" i="16"/>
  <c r="M696" i="16"/>
  <c r="E703" i="16"/>
  <c r="E733" i="16"/>
  <c r="I735" i="16"/>
  <c r="M737" i="16"/>
  <c r="E742" i="16"/>
  <c r="M779" i="16"/>
  <c r="I781" i="16"/>
  <c r="M788" i="16"/>
  <c r="M791" i="16"/>
  <c r="M794" i="16"/>
  <c r="M797" i="16"/>
  <c r="M800" i="16"/>
  <c r="M803" i="16"/>
  <c r="M806" i="16"/>
  <c r="M809" i="16"/>
  <c r="M812" i="16"/>
  <c r="M815" i="16"/>
  <c r="M818" i="16"/>
  <c r="M821" i="16"/>
  <c r="M824" i="16"/>
  <c r="M88" i="16"/>
  <c r="E452" i="16"/>
  <c r="M508" i="16"/>
  <c r="I583" i="16"/>
  <c r="M592" i="16"/>
  <c r="I613" i="16"/>
  <c r="I636" i="16"/>
  <c r="I640" i="16"/>
  <c r="I663" i="16"/>
  <c r="M693" i="16"/>
  <c r="E700" i="16"/>
  <c r="M728" i="16"/>
  <c r="M735" i="16"/>
  <c r="I744" i="16"/>
  <c r="I746" i="16"/>
  <c r="I750" i="16"/>
  <c r="I752" i="16"/>
  <c r="I756" i="16"/>
  <c r="I758" i="16"/>
  <c r="I762" i="16"/>
  <c r="I764" i="16"/>
  <c r="I768" i="16"/>
  <c r="I770" i="16"/>
  <c r="I774" i="16"/>
  <c r="E778" i="16"/>
  <c r="M781" i="16"/>
  <c r="I783" i="16"/>
  <c r="E787" i="16"/>
  <c r="E537" i="16"/>
  <c r="I601" i="16"/>
  <c r="M609" i="16"/>
  <c r="M613" i="16"/>
  <c r="I617" i="16"/>
  <c r="M640" i="16"/>
  <c r="I644" i="16"/>
  <c r="M690" i="16"/>
  <c r="E697" i="16"/>
  <c r="M744" i="16"/>
  <c r="I748" i="16"/>
  <c r="M750" i="16"/>
  <c r="I754" i="16"/>
  <c r="M756" i="16"/>
  <c r="I760" i="16"/>
  <c r="M762" i="16"/>
  <c r="I766" i="16"/>
  <c r="M768" i="16"/>
  <c r="I772" i="16"/>
  <c r="M774" i="16"/>
  <c r="I776" i="16"/>
  <c r="M783" i="16"/>
  <c r="I785" i="16"/>
  <c r="I790" i="16"/>
  <c r="I793" i="16"/>
  <c r="I796" i="16"/>
  <c r="I799" i="16"/>
  <c r="I802" i="16"/>
  <c r="I805" i="16"/>
  <c r="I808" i="16"/>
  <c r="I811" i="16"/>
  <c r="I814" i="16"/>
  <c r="I817" i="16"/>
  <c r="I820" i="16"/>
  <c r="I823" i="16"/>
  <c r="I826" i="16"/>
  <c r="I829" i="16"/>
  <c r="M496" i="16"/>
  <c r="M572" i="16"/>
  <c r="E613" i="16"/>
  <c r="E640" i="16"/>
  <c r="E709" i="16"/>
  <c r="E766" i="16"/>
  <c r="E793" i="16"/>
  <c r="E805" i="16"/>
  <c r="E817" i="16"/>
  <c r="I828" i="16"/>
  <c r="M837" i="16"/>
  <c r="I840" i="16"/>
  <c r="E847" i="16"/>
  <c r="I851" i="16"/>
  <c r="M855" i="16"/>
  <c r="M857" i="16"/>
  <c r="M865" i="16"/>
  <c r="I867" i="16"/>
  <c r="E871" i="16"/>
  <c r="M874" i="16"/>
  <c r="I876" i="16"/>
  <c r="E880" i="16"/>
  <c r="M883" i="16"/>
  <c r="I885" i="16"/>
  <c r="E889" i="16"/>
  <c r="M892" i="16"/>
  <c r="I894" i="16"/>
  <c r="I899" i="16"/>
  <c r="E901" i="16"/>
  <c r="M902" i="16"/>
  <c r="M907" i="16"/>
  <c r="E914" i="16"/>
  <c r="E917" i="16"/>
  <c r="E920" i="16"/>
  <c r="E923" i="16"/>
  <c r="E926" i="16"/>
  <c r="E929" i="16"/>
  <c r="E932" i="16"/>
  <c r="E935" i="16"/>
  <c r="I936" i="16"/>
  <c r="M833" i="16"/>
  <c r="I797" i="16"/>
  <c r="I809" i="16"/>
  <c r="I821" i="16"/>
  <c r="E832" i="16"/>
  <c r="E835" i="16"/>
  <c r="M840" i="16"/>
  <c r="I849" i="16"/>
  <c r="I853" i="16"/>
  <c r="E862" i="16"/>
  <c r="M867" i="16"/>
  <c r="I869" i="16"/>
  <c r="M876" i="16"/>
  <c r="I878" i="16"/>
  <c r="M885" i="16"/>
  <c r="I887" i="16"/>
  <c r="M894" i="16"/>
  <c r="I904" i="16"/>
  <c r="I909" i="16"/>
  <c r="E911" i="16"/>
  <c r="M912" i="16"/>
  <c r="M915" i="16"/>
  <c r="M918" i="16"/>
  <c r="M921" i="16"/>
  <c r="M924" i="16"/>
  <c r="M927" i="16"/>
  <c r="M930" i="16"/>
  <c r="M933" i="16"/>
  <c r="E933" i="16"/>
  <c r="I635" i="16"/>
  <c r="I662" i="16"/>
  <c r="E673" i="16"/>
  <c r="M699" i="16"/>
  <c r="E772" i="16"/>
  <c r="E829" i="16"/>
  <c r="E838" i="16"/>
  <c r="I845" i="16"/>
  <c r="M849" i="16"/>
  <c r="M851" i="16"/>
  <c r="I896" i="16"/>
  <c r="E898" i="16"/>
  <c r="M899" i="16"/>
  <c r="M904" i="16"/>
  <c r="M456" i="16"/>
  <c r="E790" i="16"/>
  <c r="E802" i="16"/>
  <c r="E814" i="16"/>
  <c r="E826" i="16"/>
  <c r="I832" i="16"/>
  <c r="I835" i="16"/>
  <c r="E841" i="16"/>
  <c r="I843" i="16"/>
  <c r="I847" i="16"/>
  <c r="E856" i="16"/>
  <c r="I860" i="16"/>
  <c r="M869" i="16"/>
  <c r="I871" i="16"/>
  <c r="M878" i="16"/>
  <c r="I880" i="16"/>
  <c r="M887" i="16"/>
  <c r="I889" i="16"/>
  <c r="I901" i="16"/>
  <c r="I906" i="16"/>
  <c r="E908" i="16"/>
  <c r="M909" i="16"/>
  <c r="I914" i="16"/>
  <c r="I917" i="16"/>
  <c r="I920" i="16"/>
  <c r="I923" i="16"/>
  <c r="I926" i="16"/>
  <c r="I929" i="16"/>
  <c r="I932" i="16"/>
  <c r="I935" i="16"/>
  <c r="E907" i="16"/>
  <c r="I415" i="16"/>
  <c r="I551" i="16"/>
  <c r="M777" i="16"/>
  <c r="M786" i="16"/>
  <c r="I794" i="16"/>
  <c r="I806" i="16"/>
  <c r="I818" i="16"/>
  <c r="I838" i="16"/>
  <c r="M843" i="16"/>
  <c r="M845" i="16"/>
  <c r="I858" i="16"/>
  <c r="I862" i="16"/>
  <c r="I864" i="16"/>
  <c r="E868" i="16"/>
  <c r="M871" i="16"/>
  <c r="I873" i="16"/>
  <c r="E877" i="16"/>
  <c r="M880" i="16"/>
  <c r="I882" i="16"/>
  <c r="E886" i="16"/>
  <c r="M889" i="16"/>
  <c r="I891" i="16"/>
  <c r="E895" i="16"/>
  <c r="M896" i="16"/>
  <c r="M901" i="16"/>
  <c r="I911" i="16"/>
  <c r="E913" i="16"/>
  <c r="E916" i="16"/>
  <c r="E919" i="16"/>
  <c r="E922" i="16"/>
  <c r="E925" i="16"/>
  <c r="E928" i="16"/>
  <c r="E931" i="16"/>
  <c r="E934" i="16"/>
  <c r="E924" i="16"/>
  <c r="M631" i="16"/>
  <c r="M658" i="16"/>
  <c r="E706" i="16"/>
  <c r="I841" i="16"/>
  <c r="E850" i="16"/>
  <c r="I854" i="16"/>
  <c r="M858" i="16"/>
  <c r="M860" i="16"/>
  <c r="M862" i="16"/>
  <c r="M864" i="16"/>
  <c r="I866" i="16"/>
  <c r="M873" i="16"/>
  <c r="I875" i="16"/>
  <c r="M882" i="16"/>
  <c r="I884" i="16"/>
  <c r="M891" i="16"/>
  <c r="I893" i="16"/>
  <c r="I898" i="16"/>
  <c r="I903" i="16"/>
  <c r="E905" i="16"/>
  <c r="M906" i="16"/>
  <c r="M914" i="16"/>
  <c r="M917" i="16"/>
  <c r="M920" i="16"/>
  <c r="M923" i="16"/>
  <c r="M926" i="16"/>
  <c r="M929" i="16"/>
  <c r="M932" i="16"/>
  <c r="M935" i="16"/>
  <c r="M620" i="16"/>
  <c r="M647" i="16"/>
  <c r="E748" i="16"/>
  <c r="E799" i="16"/>
  <c r="E811" i="16"/>
  <c r="E823" i="16"/>
  <c r="I830" i="16"/>
  <c r="I833" i="16"/>
  <c r="I836" i="16"/>
  <c r="I852" i="16"/>
  <c r="I856" i="16"/>
  <c r="M898" i="16"/>
  <c r="I908" i="16"/>
  <c r="E910" i="16"/>
  <c r="M911" i="16"/>
  <c r="M908" i="16"/>
  <c r="E670" i="16"/>
  <c r="I791" i="16"/>
  <c r="I803" i="16"/>
  <c r="I815" i="16"/>
  <c r="I827" i="16"/>
  <c r="I839" i="16"/>
  <c r="E844" i="16"/>
  <c r="I848" i="16"/>
  <c r="M852" i="16"/>
  <c r="M854" i="16"/>
  <c r="M866" i="16"/>
  <c r="I868" i="16"/>
  <c r="M875" i="16"/>
  <c r="I877" i="16"/>
  <c r="M884" i="16"/>
  <c r="I886" i="16"/>
  <c r="M893" i="16"/>
  <c r="I895" i="16"/>
  <c r="I900" i="16"/>
  <c r="E902" i="16"/>
  <c r="M903" i="16"/>
  <c r="I913" i="16"/>
  <c r="I916" i="16"/>
  <c r="I919" i="16"/>
  <c r="I922" i="16"/>
  <c r="I925" i="16"/>
  <c r="I928" i="16"/>
  <c r="I931" i="16"/>
  <c r="I934" i="16"/>
  <c r="I905" i="16"/>
  <c r="I587" i="16"/>
  <c r="E754" i="16"/>
  <c r="M830" i="16"/>
  <c r="M836" i="16"/>
  <c r="I846" i="16"/>
  <c r="I850" i="16"/>
  <c r="E859" i="16"/>
  <c r="E865" i="16"/>
  <c r="M868" i="16"/>
  <c r="I870" i="16"/>
  <c r="E874" i="16"/>
  <c r="M877" i="16"/>
  <c r="I879" i="16"/>
  <c r="E883" i="16"/>
  <c r="M886" i="16"/>
  <c r="I888" i="16"/>
  <c r="E892" i="16"/>
  <c r="M895" i="16"/>
  <c r="E915" i="16"/>
  <c r="E918" i="16"/>
  <c r="E921" i="16"/>
  <c r="E927" i="16"/>
  <c r="M702" i="16"/>
  <c r="E796" i="16"/>
  <c r="E808" i="16"/>
  <c r="E820" i="16"/>
  <c r="M827" i="16"/>
  <c r="M839" i="16"/>
  <c r="I842" i="16"/>
  <c r="M846" i="16"/>
  <c r="M848" i="16"/>
  <c r="I861" i="16"/>
  <c r="I863" i="16"/>
  <c r="M870" i="16"/>
  <c r="I872" i="16"/>
  <c r="M879" i="16"/>
  <c r="I881" i="16"/>
  <c r="M888" i="16"/>
  <c r="I890" i="16"/>
  <c r="I897" i="16"/>
  <c r="E899" i="16"/>
  <c r="M900" i="16"/>
  <c r="I910" i="16"/>
  <c r="M913" i="16"/>
  <c r="M916" i="16"/>
  <c r="M919" i="16"/>
  <c r="M922" i="16"/>
  <c r="M925" i="16"/>
  <c r="M928" i="16"/>
  <c r="M931" i="16"/>
  <c r="M934" i="16"/>
  <c r="I739" i="16"/>
  <c r="E760" i="16"/>
  <c r="I779" i="16"/>
  <c r="I788" i="16"/>
  <c r="I800" i="16"/>
  <c r="I812" i="16"/>
  <c r="I824" i="16"/>
  <c r="I844" i="16"/>
  <c r="E853" i="16"/>
  <c r="I857" i="16"/>
  <c r="M861" i="16"/>
  <c r="I902" i="16"/>
  <c r="E904" i="16"/>
  <c r="M905" i="16"/>
  <c r="M910" i="16"/>
  <c r="E930" i="16"/>
  <c r="I577" i="16"/>
  <c r="M666" i="16"/>
  <c r="I730" i="16"/>
  <c r="I831" i="16"/>
  <c r="I834" i="16"/>
  <c r="I837" i="16"/>
  <c r="M842" i="16"/>
  <c r="I855" i="16"/>
  <c r="I859" i="16"/>
  <c r="M863" i="16"/>
  <c r="I865" i="16"/>
  <c r="M872" i="16"/>
  <c r="I874" i="16"/>
  <c r="M881" i="16"/>
  <c r="I883" i="16"/>
  <c r="M890" i="16"/>
  <c r="I892" i="16"/>
  <c r="E896" i="16"/>
  <c r="M897" i="16"/>
  <c r="I907" i="16"/>
  <c r="I912" i="16"/>
  <c r="I915" i="16"/>
  <c r="I918" i="16"/>
  <c r="I921" i="16"/>
  <c r="I924" i="16"/>
  <c r="I927" i="16"/>
  <c r="I930" i="16"/>
  <c r="I933" i="16"/>
  <c r="M936" i="16"/>
  <c r="E5" i="15"/>
  <c r="E6" i="15" s="1"/>
  <c r="D5" i="15"/>
  <c r="D6" i="15" s="1"/>
  <c r="F6" i="15"/>
  <c r="E936" i="16"/>
  <c r="C6" i="15"/>
  <c r="L7" i="14" l="1"/>
  <c r="L9" i="14"/>
  <c r="L11" i="14"/>
  <c r="K7" i="17"/>
  <c r="K10" i="17"/>
  <c r="K13" i="17"/>
  <c r="K16" i="17"/>
  <c r="K19" i="17"/>
  <c r="K22" i="17"/>
  <c r="K25" i="17"/>
  <c r="K28" i="17"/>
  <c r="K31" i="17"/>
  <c r="K34" i="17"/>
  <c r="K37" i="17"/>
  <c r="K40" i="17"/>
  <c r="K43" i="17"/>
  <c r="K46" i="17"/>
  <c r="K49" i="17"/>
  <c r="K52" i="17"/>
  <c r="K55" i="17"/>
  <c r="K58" i="17"/>
  <c r="K61" i="17"/>
  <c r="K64" i="17"/>
  <c r="K67" i="17"/>
  <c r="K70" i="17"/>
  <c r="K73" i="17"/>
  <c r="K76" i="17"/>
  <c r="K79" i="17"/>
  <c r="K82" i="17"/>
  <c r="K85" i="17"/>
  <c r="K88" i="17"/>
  <c r="K91" i="17"/>
  <c r="K94" i="17"/>
  <c r="K97" i="17"/>
  <c r="K100" i="17"/>
  <c r="K103" i="17"/>
  <c r="K106" i="17"/>
  <c r="K109" i="17"/>
  <c r="K112" i="17"/>
  <c r="K115" i="17"/>
  <c r="K118" i="17"/>
  <c r="K121" i="17"/>
  <c r="K124" i="17"/>
  <c r="K127" i="17"/>
  <c r="O7" i="17"/>
  <c r="O10" i="17"/>
  <c r="O13" i="17"/>
  <c r="O16" i="17"/>
  <c r="O19" i="17"/>
  <c r="O22" i="17"/>
  <c r="O25" i="17"/>
  <c r="O28" i="17"/>
  <c r="O31" i="17"/>
  <c r="G33" i="17"/>
  <c r="O34" i="17"/>
  <c r="G36" i="17"/>
  <c r="O37" i="17"/>
  <c r="G39" i="17"/>
  <c r="O40" i="17"/>
  <c r="G42" i="17"/>
  <c r="O43" i="17"/>
  <c r="G45" i="17"/>
  <c r="O46" i="17"/>
  <c r="G48" i="17"/>
  <c r="O49" i="17"/>
  <c r="O52" i="17"/>
  <c r="O55" i="17"/>
  <c r="O58" i="17"/>
  <c r="O61" i="17"/>
  <c r="O64" i="17"/>
  <c r="O67" i="17"/>
  <c r="O70" i="17"/>
  <c r="O73" i="17"/>
  <c r="O76" i="17"/>
  <c r="O79" i="17"/>
  <c r="O82" i="17"/>
  <c r="O85" i="17"/>
  <c r="O88" i="17"/>
  <c r="O91" i="17"/>
  <c r="O94" i="17"/>
  <c r="O97" i="17"/>
  <c r="O100" i="17"/>
  <c r="O103" i="17"/>
  <c r="O106" i="17"/>
  <c r="O109" i="17"/>
  <c r="G111" i="17"/>
  <c r="O112" i="17"/>
  <c r="O115" i="17"/>
  <c r="O118" i="17"/>
  <c r="O121" i="17"/>
  <c r="O124" i="17"/>
  <c r="K6" i="17"/>
  <c r="K9" i="17"/>
  <c r="K12" i="17"/>
  <c r="K15" i="17"/>
  <c r="K18" i="17"/>
  <c r="K21" i="17"/>
  <c r="K24" i="17"/>
  <c r="K27" i="17"/>
  <c r="K30" i="17"/>
  <c r="K33" i="17"/>
  <c r="K36" i="17"/>
  <c r="K39" i="17"/>
  <c r="K42" i="17"/>
  <c r="K45" i="17"/>
  <c r="K48" i="17"/>
  <c r="K51" i="17"/>
  <c r="K54" i="17"/>
  <c r="K57" i="17"/>
  <c r="K60" i="17"/>
  <c r="K63" i="17"/>
  <c r="K66" i="17"/>
  <c r="K69" i="17"/>
  <c r="K72" i="17"/>
  <c r="K75" i="17"/>
  <c r="K78" i="17"/>
  <c r="K81" i="17"/>
  <c r="K84" i="17"/>
  <c r="K87" i="17"/>
  <c r="K90" i="17"/>
  <c r="K93" i="17"/>
  <c r="K96" i="17"/>
  <c r="K99" i="17"/>
  <c r="K102" i="17"/>
  <c r="K105" i="17"/>
  <c r="K108" i="17"/>
  <c r="K111" i="17"/>
  <c r="K114" i="17"/>
  <c r="K117" i="17"/>
  <c r="K120" i="17"/>
  <c r="K123" i="17"/>
  <c r="K126" i="17"/>
  <c r="K129" i="17"/>
  <c r="K132" i="17"/>
  <c r="O6" i="17"/>
  <c r="O9" i="17"/>
  <c r="O12" i="17"/>
  <c r="O15" i="17"/>
  <c r="O18" i="17"/>
  <c r="O21" i="17"/>
  <c r="O24" i="17"/>
  <c r="O27" i="17"/>
  <c r="O30" i="17"/>
  <c r="O33" i="17"/>
  <c r="O36" i="17"/>
  <c r="O39" i="17"/>
  <c r="O42" i="17"/>
  <c r="O45" i="17"/>
  <c r="O48" i="17"/>
  <c r="O51" i="17"/>
  <c r="O54" i="17"/>
  <c r="O57" i="17"/>
  <c r="O60" i="17"/>
  <c r="O63" i="17"/>
  <c r="O66" i="17"/>
  <c r="O69" i="17"/>
  <c r="O72" i="17"/>
  <c r="K32" i="17"/>
  <c r="O38" i="17"/>
  <c r="O65" i="17"/>
  <c r="K71" i="17"/>
  <c r="O78" i="17"/>
  <c r="O87" i="17"/>
  <c r="O96" i="17"/>
  <c r="O105" i="17"/>
  <c r="O114" i="17"/>
  <c r="O123" i="17"/>
  <c r="O129" i="17"/>
  <c r="K134" i="17"/>
  <c r="K137" i="17"/>
  <c r="K140" i="17"/>
  <c r="K143" i="17"/>
  <c r="K146" i="17"/>
  <c r="K149" i="17"/>
  <c r="K152" i="17"/>
  <c r="K155" i="17"/>
  <c r="K158" i="17"/>
  <c r="K161" i="17"/>
  <c r="K164" i="17"/>
  <c r="K167" i="17"/>
  <c r="K170" i="17"/>
  <c r="K173" i="17"/>
  <c r="K176" i="17"/>
  <c r="K179" i="17"/>
  <c r="K182" i="17"/>
  <c r="K185" i="17"/>
  <c r="K188" i="17"/>
  <c r="K191" i="17"/>
  <c r="K194" i="17"/>
  <c r="K197" i="17"/>
  <c r="G19" i="17"/>
  <c r="K29" i="17"/>
  <c r="O35" i="17"/>
  <c r="O68" i="17"/>
  <c r="K74" i="17"/>
  <c r="K83" i="17"/>
  <c r="K92" i="17"/>
  <c r="K101" i="17"/>
  <c r="K110" i="17"/>
  <c r="K119" i="17"/>
  <c r="G128" i="17"/>
  <c r="K131" i="17"/>
  <c r="K26" i="17"/>
  <c r="O32" i="17"/>
  <c r="O71" i="17"/>
  <c r="O134" i="17"/>
  <c r="O137" i="17"/>
  <c r="O140" i="17"/>
  <c r="O143" i="17"/>
  <c r="O146" i="17"/>
  <c r="O149" i="17"/>
  <c r="O152" i="17"/>
  <c r="O155" i="17"/>
  <c r="O158" i="17"/>
  <c r="O161" i="17"/>
  <c r="O164" i="17"/>
  <c r="O167" i="17"/>
  <c r="O170" i="17"/>
  <c r="O173" i="17"/>
  <c r="O176" i="17"/>
  <c r="O179" i="17"/>
  <c r="O182" i="17"/>
  <c r="O185" i="17"/>
  <c r="O188" i="17"/>
  <c r="O191" i="17"/>
  <c r="O194" i="17"/>
  <c r="O197" i="17"/>
  <c r="G13" i="17"/>
  <c r="K23" i="17"/>
  <c r="O29" i="17"/>
  <c r="O74" i="17"/>
  <c r="G77" i="17"/>
  <c r="O83" i="17"/>
  <c r="G86" i="17"/>
  <c r="O92" i="17"/>
  <c r="G95" i="17"/>
  <c r="O101" i="17"/>
  <c r="G104" i="17"/>
  <c r="O110" i="17"/>
  <c r="G113" i="17"/>
  <c r="O119" i="17"/>
  <c r="G122" i="17"/>
  <c r="K128" i="17"/>
  <c r="O131" i="17"/>
  <c r="K20" i="17"/>
  <c r="O26" i="17"/>
  <c r="G79" i="17"/>
  <c r="O81" i="17"/>
  <c r="O90" i="17"/>
  <c r="O99" i="17"/>
  <c r="O108" i="17"/>
  <c r="O117" i="17"/>
  <c r="O126" i="17"/>
  <c r="K133" i="17"/>
  <c r="K136" i="17"/>
  <c r="K139" i="17"/>
  <c r="K142" i="17"/>
  <c r="K145" i="17"/>
  <c r="K148" i="17"/>
  <c r="K151" i="17"/>
  <c r="K154" i="17"/>
  <c r="K157" i="17"/>
  <c r="K160" i="17"/>
  <c r="K163" i="17"/>
  <c r="K166" i="17"/>
  <c r="K169" i="17"/>
  <c r="G7" i="17"/>
  <c r="K17" i="17"/>
  <c r="O23" i="17"/>
  <c r="G43" i="17"/>
  <c r="G46" i="17"/>
  <c r="G49" i="17"/>
  <c r="G52" i="17"/>
  <c r="G55" i="17"/>
  <c r="G58" i="17"/>
  <c r="G61" i="17"/>
  <c r="K77" i="17"/>
  <c r="K86" i="17"/>
  <c r="K95" i="17"/>
  <c r="K104" i="17"/>
  <c r="K14" i="17"/>
  <c r="O20" i="17"/>
  <c r="G64" i="17"/>
  <c r="K130" i="17"/>
  <c r="O133" i="17"/>
  <c r="O136" i="17"/>
  <c r="O139" i="17"/>
  <c r="O142" i="17"/>
  <c r="O145" i="17"/>
  <c r="O148" i="17"/>
  <c r="O151" i="17"/>
  <c r="O154" i="17"/>
  <c r="O157" i="17"/>
  <c r="O160" i="17"/>
  <c r="K11" i="17"/>
  <c r="O17" i="17"/>
  <c r="G37" i="17"/>
  <c r="G67" i="17"/>
  <c r="O77" i="17"/>
  <c r="G80" i="17"/>
  <c r="O86" i="17"/>
  <c r="G89" i="17"/>
  <c r="O95" i="17"/>
  <c r="G98" i="17"/>
  <c r="O104" i="17"/>
  <c r="G107" i="17"/>
  <c r="O113" i="17"/>
  <c r="G116" i="17"/>
  <c r="O122" i="17"/>
  <c r="G125" i="17"/>
  <c r="G132" i="17"/>
  <c r="K8" i="17"/>
  <c r="O14" i="17"/>
  <c r="G34" i="17"/>
  <c r="K44" i="17"/>
  <c r="K47" i="17"/>
  <c r="K50" i="17"/>
  <c r="K53" i="17"/>
  <c r="K56" i="17"/>
  <c r="K59" i="17"/>
  <c r="G70" i="17"/>
  <c r="O75" i="17"/>
  <c r="G82" i="17"/>
  <c r="O84" i="17"/>
  <c r="O93" i="17"/>
  <c r="O102" i="17"/>
  <c r="O111" i="17"/>
  <c r="O120" i="17"/>
  <c r="O130" i="17"/>
  <c r="K135" i="17"/>
  <c r="K138" i="17"/>
  <c r="K141" i="17"/>
  <c r="K144" i="17"/>
  <c r="K147" i="17"/>
  <c r="K150" i="17"/>
  <c r="O11" i="17"/>
  <c r="K41" i="17"/>
  <c r="K62" i="17"/>
  <c r="K80" i="17"/>
  <c r="K89" i="17"/>
  <c r="K98" i="17"/>
  <c r="K107" i="17"/>
  <c r="K116" i="17"/>
  <c r="K125" i="17"/>
  <c r="G129" i="17"/>
  <c r="K38" i="17"/>
  <c r="K113" i="17"/>
  <c r="O162" i="17"/>
  <c r="O168" i="17"/>
  <c r="K199" i="17"/>
  <c r="K202" i="17"/>
  <c r="K205" i="17"/>
  <c r="K208" i="17"/>
  <c r="K211" i="17"/>
  <c r="K214" i="17"/>
  <c r="K217" i="17"/>
  <c r="K220" i="17"/>
  <c r="K223" i="17"/>
  <c r="K226" i="17"/>
  <c r="K229" i="17"/>
  <c r="K232" i="17"/>
  <c r="K235" i="17"/>
  <c r="O53" i="17"/>
  <c r="K122" i="17"/>
  <c r="G137" i="17"/>
  <c r="O172" i="17"/>
  <c r="K174" i="17"/>
  <c r="G176" i="17"/>
  <c r="O181" i="17"/>
  <c r="K183" i="17"/>
  <c r="G185" i="17"/>
  <c r="O190" i="17"/>
  <c r="K192" i="17"/>
  <c r="G28" i="17"/>
  <c r="O199" i="17"/>
  <c r="O202" i="17"/>
  <c r="O205" i="17"/>
  <c r="O208" i="17"/>
  <c r="O211" i="17"/>
  <c r="O214" i="17"/>
  <c r="O217" i="17"/>
  <c r="O220" i="17"/>
  <c r="O223" i="17"/>
  <c r="O226" i="17"/>
  <c r="O229" i="17"/>
  <c r="O232" i="17"/>
  <c r="O235" i="17"/>
  <c r="O59" i="17"/>
  <c r="K68" i="17"/>
  <c r="G134" i="17"/>
  <c r="O141" i="17"/>
  <c r="O144" i="17"/>
  <c r="O147" i="17"/>
  <c r="O150" i="17"/>
  <c r="K153" i="17"/>
  <c r="O174" i="17"/>
  <c r="K178" i="17"/>
  <c r="O183" i="17"/>
  <c r="K187" i="17"/>
  <c r="O192" i="17"/>
  <c r="K196" i="17"/>
  <c r="O44" i="17"/>
  <c r="O127" i="17"/>
  <c r="K165" i="17"/>
  <c r="K201" i="17"/>
  <c r="K204" i="17"/>
  <c r="K207" i="17"/>
  <c r="K210" i="17"/>
  <c r="K213" i="17"/>
  <c r="K216" i="17"/>
  <c r="K219" i="17"/>
  <c r="K222" i="17"/>
  <c r="K225" i="17"/>
  <c r="K228" i="17"/>
  <c r="K231" i="17"/>
  <c r="K234" i="17"/>
  <c r="K35" i="17"/>
  <c r="G119" i="17"/>
  <c r="G131" i="17"/>
  <c r="O138" i="17"/>
  <c r="O153" i="17"/>
  <c r="K156" i="17"/>
  <c r="O163" i="17"/>
  <c r="O169" i="17"/>
  <c r="K171" i="17"/>
  <c r="G173" i="17"/>
  <c r="O178" i="17"/>
  <c r="K180" i="17"/>
  <c r="G182" i="17"/>
  <c r="O187" i="17"/>
  <c r="K189" i="17"/>
  <c r="G191" i="17"/>
  <c r="O196" i="17"/>
  <c r="K198" i="17"/>
  <c r="O8" i="17"/>
  <c r="O50" i="17"/>
  <c r="K65" i="17"/>
  <c r="O165" i="17"/>
  <c r="G200" i="17"/>
  <c r="O201" i="17"/>
  <c r="G203" i="17"/>
  <c r="O204" i="17"/>
  <c r="G206" i="17"/>
  <c r="O207" i="17"/>
  <c r="G209" i="17"/>
  <c r="O210" i="17"/>
  <c r="G212" i="17"/>
  <c r="O213" i="17"/>
  <c r="G215" i="17"/>
  <c r="O216" i="17"/>
  <c r="G218" i="17"/>
  <c r="O219" i="17"/>
  <c r="G221" i="17"/>
  <c r="O222" i="17"/>
  <c r="G224" i="17"/>
  <c r="O225" i="17"/>
  <c r="G227" i="17"/>
  <c r="O228" i="17"/>
  <c r="G230" i="17"/>
  <c r="O231" i="17"/>
  <c r="G233" i="17"/>
  <c r="O234" i="17"/>
  <c r="G25" i="17"/>
  <c r="O41" i="17"/>
  <c r="O80" i="17"/>
  <c r="O89" i="17"/>
  <c r="O98" i="17"/>
  <c r="O107" i="17"/>
  <c r="O132" i="17"/>
  <c r="G143" i="17"/>
  <c r="O159" i="17"/>
  <c r="O175" i="17"/>
  <c r="K177" i="17"/>
  <c r="O184" i="17"/>
  <c r="K186" i="17"/>
  <c r="O193" i="17"/>
  <c r="K195" i="17"/>
  <c r="O116" i="17"/>
  <c r="G152" i="17"/>
  <c r="K162" i="17"/>
  <c r="K168" i="17"/>
  <c r="O200" i="17"/>
  <c r="G202" i="17"/>
  <c r="O203" i="17"/>
  <c r="G205" i="17"/>
  <c r="O206" i="17"/>
  <c r="G208" i="17"/>
  <c r="O209" i="17"/>
  <c r="G211" i="17"/>
  <c r="O212" i="17"/>
  <c r="G214" i="17"/>
  <c r="O215" i="17"/>
  <c r="G217" i="17"/>
  <c r="O218" i="17"/>
  <c r="G220" i="17"/>
  <c r="O221" i="17"/>
  <c r="G223" i="17"/>
  <c r="O224" i="17"/>
  <c r="G226" i="17"/>
  <c r="O227" i="17"/>
  <c r="G229" i="17"/>
  <c r="O230" i="17"/>
  <c r="G232" i="17"/>
  <c r="O233" i="17"/>
  <c r="G235" i="17"/>
  <c r="K212" i="17"/>
  <c r="K230" i="17"/>
  <c r="O47" i="17"/>
  <c r="O125" i="17"/>
  <c r="O135" i="17"/>
  <c r="G140" i="17"/>
  <c r="O156" i="17"/>
  <c r="O180" i="17"/>
  <c r="G177" i="17"/>
  <c r="G195" i="17"/>
  <c r="K209" i="17"/>
  <c r="K227" i="17"/>
  <c r="G162" i="17"/>
  <c r="O166" i="17"/>
  <c r="G174" i="17"/>
  <c r="O177" i="17"/>
  <c r="K181" i="17"/>
  <c r="G192" i="17"/>
  <c r="O195" i="17"/>
  <c r="K206" i="17"/>
  <c r="K224" i="17"/>
  <c r="K203" i="17"/>
  <c r="K221" i="17"/>
  <c r="O56" i="17"/>
  <c r="O128" i="17"/>
  <c r="K159" i="17"/>
  <c r="G186" i="17"/>
  <c r="K200" i="17"/>
  <c r="K218" i="17"/>
  <c r="O62" i="17"/>
  <c r="G168" i="17"/>
  <c r="O198" i="17"/>
  <c r="O186" i="17"/>
  <c r="K172" i="17"/>
  <c r="K233" i="17"/>
  <c r="G183" i="17"/>
  <c r="K193" i="17"/>
  <c r="O189" i="17"/>
  <c r="K184" i="17"/>
  <c r="K175" i="17"/>
  <c r="O171" i="17"/>
  <c r="K190" i="17"/>
  <c r="K215" i="17"/>
  <c r="G219" i="17"/>
  <c r="G189" i="17"/>
  <c r="G110" i="17"/>
  <c r="G92" i="17"/>
  <c r="G16" i="17"/>
  <c r="G76" i="17"/>
  <c r="G118" i="17"/>
  <c r="G130" i="17"/>
  <c r="G150" i="17"/>
  <c r="G18" i="17"/>
  <c r="G102" i="17"/>
  <c r="G73" i="17"/>
  <c r="G105" i="17"/>
  <c r="G62" i="17"/>
  <c r="G66" i="17"/>
  <c r="G154" i="17"/>
  <c r="G222" i="17"/>
  <c r="G171" i="17"/>
  <c r="G83" i="17"/>
  <c r="G10" i="17"/>
  <c r="G71" i="17"/>
  <c r="G115" i="17"/>
  <c r="G147" i="17"/>
  <c r="G90" i="17"/>
  <c r="G94" i="17"/>
  <c r="G21" i="17"/>
  <c r="G6" i="17"/>
  <c r="G204" i="17"/>
  <c r="G167" i="17"/>
  <c r="G228" i="17"/>
  <c r="G194" i="17"/>
  <c r="G190" i="17"/>
  <c r="G106" i="17"/>
  <c r="G156" i="17"/>
  <c r="G109" i="17"/>
  <c r="G144" i="17"/>
  <c r="G59" i="17"/>
  <c r="G93" i="17"/>
  <c r="G56" i="17"/>
  <c r="G23" i="17"/>
  <c r="G60" i="17"/>
  <c r="G54" i="17"/>
  <c r="G51" i="17"/>
  <c r="G141" i="17"/>
  <c r="G197" i="17"/>
  <c r="G210" i="17"/>
  <c r="G181" i="17"/>
  <c r="G193" i="17"/>
  <c r="G97" i="17"/>
  <c r="G12" i="17"/>
  <c r="G100" i="17"/>
  <c r="G96" i="17"/>
  <c r="G72" i="17"/>
  <c r="G81" i="17"/>
  <c r="G121" i="17"/>
  <c r="G9" i="17"/>
  <c r="G155" i="17"/>
  <c r="G179" i="17"/>
  <c r="G172" i="17"/>
  <c r="G184" i="17"/>
  <c r="G88" i="17"/>
  <c r="G138" i="17"/>
  <c r="G127" i="17"/>
  <c r="G196" i="17"/>
  <c r="G91" i="17"/>
  <c r="G53" i="17"/>
  <c r="G84" i="17"/>
  <c r="G57" i="17"/>
  <c r="G63" i="17"/>
  <c r="G26" i="17"/>
  <c r="K236" i="17"/>
  <c r="G164" i="17"/>
  <c r="G201" i="17"/>
  <c r="G149" i="17"/>
  <c r="G139" i="17"/>
  <c r="G15" i="17"/>
  <c r="G234" i="17"/>
  <c r="G160" i="17"/>
  <c r="G157" i="17"/>
  <c r="G175" i="17"/>
  <c r="G187" i="17"/>
  <c r="G87" i="17"/>
  <c r="G50" i="17"/>
  <c r="G17" i="17"/>
  <c r="G126" i="17"/>
  <c r="G101" i="17"/>
  <c r="G216" i="17"/>
  <c r="G159" i="17"/>
  <c r="G40" i="17"/>
  <c r="G178" i="17"/>
  <c r="G47" i="17"/>
  <c r="G75" i="17"/>
  <c r="G188" i="17"/>
  <c r="G120" i="17"/>
  <c r="G198" i="17"/>
  <c r="G199" i="17"/>
  <c r="G136" i="17"/>
  <c r="G151" i="17"/>
  <c r="G169" i="17"/>
  <c r="G22" i="17"/>
  <c r="G78" i="17"/>
  <c r="G65" i="17"/>
  <c r="G44" i="17"/>
  <c r="G27" i="17"/>
  <c r="G30" i="17"/>
  <c r="G117" i="17"/>
  <c r="G124" i="17"/>
  <c r="G133" i="17"/>
  <c r="G170" i="17"/>
  <c r="G165" i="17"/>
  <c r="G180" i="17"/>
  <c r="G112" i="17"/>
  <c r="G148" i="17"/>
  <c r="G163" i="17"/>
  <c r="G41" i="17"/>
  <c r="G69" i="17"/>
  <c r="G29" i="17"/>
  <c r="G142" i="17"/>
  <c r="G166" i="17"/>
  <c r="G231" i="17"/>
  <c r="G161" i="17"/>
  <c r="G103" i="17"/>
  <c r="G145" i="17"/>
  <c r="G74" i="17"/>
  <c r="G153" i="17"/>
  <c r="G123" i="17"/>
  <c r="G68" i="17"/>
  <c r="G24" i="17"/>
  <c r="G11" i="17"/>
  <c r="G14" i="17"/>
  <c r="G108" i="17"/>
  <c r="G38" i="17"/>
  <c r="O236" i="17"/>
  <c r="G225" i="17"/>
  <c r="G31" i="17"/>
  <c r="G213" i="17"/>
  <c r="G207" i="17"/>
  <c r="G158" i="17"/>
  <c r="G146" i="17"/>
  <c r="G32" i="17"/>
  <c r="G85" i="17"/>
  <c r="G135" i="17"/>
  <c r="G35" i="17"/>
  <c r="G114" i="17"/>
  <c r="G8" i="17"/>
  <c r="G99" i="17"/>
  <c r="G20" i="17"/>
  <c r="I7" i="17"/>
  <c r="I10" i="17"/>
  <c r="I13" i="17"/>
  <c r="I16" i="17"/>
  <c r="I19" i="17"/>
  <c r="I22" i="17"/>
  <c r="I25" i="17"/>
  <c r="I28" i="17"/>
  <c r="I31" i="17"/>
  <c r="I34" i="17"/>
  <c r="I37" i="17"/>
  <c r="I40" i="17"/>
  <c r="I43" i="17"/>
  <c r="I46" i="17"/>
  <c r="I49" i="17"/>
  <c r="I52" i="17"/>
  <c r="I55" i="17"/>
  <c r="I58" i="17"/>
  <c r="I61" i="17"/>
  <c r="I64" i="17"/>
  <c r="I67" i="17"/>
  <c r="I70" i="17"/>
  <c r="I73" i="17"/>
  <c r="I76" i="17"/>
  <c r="I79" i="17"/>
  <c r="I82" i="17"/>
  <c r="I85" i="17"/>
  <c r="I88" i="17"/>
  <c r="I91" i="17"/>
  <c r="I94" i="17"/>
  <c r="I97" i="17"/>
  <c r="I100" i="17"/>
  <c r="I103" i="17"/>
  <c r="I106" i="17"/>
  <c r="I109" i="17"/>
  <c r="I112" i="17"/>
  <c r="I115" i="17"/>
  <c r="I118" i="17"/>
  <c r="I121" i="17"/>
  <c r="I124" i="17"/>
  <c r="I127" i="17"/>
  <c r="E90" i="17"/>
  <c r="E111" i="17"/>
  <c r="E114" i="17"/>
  <c r="E117" i="17"/>
  <c r="E120" i="17"/>
  <c r="E123" i="17"/>
  <c r="E126" i="17"/>
  <c r="M7" i="17"/>
  <c r="M10" i="17"/>
  <c r="M13" i="17"/>
  <c r="M16" i="17"/>
  <c r="M19" i="17"/>
  <c r="M22" i="17"/>
  <c r="M25" i="17"/>
  <c r="M28" i="17"/>
  <c r="M31" i="17"/>
  <c r="M34" i="17"/>
  <c r="M37" i="17"/>
  <c r="M40" i="17"/>
  <c r="M43" i="17"/>
  <c r="M46" i="17"/>
  <c r="M49" i="17"/>
  <c r="M52" i="17"/>
  <c r="M55" i="17"/>
  <c r="M58" i="17"/>
  <c r="M61" i="17"/>
  <c r="M64" i="17"/>
  <c r="M67" i="17"/>
  <c r="M70" i="17"/>
  <c r="M73" i="17"/>
  <c r="M76" i="17"/>
  <c r="M79" i="17"/>
  <c r="M82" i="17"/>
  <c r="M85" i="17"/>
  <c r="M88" i="17"/>
  <c r="M91" i="17"/>
  <c r="M94" i="17"/>
  <c r="M97" i="17"/>
  <c r="M100" i="17"/>
  <c r="M103" i="17"/>
  <c r="M106" i="17"/>
  <c r="M109" i="17"/>
  <c r="M112" i="17"/>
  <c r="M115" i="17"/>
  <c r="M118" i="17"/>
  <c r="M121" i="17"/>
  <c r="M124" i="17"/>
  <c r="I6" i="17"/>
  <c r="I9" i="17"/>
  <c r="I12" i="17"/>
  <c r="I15" i="17"/>
  <c r="I18" i="17"/>
  <c r="I21" i="17"/>
  <c r="I24" i="17"/>
  <c r="I27" i="17"/>
  <c r="I30" i="17"/>
  <c r="I33" i="17"/>
  <c r="I36" i="17"/>
  <c r="I39" i="17"/>
  <c r="I42" i="17"/>
  <c r="M6" i="17"/>
  <c r="M9" i="17"/>
  <c r="M12" i="17"/>
  <c r="M15" i="17"/>
  <c r="M18" i="17"/>
  <c r="M21" i="17"/>
  <c r="M24" i="17"/>
  <c r="M27" i="17"/>
  <c r="M30" i="17"/>
  <c r="M33" i="17"/>
  <c r="M36" i="17"/>
  <c r="M39" i="17"/>
  <c r="M42" i="17"/>
  <c r="M45" i="17"/>
  <c r="M48" i="17"/>
  <c r="M51" i="17"/>
  <c r="M54" i="17"/>
  <c r="M57" i="17"/>
  <c r="M60" i="17"/>
  <c r="M63" i="17"/>
  <c r="M66" i="17"/>
  <c r="M69" i="17"/>
  <c r="M72" i="17"/>
  <c r="I8" i="17"/>
  <c r="I11" i="17"/>
  <c r="I14" i="17"/>
  <c r="I17" i="17"/>
  <c r="I20" i="17"/>
  <c r="I23" i="17"/>
  <c r="I26" i="17"/>
  <c r="I29" i="17"/>
  <c r="I32" i="17"/>
  <c r="I35" i="17"/>
  <c r="I38" i="17"/>
  <c r="I41" i="17"/>
  <c r="I44" i="17"/>
  <c r="I47" i="17"/>
  <c r="I50" i="17"/>
  <c r="I53" i="17"/>
  <c r="I56" i="17"/>
  <c r="I59" i="17"/>
  <c r="E16" i="17"/>
  <c r="M35" i="17"/>
  <c r="M68" i="17"/>
  <c r="I74" i="17"/>
  <c r="I83" i="17"/>
  <c r="I92" i="17"/>
  <c r="I101" i="17"/>
  <c r="I110" i="17"/>
  <c r="I119" i="17"/>
  <c r="I131" i="17"/>
  <c r="E13" i="17"/>
  <c r="M32" i="17"/>
  <c r="I45" i="17"/>
  <c r="I48" i="17"/>
  <c r="I51" i="17"/>
  <c r="I54" i="17"/>
  <c r="I57" i="17"/>
  <c r="I60" i="17"/>
  <c r="M71" i="17"/>
  <c r="M134" i="17"/>
  <c r="M137" i="17"/>
  <c r="M140" i="17"/>
  <c r="M143" i="17"/>
  <c r="M146" i="17"/>
  <c r="M149" i="17"/>
  <c r="M152" i="17"/>
  <c r="M155" i="17"/>
  <c r="M158" i="17"/>
  <c r="M161" i="17"/>
  <c r="E10" i="17"/>
  <c r="M29" i="17"/>
  <c r="I63" i="17"/>
  <c r="M74" i="17"/>
  <c r="I81" i="17"/>
  <c r="M83" i="17"/>
  <c r="I90" i="17"/>
  <c r="M92" i="17"/>
  <c r="I99" i="17"/>
  <c r="M101" i="17"/>
  <c r="I108" i="17"/>
  <c r="M110" i="17"/>
  <c r="I117" i="17"/>
  <c r="M119" i="17"/>
  <c r="I126" i="17"/>
  <c r="I128" i="17"/>
  <c r="M131" i="17"/>
  <c r="E7" i="17"/>
  <c r="M26" i="17"/>
  <c r="E43" i="17"/>
  <c r="E46" i="17"/>
  <c r="E49" i="17"/>
  <c r="E52" i="17"/>
  <c r="E55" i="17"/>
  <c r="E58" i="17"/>
  <c r="E61" i="17"/>
  <c r="I66" i="17"/>
  <c r="M81" i="17"/>
  <c r="M90" i="17"/>
  <c r="M99" i="17"/>
  <c r="M108" i="17"/>
  <c r="M117" i="17"/>
  <c r="M126" i="17"/>
  <c r="I133" i="17"/>
  <c r="I136" i="17"/>
  <c r="I139" i="17"/>
  <c r="I142" i="17"/>
  <c r="I145" i="17"/>
  <c r="I148" i="17"/>
  <c r="I151" i="17"/>
  <c r="I154" i="17"/>
  <c r="I157" i="17"/>
  <c r="I160" i="17"/>
  <c r="M23" i="17"/>
  <c r="E40" i="17"/>
  <c r="E64" i="17"/>
  <c r="I69" i="17"/>
  <c r="I77" i="17"/>
  <c r="I86" i="17"/>
  <c r="I95" i="17"/>
  <c r="I104" i="17"/>
  <c r="I113" i="17"/>
  <c r="I122" i="17"/>
  <c r="M128" i="17"/>
  <c r="M20" i="17"/>
  <c r="E37" i="17"/>
  <c r="E67" i="17"/>
  <c r="I72" i="17"/>
  <c r="M17" i="17"/>
  <c r="E34" i="17"/>
  <c r="E70" i="17"/>
  <c r="I75" i="17"/>
  <c r="M77" i="17"/>
  <c r="E82" i="17"/>
  <c r="I84" i="17"/>
  <c r="M86" i="17"/>
  <c r="E91" i="17"/>
  <c r="I93" i="17"/>
  <c r="M95" i="17"/>
  <c r="I102" i="17"/>
  <c r="M104" i="17"/>
  <c r="I111" i="17"/>
  <c r="M113" i="17"/>
  <c r="I120" i="17"/>
  <c r="M122" i="17"/>
  <c r="M14" i="17"/>
  <c r="E31" i="17"/>
  <c r="E73" i="17"/>
  <c r="M75" i="17"/>
  <c r="M84" i="17"/>
  <c r="M93" i="17"/>
  <c r="M102" i="17"/>
  <c r="M111" i="17"/>
  <c r="M120" i="17"/>
  <c r="E129" i="17"/>
  <c r="M130" i="17"/>
  <c r="I135" i="17"/>
  <c r="I138" i="17"/>
  <c r="I141" i="17"/>
  <c r="M11" i="17"/>
  <c r="E28" i="17"/>
  <c r="I62" i="17"/>
  <c r="I80" i="17"/>
  <c r="I89" i="17"/>
  <c r="I98" i="17"/>
  <c r="I107" i="17"/>
  <c r="I116" i="17"/>
  <c r="I125" i="17"/>
  <c r="I132" i="17"/>
  <c r="M8" i="17"/>
  <c r="E25" i="17"/>
  <c r="M44" i="17"/>
  <c r="M47" i="17"/>
  <c r="M50" i="17"/>
  <c r="M53" i="17"/>
  <c r="M56" i="17"/>
  <c r="M59" i="17"/>
  <c r="I65" i="17"/>
  <c r="M127" i="17"/>
  <c r="M132" i="17"/>
  <c r="M135" i="17"/>
  <c r="M138" i="17"/>
  <c r="M141" i="17"/>
  <c r="M133" i="17"/>
  <c r="I140" i="17"/>
  <c r="M160" i="17"/>
  <c r="M172" i="17"/>
  <c r="I174" i="17"/>
  <c r="M181" i="17"/>
  <c r="I183" i="17"/>
  <c r="M190" i="17"/>
  <c r="I192" i="17"/>
  <c r="M38" i="17"/>
  <c r="I144" i="17"/>
  <c r="I147" i="17"/>
  <c r="I150" i="17"/>
  <c r="I155" i="17"/>
  <c r="E167" i="17"/>
  <c r="E171" i="17"/>
  <c r="E180" i="17"/>
  <c r="E189" i="17"/>
  <c r="M199" i="17"/>
  <c r="M202" i="17"/>
  <c r="M205" i="17"/>
  <c r="M208" i="17"/>
  <c r="M211" i="17"/>
  <c r="M214" i="17"/>
  <c r="M217" i="17"/>
  <c r="M220" i="17"/>
  <c r="M223" i="17"/>
  <c r="M226" i="17"/>
  <c r="M229" i="17"/>
  <c r="M232" i="17"/>
  <c r="M235" i="17"/>
  <c r="I68" i="17"/>
  <c r="I78" i="17"/>
  <c r="I87" i="17"/>
  <c r="I96" i="17"/>
  <c r="I105" i="17"/>
  <c r="I130" i="17"/>
  <c r="I137" i="17"/>
  <c r="M144" i="17"/>
  <c r="M147" i="17"/>
  <c r="M150" i="17"/>
  <c r="I153" i="17"/>
  <c r="M174" i="17"/>
  <c r="I176" i="17"/>
  <c r="I178" i="17"/>
  <c r="M183" i="17"/>
  <c r="I185" i="17"/>
  <c r="I187" i="17"/>
  <c r="M192" i="17"/>
  <c r="I194" i="17"/>
  <c r="I196" i="17"/>
  <c r="M78" i="17"/>
  <c r="M87" i="17"/>
  <c r="M96" i="17"/>
  <c r="M105" i="17"/>
  <c r="I114" i="17"/>
  <c r="I158" i="17"/>
  <c r="I163" i="17"/>
  <c r="I165" i="17"/>
  <c r="I169" i="17"/>
  <c r="M176" i="17"/>
  <c r="M185" i="17"/>
  <c r="M194" i="17"/>
  <c r="I201" i="17"/>
  <c r="I204" i="17"/>
  <c r="I207" i="17"/>
  <c r="I210" i="17"/>
  <c r="I213" i="17"/>
  <c r="I216" i="17"/>
  <c r="I219" i="17"/>
  <c r="I222" i="17"/>
  <c r="I225" i="17"/>
  <c r="I228" i="17"/>
  <c r="I231" i="17"/>
  <c r="I234" i="17"/>
  <c r="E19" i="17"/>
  <c r="M114" i="17"/>
  <c r="I123" i="17"/>
  <c r="I134" i="17"/>
  <c r="M153" i="17"/>
  <c r="I156" i="17"/>
  <c r="M163" i="17"/>
  <c r="I167" i="17"/>
  <c r="M169" i="17"/>
  <c r="I171" i="17"/>
  <c r="M178" i="17"/>
  <c r="I180" i="17"/>
  <c r="M187" i="17"/>
  <c r="I189" i="17"/>
  <c r="M196" i="17"/>
  <c r="I198" i="17"/>
  <c r="M123" i="17"/>
  <c r="I161" i="17"/>
  <c r="M165" i="17"/>
  <c r="M167" i="17"/>
  <c r="E177" i="17"/>
  <c r="E186" i="17"/>
  <c r="E195" i="17"/>
  <c r="M201" i="17"/>
  <c r="M204" i="17"/>
  <c r="M207" i="17"/>
  <c r="M210" i="17"/>
  <c r="M213" i="17"/>
  <c r="M216" i="17"/>
  <c r="M219" i="17"/>
  <c r="M222" i="17"/>
  <c r="M225" i="17"/>
  <c r="M228" i="17"/>
  <c r="M231" i="17"/>
  <c r="M234" i="17"/>
  <c r="M142" i="17"/>
  <c r="M145" i="17"/>
  <c r="M148" i="17"/>
  <c r="M151" i="17"/>
  <c r="M156" i="17"/>
  <c r="I159" i="17"/>
  <c r="M171" i="17"/>
  <c r="I173" i="17"/>
  <c r="I175" i="17"/>
  <c r="M180" i="17"/>
  <c r="I182" i="17"/>
  <c r="I184" i="17"/>
  <c r="M189" i="17"/>
  <c r="I191" i="17"/>
  <c r="I193" i="17"/>
  <c r="M198" i="17"/>
  <c r="M65" i="17"/>
  <c r="M116" i="17"/>
  <c r="E121" i="17"/>
  <c r="I162" i="17"/>
  <c r="I166" i="17"/>
  <c r="I168" i="17"/>
  <c r="M200" i="17"/>
  <c r="M203" i="17"/>
  <c r="M206" i="17"/>
  <c r="M209" i="17"/>
  <c r="M212" i="17"/>
  <c r="M215" i="17"/>
  <c r="M218" i="17"/>
  <c r="M221" i="17"/>
  <c r="M224" i="17"/>
  <c r="M227" i="17"/>
  <c r="M230" i="17"/>
  <c r="M233" i="17"/>
  <c r="M62" i="17"/>
  <c r="I71" i="17"/>
  <c r="M125" i="17"/>
  <c r="I129" i="17"/>
  <c r="M136" i="17"/>
  <c r="I143" i="17"/>
  <c r="I146" i="17"/>
  <c r="I149" i="17"/>
  <c r="E155" i="17"/>
  <c r="M157" i="17"/>
  <c r="I164" i="17"/>
  <c r="M166" i="17"/>
  <c r="I170" i="17"/>
  <c r="I172" i="17"/>
  <c r="M177" i="17"/>
  <c r="I179" i="17"/>
  <c r="I181" i="17"/>
  <c r="M186" i="17"/>
  <c r="I188" i="17"/>
  <c r="I190" i="17"/>
  <c r="M195" i="17"/>
  <c r="I197" i="17"/>
  <c r="M80" i="17"/>
  <c r="M107" i="17"/>
  <c r="M129" i="17"/>
  <c r="M164" i="17"/>
  <c r="I212" i="17"/>
  <c r="I230" i="17"/>
  <c r="M41" i="17"/>
  <c r="I205" i="17"/>
  <c r="I223" i="17"/>
  <c r="E76" i="17"/>
  <c r="E103" i="17"/>
  <c r="E152" i="17"/>
  <c r="M173" i="17"/>
  <c r="E170" i="17"/>
  <c r="M184" i="17"/>
  <c r="E188" i="17"/>
  <c r="I202" i="17"/>
  <c r="I220" i="17"/>
  <c r="M98" i="17"/>
  <c r="I152" i="17"/>
  <c r="I177" i="17"/>
  <c r="I195" i="17"/>
  <c r="I206" i="17"/>
  <c r="I224" i="17"/>
  <c r="M170" i="17"/>
  <c r="E185" i="17"/>
  <c r="M188" i="17"/>
  <c r="I199" i="17"/>
  <c r="E214" i="17"/>
  <c r="I217" i="17"/>
  <c r="E232" i="17"/>
  <c r="I235" i="17"/>
  <c r="E94" i="17"/>
  <c r="E132" i="17"/>
  <c r="M162" i="17"/>
  <c r="I203" i="17"/>
  <c r="I221" i="17"/>
  <c r="I214" i="17"/>
  <c r="I232" i="17"/>
  <c r="E22" i="17"/>
  <c r="M154" i="17"/>
  <c r="M175" i="17"/>
  <c r="E179" i="17"/>
  <c r="M193" i="17"/>
  <c r="E197" i="17"/>
  <c r="I211" i="17"/>
  <c r="I229" i="17"/>
  <c r="E85" i="17"/>
  <c r="E112" i="17"/>
  <c r="M159" i="17"/>
  <c r="E164" i="17"/>
  <c r="I186" i="17"/>
  <c r="I215" i="17"/>
  <c r="I233" i="17"/>
  <c r="M89" i="17"/>
  <c r="I226" i="17"/>
  <c r="I200" i="17"/>
  <c r="M182" i="17"/>
  <c r="M191" i="17"/>
  <c r="I227" i="17"/>
  <c r="M168" i="17"/>
  <c r="E223" i="17"/>
  <c r="M139" i="17"/>
  <c r="M197" i="17"/>
  <c r="I218" i="17"/>
  <c r="M179" i="17"/>
  <c r="I208" i="17"/>
  <c r="E194" i="17"/>
  <c r="I209" i="17"/>
  <c r="E176" i="17"/>
  <c r="E205" i="17"/>
  <c r="I236" i="17"/>
  <c r="E224" i="17"/>
  <c r="E219" i="17"/>
  <c r="M236" i="17"/>
  <c r="E192" i="17"/>
  <c r="E209" i="17"/>
  <c r="E124" i="17"/>
  <c r="E128" i="17"/>
  <c r="E151" i="17"/>
  <c r="E110" i="17"/>
  <c r="E65" i="17"/>
  <c r="E62" i="17"/>
  <c r="E93" i="17"/>
  <c r="E69" i="17"/>
  <c r="E95" i="17"/>
  <c r="E99" i="17"/>
  <c r="E98" i="17"/>
  <c r="E81" i="17"/>
  <c r="E227" i="17"/>
  <c r="E141" i="17"/>
  <c r="E11" i="17"/>
  <c r="E220" i="17"/>
  <c r="E222" i="17"/>
  <c r="E212" i="17"/>
  <c r="E181" i="17"/>
  <c r="E198" i="17"/>
  <c r="E115" i="17"/>
  <c r="E148" i="17"/>
  <c r="E118" i="17"/>
  <c r="E15" i="17"/>
  <c r="E59" i="17"/>
  <c r="E84" i="17"/>
  <c r="E60" i="17"/>
  <c r="E215" i="17"/>
  <c r="E211" i="17"/>
  <c r="E201" i="17"/>
  <c r="E174" i="17"/>
  <c r="E57" i="17"/>
  <c r="E145" i="17"/>
  <c r="E54" i="17"/>
  <c r="E101" i="17"/>
  <c r="E105" i="17"/>
  <c r="E56" i="17"/>
  <c r="E75" i="17"/>
  <c r="E36" i="17"/>
  <c r="E86" i="17"/>
  <c r="E63" i="17"/>
  <c r="E89" i="17"/>
  <c r="E104" i="17"/>
  <c r="E202" i="17"/>
  <c r="E206" i="17"/>
  <c r="E190" i="17"/>
  <c r="E149" i="17"/>
  <c r="E228" i="17"/>
  <c r="E166" i="17"/>
  <c r="E191" i="17"/>
  <c r="E32" i="17"/>
  <c r="E142" i="17"/>
  <c r="E138" i="17"/>
  <c r="E130" i="17"/>
  <c r="E96" i="17"/>
  <c r="E53" i="17"/>
  <c r="E77" i="17"/>
  <c r="E122" i="17"/>
  <c r="E235" i="17"/>
  <c r="E183" i="17"/>
  <c r="E143" i="17"/>
  <c r="E158" i="17"/>
  <c r="E221" i="17"/>
  <c r="E157" i="17"/>
  <c r="E173" i="17"/>
  <c r="E116" i="17"/>
  <c r="E109" i="17"/>
  <c r="E92" i="17"/>
  <c r="E87" i="17"/>
  <c r="E50" i="17"/>
  <c r="E30" i="17"/>
  <c r="E20" i="17"/>
  <c r="E119" i="17"/>
  <c r="E172" i="17"/>
  <c r="E137" i="17"/>
  <c r="E210" i="17"/>
  <c r="E147" i="17"/>
  <c r="E51" i="17"/>
  <c r="E45" i="17"/>
  <c r="E106" i="17"/>
  <c r="E74" i="17"/>
  <c r="E12" i="17"/>
  <c r="E100" i="17"/>
  <c r="E78" i="17"/>
  <c r="E47" i="17"/>
  <c r="E80" i="17"/>
  <c r="E66" i="17"/>
  <c r="E8" i="17"/>
  <c r="E231" i="17"/>
  <c r="E204" i="17"/>
  <c r="E150" i="17"/>
  <c r="E225" i="17"/>
  <c r="E203" i="17"/>
  <c r="E136" i="17"/>
  <c r="E125" i="17"/>
  <c r="E140" i="17"/>
  <c r="E9" i="17"/>
  <c r="E97" i="17"/>
  <c r="E29" i="17"/>
  <c r="E48" i="17"/>
  <c r="E83" i="17"/>
  <c r="E68" i="17"/>
  <c r="E44" i="17"/>
  <c r="E14" i="17"/>
  <c r="E226" i="17"/>
  <c r="E144" i="17"/>
  <c r="E218" i="17"/>
  <c r="E168" i="17"/>
  <c r="E88" i="17"/>
  <c r="E169" i="17"/>
  <c r="E196" i="17"/>
  <c r="E72" i="17"/>
  <c r="E39" i="17"/>
  <c r="E42" i="17"/>
  <c r="E163" i="17"/>
  <c r="E71" i="17"/>
  <c r="E41" i="17"/>
  <c r="E27" i="17"/>
  <c r="E113" i="17"/>
  <c r="E146" i="17"/>
  <c r="E165" i="17"/>
  <c r="E207" i="17"/>
  <c r="E160" i="17"/>
  <c r="E162" i="17"/>
  <c r="E193" i="17"/>
  <c r="E79" i="17"/>
  <c r="E187" i="17"/>
  <c r="E131" i="17"/>
  <c r="E24" i="17"/>
  <c r="E21" i="17"/>
  <c r="E233" i="17"/>
  <c r="E200" i="17"/>
  <c r="E161" i="17"/>
  <c r="E234" i="17"/>
  <c r="E133" i="17"/>
  <c r="E154" i="17"/>
  <c r="E184" i="17"/>
  <c r="E156" i="17"/>
  <c r="E178" i="17"/>
  <c r="E38" i="17"/>
  <c r="E33" i="17"/>
  <c r="E23" i="17"/>
  <c r="E26" i="17"/>
  <c r="E213" i="17"/>
  <c r="E217" i="17"/>
  <c r="E182" i="17"/>
  <c r="E175" i="17"/>
  <c r="E229" i="17"/>
  <c r="E208" i="17"/>
  <c r="E230" i="17"/>
  <c r="E199" i="17"/>
  <c r="E216" i="17"/>
  <c r="E135" i="17"/>
  <c r="E159" i="17"/>
  <c r="E127" i="17"/>
  <c r="E134" i="17"/>
  <c r="E153" i="17"/>
  <c r="E35" i="17"/>
  <c r="E18" i="17"/>
  <c r="E107" i="17"/>
  <c r="E102" i="17"/>
  <c r="E17" i="17"/>
  <c r="E108" i="17"/>
  <c r="E6" i="17"/>
  <c r="E139" i="17"/>
  <c r="G236" i="17"/>
  <c r="K7" i="16"/>
  <c r="K10" i="16"/>
  <c r="K13" i="16"/>
  <c r="K16" i="16"/>
  <c r="K19" i="16"/>
  <c r="K22" i="16"/>
  <c r="K25" i="16"/>
  <c r="K28" i="16"/>
  <c r="K31" i="16"/>
  <c r="K34" i="16"/>
  <c r="K37" i="16"/>
  <c r="K40" i="16"/>
  <c r="K43" i="16"/>
  <c r="K46" i="16"/>
  <c r="K49" i="16"/>
  <c r="K52" i="16"/>
  <c r="K55" i="16"/>
  <c r="K58" i="16"/>
  <c r="K61" i="16"/>
  <c r="K64" i="16"/>
  <c r="K67" i="16"/>
  <c r="K70" i="16"/>
  <c r="K73" i="16"/>
  <c r="K76" i="16"/>
  <c r="K79" i="16"/>
  <c r="K82" i="16"/>
  <c r="K85" i="16"/>
  <c r="K88" i="16"/>
  <c r="K91" i="16"/>
  <c r="K94" i="16"/>
  <c r="K97" i="16"/>
  <c r="K100" i="16"/>
  <c r="K103" i="16"/>
  <c r="K106" i="16"/>
  <c r="K109" i="16"/>
  <c r="K112" i="16"/>
  <c r="K115" i="16"/>
  <c r="K118" i="16"/>
  <c r="K121" i="16"/>
  <c r="K124" i="16"/>
  <c r="K127" i="16"/>
  <c r="K130" i="16"/>
  <c r="G6" i="16"/>
  <c r="O7" i="16"/>
  <c r="G9" i="16"/>
  <c r="O10" i="16"/>
  <c r="G12" i="16"/>
  <c r="O13" i="16"/>
  <c r="G15" i="16"/>
  <c r="O16" i="16"/>
  <c r="G18" i="16"/>
  <c r="O19" i="16"/>
  <c r="G21" i="16"/>
  <c r="O22" i="16"/>
  <c r="G24" i="16"/>
  <c r="O25" i="16"/>
  <c r="G27" i="16"/>
  <c r="O28" i="16"/>
  <c r="G30" i="16"/>
  <c r="O31" i="16"/>
  <c r="G33" i="16"/>
  <c r="O34" i="16"/>
  <c r="G36" i="16"/>
  <c r="O37" i="16"/>
  <c r="G39" i="16"/>
  <c r="O40" i="16"/>
  <c r="G42" i="16"/>
  <c r="O43" i="16"/>
  <c r="G45" i="16"/>
  <c r="O46" i="16"/>
  <c r="G48" i="16"/>
  <c r="O49" i="16"/>
  <c r="G51" i="16"/>
  <c r="O52" i="16"/>
  <c r="G54" i="16"/>
  <c r="O55" i="16"/>
  <c r="G57" i="16"/>
  <c r="O58" i="16"/>
  <c r="G60" i="16"/>
  <c r="O61" i="16"/>
  <c r="G63" i="16"/>
  <c r="O64" i="16"/>
  <c r="G66" i="16"/>
  <c r="O67" i="16"/>
  <c r="G69" i="16"/>
  <c r="O70" i="16"/>
  <c r="G72" i="16"/>
  <c r="O73" i="16"/>
  <c r="G75" i="16"/>
  <c r="O76" i="16"/>
  <c r="G78" i="16"/>
  <c r="O79" i="16"/>
  <c r="G81" i="16"/>
  <c r="O82" i="16"/>
  <c r="G84" i="16"/>
  <c r="O85" i="16"/>
  <c r="G87" i="16"/>
  <c r="O88" i="16"/>
  <c r="G90" i="16"/>
  <c r="O91" i="16"/>
  <c r="G93" i="16"/>
  <c r="O94" i="16"/>
  <c r="G96" i="16"/>
  <c r="O97" i="16"/>
  <c r="G99" i="16"/>
  <c r="O100" i="16"/>
  <c r="G102" i="16"/>
  <c r="O103" i="16"/>
  <c r="G105" i="16"/>
  <c r="O106" i="16"/>
  <c r="G108" i="16"/>
  <c r="O109" i="16"/>
  <c r="G111" i="16"/>
  <c r="O112" i="16"/>
  <c r="G114" i="16"/>
  <c r="O115" i="16"/>
  <c r="G117" i="16"/>
  <c r="O118" i="16"/>
  <c r="G120" i="16"/>
  <c r="O121" i="16"/>
  <c r="G123" i="16"/>
  <c r="O124" i="16"/>
  <c r="G126" i="16"/>
  <c r="O127" i="16"/>
  <c r="G129" i="16"/>
  <c r="K6" i="16"/>
  <c r="K9" i="16"/>
  <c r="K12" i="16"/>
  <c r="K15" i="16"/>
  <c r="K18" i="16"/>
  <c r="K21" i="16"/>
  <c r="K24" i="16"/>
  <c r="K27" i="16"/>
  <c r="K30" i="16"/>
  <c r="K33" i="16"/>
  <c r="K36" i="16"/>
  <c r="K39" i="16"/>
  <c r="K42" i="16"/>
  <c r="K45" i="16"/>
  <c r="K48" i="16"/>
  <c r="K51" i="16"/>
  <c r="K54" i="16"/>
  <c r="K57" i="16"/>
  <c r="K60" i="16"/>
  <c r="K63" i="16"/>
  <c r="K66" i="16"/>
  <c r="K69" i="16"/>
  <c r="K72" i="16"/>
  <c r="K75" i="16"/>
  <c r="K78" i="16"/>
  <c r="K81" i="16"/>
  <c r="K84" i="16"/>
  <c r="K87" i="16"/>
  <c r="K90" i="16"/>
  <c r="K93" i="16"/>
  <c r="K96" i="16"/>
  <c r="K99" i="16"/>
  <c r="K102" i="16"/>
  <c r="K105" i="16"/>
  <c r="K108" i="16"/>
  <c r="K111" i="16"/>
  <c r="K114" i="16"/>
  <c r="K117" i="16"/>
  <c r="K120" i="16"/>
  <c r="K123" i="16"/>
  <c r="K126" i="16"/>
  <c r="K129" i="16"/>
  <c r="O6" i="16"/>
  <c r="G8" i="16"/>
  <c r="O9" i="16"/>
  <c r="G11" i="16"/>
  <c r="O12" i="16"/>
  <c r="G14" i="16"/>
  <c r="O15" i="16"/>
  <c r="G17" i="16"/>
  <c r="O18" i="16"/>
  <c r="G20" i="16"/>
  <c r="O21" i="16"/>
  <c r="G23" i="16"/>
  <c r="O24" i="16"/>
  <c r="G26" i="16"/>
  <c r="O27" i="16"/>
  <c r="G29" i="16"/>
  <c r="O30" i="16"/>
  <c r="G32" i="16"/>
  <c r="O33" i="16"/>
  <c r="G35" i="16"/>
  <c r="O36" i="16"/>
  <c r="G38" i="16"/>
  <c r="O39" i="16"/>
  <c r="G41" i="16"/>
  <c r="O42" i="16"/>
  <c r="G44" i="16"/>
  <c r="O45" i="16"/>
  <c r="G47" i="16"/>
  <c r="O48" i="16"/>
  <c r="G50" i="16"/>
  <c r="O51" i="16"/>
  <c r="G53" i="16"/>
  <c r="O54" i="16"/>
  <c r="G56" i="16"/>
  <c r="O57" i="16"/>
  <c r="G59" i="16"/>
  <c r="O60" i="16"/>
  <c r="G62" i="16"/>
  <c r="O63" i="16"/>
  <c r="G65" i="16"/>
  <c r="O66" i="16"/>
  <c r="G68" i="16"/>
  <c r="O69" i="16"/>
  <c r="G71" i="16"/>
  <c r="O72" i="16"/>
  <c r="G74" i="16"/>
  <c r="O75" i="16"/>
  <c r="G77" i="16"/>
  <c r="O78" i="16"/>
  <c r="G80" i="16"/>
  <c r="O81" i="16"/>
  <c r="G83" i="16"/>
  <c r="O84" i="16"/>
  <c r="G86" i="16"/>
  <c r="O87" i="16"/>
  <c r="G89" i="16"/>
  <c r="O90" i="16"/>
  <c r="G92" i="16"/>
  <c r="O93" i="16"/>
  <c r="G95" i="16"/>
  <c r="O96" i="16"/>
  <c r="G98" i="16"/>
  <c r="O99" i="16"/>
  <c r="G101" i="16"/>
  <c r="O102" i="16"/>
  <c r="G104" i="16"/>
  <c r="O105" i="16"/>
  <c r="G107" i="16"/>
  <c r="O108" i="16"/>
  <c r="G110" i="16"/>
  <c r="O111" i="16"/>
  <c r="G113" i="16"/>
  <c r="O114" i="16"/>
  <c r="G116" i="16"/>
  <c r="O117" i="16"/>
  <c r="G119" i="16"/>
  <c r="O120" i="16"/>
  <c r="G122" i="16"/>
  <c r="O123" i="16"/>
  <c r="G125" i="16"/>
  <c r="O126" i="16"/>
  <c r="G128" i="16"/>
  <c r="O129" i="16"/>
  <c r="G131" i="16"/>
  <c r="O132" i="16"/>
  <c r="K8" i="16"/>
  <c r="K11" i="16"/>
  <c r="K14" i="16"/>
  <c r="K17" i="16"/>
  <c r="K20" i="16"/>
  <c r="K23" i="16"/>
  <c r="K26" i="16"/>
  <c r="K29" i="16"/>
  <c r="K32" i="16"/>
  <c r="K35" i="16"/>
  <c r="K38" i="16"/>
  <c r="K41" i="16"/>
  <c r="K44" i="16"/>
  <c r="K47" i="16"/>
  <c r="K50" i="16"/>
  <c r="K53" i="16"/>
  <c r="K56" i="16"/>
  <c r="K59" i="16"/>
  <c r="K62" i="16"/>
  <c r="K65" i="16"/>
  <c r="K68" i="16"/>
  <c r="K71" i="16"/>
  <c r="K74" i="16"/>
  <c r="K77" i="16"/>
  <c r="K80" i="16"/>
  <c r="K83" i="16"/>
  <c r="K86" i="16"/>
  <c r="K89" i="16"/>
  <c r="K92" i="16"/>
  <c r="K95" i="16"/>
  <c r="K98" i="16"/>
  <c r="K101" i="16"/>
  <c r="K104" i="16"/>
  <c r="K107" i="16"/>
  <c r="G7" i="16"/>
  <c r="O8" i="16"/>
  <c r="G10" i="16"/>
  <c r="O11" i="16"/>
  <c r="G13" i="16"/>
  <c r="O14" i="16"/>
  <c r="G16" i="16"/>
  <c r="O17" i="16"/>
  <c r="G19" i="16"/>
  <c r="O20" i="16"/>
  <c r="G22" i="16"/>
  <c r="O23" i="16"/>
  <c r="G25" i="16"/>
  <c r="O26" i="16"/>
  <c r="G28" i="16"/>
  <c r="O29" i="16"/>
  <c r="G31" i="16"/>
  <c r="O32" i="16"/>
  <c r="G34" i="16"/>
  <c r="O35" i="16"/>
  <c r="G37" i="16"/>
  <c r="O38" i="16"/>
  <c r="G40" i="16"/>
  <c r="O41" i="16"/>
  <c r="G43" i="16"/>
  <c r="O44" i="16"/>
  <c r="G46" i="16"/>
  <c r="O47" i="16"/>
  <c r="G49" i="16"/>
  <c r="O50" i="16"/>
  <c r="G52" i="16"/>
  <c r="O53" i="16"/>
  <c r="G55" i="16"/>
  <c r="O56" i="16"/>
  <c r="G58" i="16"/>
  <c r="O59" i="16"/>
  <c r="G61" i="16"/>
  <c r="O62" i="16"/>
  <c r="G64" i="16"/>
  <c r="O65" i="16"/>
  <c r="G67" i="16"/>
  <c r="O68" i="16"/>
  <c r="G70" i="16"/>
  <c r="O71" i="16"/>
  <c r="G73" i="16"/>
  <c r="O74" i="16"/>
  <c r="G76" i="16"/>
  <c r="O77" i="16"/>
  <c r="G79" i="16"/>
  <c r="O80" i="16"/>
  <c r="G82" i="16"/>
  <c r="O83" i="16"/>
  <c r="G85" i="16"/>
  <c r="O86" i="16"/>
  <c r="G88" i="16"/>
  <c r="O89" i="16"/>
  <c r="G91" i="16"/>
  <c r="O92" i="16"/>
  <c r="G94" i="16"/>
  <c r="O95" i="16"/>
  <c r="G97" i="16"/>
  <c r="O98" i="16"/>
  <c r="G100" i="16"/>
  <c r="O101" i="16"/>
  <c r="G103" i="16"/>
  <c r="O104" i="16"/>
  <c r="G106" i="16"/>
  <c r="O107" i="16"/>
  <c r="G109" i="16"/>
  <c r="O110" i="16"/>
  <c r="G112" i="16"/>
  <c r="O113" i="16"/>
  <c r="G115" i="16"/>
  <c r="K113" i="16"/>
  <c r="G118" i="16"/>
  <c r="O122" i="16"/>
  <c r="G127" i="16"/>
  <c r="K131" i="16"/>
  <c r="K116" i="16"/>
  <c r="K125" i="16"/>
  <c r="O131" i="16"/>
  <c r="K133" i="16"/>
  <c r="K136" i="16"/>
  <c r="K139" i="16"/>
  <c r="K142" i="16"/>
  <c r="K145" i="16"/>
  <c r="K148" i="16"/>
  <c r="K151" i="16"/>
  <c r="K154" i="16"/>
  <c r="K157" i="16"/>
  <c r="K160" i="16"/>
  <c r="K163" i="16"/>
  <c r="K166" i="16"/>
  <c r="K169" i="16"/>
  <c r="K172" i="16"/>
  <c r="K175" i="16"/>
  <c r="K178" i="16"/>
  <c r="K181" i="16"/>
  <c r="K184" i="16"/>
  <c r="K187" i="16"/>
  <c r="K190" i="16"/>
  <c r="K193" i="16"/>
  <c r="K196" i="16"/>
  <c r="K199" i="16"/>
  <c r="K202" i="16"/>
  <c r="K205" i="16"/>
  <c r="K208" i="16"/>
  <c r="K211" i="16"/>
  <c r="K214" i="16"/>
  <c r="O116" i="16"/>
  <c r="G121" i="16"/>
  <c r="O125" i="16"/>
  <c r="G130" i="16"/>
  <c r="K119" i="16"/>
  <c r="K128" i="16"/>
  <c r="G132" i="16"/>
  <c r="O130" i="16"/>
  <c r="K135" i="16"/>
  <c r="K138" i="16"/>
  <c r="K141" i="16"/>
  <c r="K144" i="16"/>
  <c r="K147" i="16"/>
  <c r="K150" i="16"/>
  <c r="K153" i="16"/>
  <c r="K156" i="16"/>
  <c r="K159" i="16"/>
  <c r="K162" i="16"/>
  <c r="K165" i="16"/>
  <c r="K168" i="16"/>
  <c r="K171" i="16"/>
  <c r="K174" i="16"/>
  <c r="K177" i="16"/>
  <c r="K180" i="16"/>
  <c r="K183" i="16"/>
  <c r="K186" i="16"/>
  <c r="K189" i="16"/>
  <c r="K192" i="16"/>
  <c r="K195" i="16"/>
  <c r="K198" i="16"/>
  <c r="K201" i="16"/>
  <c r="K204" i="16"/>
  <c r="K207" i="16"/>
  <c r="K210" i="16"/>
  <c r="K213" i="16"/>
  <c r="K216" i="16"/>
  <c r="K219" i="16"/>
  <c r="K222" i="16"/>
  <c r="K225" i="16"/>
  <c r="K228" i="16"/>
  <c r="O119" i="16"/>
  <c r="G124" i="16"/>
  <c r="O128" i="16"/>
  <c r="K132" i="16"/>
  <c r="G134" i="16"/>
  <c r="O135" i="16"/>
  <c r="G137" i="16"/>
  <c r="O138" i="16"/>
  <c r="G140" i="16"/>
  <c r="O141" i="16"/>
  <c r="G143" i="16"/>
  <c r="O144" i="16"/>
  <c r="G146" i="16"/>
  <c r="O147" i="16"/>
  <c r="G149" i="16"/>
  <c r="O150" i="16"/>
  <c r="G152" i="16"/>
  <c r="O153" i="16"/>
  <c r="G155" i="16"/>
  <c r="O156" i="16"/>
  <c r="G158" i="16"/>
  <c r="O159" i="16"/>
  <c r="G161" i="16"/>
  <c r="O162" i="16"/>
  <c r="G164" i="16"/>
  <c r="O165" i="16"/>
  <c r="G167" i="16"/>
  <c r="O168" i="16"/>
  <c r="G170" i="16"/>
  <c r="O171" i="16"/>
  <c r="G173" i="16"/>
  <c r="O174" i="16"/>
  <c r="G176" i="16"/>
  <c r="O177" i="16"/>
  <c r="G179" i="16"/>
  <c r="O180" i="16"/>
  <c r="G182" i="16"/>
  <c r="O183" i="16"/>
  <c r="G185" i="16"/>
  <c r="O186" i="16"/>
  <c r="G188" i="16"/>
  <c r="O189" i="16"/>
  <c r="G191" i="16"/>
  <c r="O192" i="16"/>
  <c r="G194" i="16"/>
  <c r="O195" i="16"/>
  <c r="G197" i="16"/>
  <c r="O198" i="16"/>
  <c r="G200" i="16"/>
  <c r="O201" i="16"/>
  <c r="G203" i="16"/>
  <c r="O204" i="16"/>
  <c r="G206" i="16"/>
  <c r="O207" i="16"/>
  <c r="G209" i="16"/>
  <c r="O210" i="16"/>
  <c r="G212" i="16"/>
  <c r="O213" i="16"/>
  <c r="G215" i="16"/>
  <c r="O216" i="16"/>
  <c r="G218" i="16"/>
  <c r="O219" i="16"/>
  <c r="G221" i="16"/>
  <c r="O222" i="16"/>
  <c r="G224" i="16"/>
  <c r="O225" i="16"/>
  <c r="K134" i="16"/>
  <c r="K137" i="16"/>
  <c r="K140" i="16"/>
  <c r="K143" i="16"/>
  <c r="K146" i="16"/>
  <c r="K149" i="16"/>
  <c r="K152" i="16"/>
  <c r="K155" i="16"/>
  <c r="K158" i="16"/>
  <c r="K161" i="16"/>
  <c r="K164" i="16"/>
  <c r="K167" i="16"/>
  <c r="K170" i="16"/>
  <c r="K173" i="16"/>
  <c r="K176" i="16"/>
  <c r="K179" i="16"/>
  <c r="K182" i="16"/>
  <c r="K185" i="16"/>
  <c r="K188" i="16"/>
  <c r="K191" i="16"/>
  <c r="K194" i="16"/>
  <c r="K197" i="16"/>
  <c r="K200" i="16"/>
  <c r="K203" i="16"/>
  <c r="K206" i="16"/>
  <c r="K209" i="16"/>
  <c r="K212" i="16"/>
  <c r="G136" i="16"/>
  <c r="O139" i="16"/>
  <c r="O152" i="16"/>
  <c r="G162" i="16"/>
  <c r="G172" i="16"/>
  <c r="O175" i="16"/>
  <c r="O188" i="16"/>
  <c r="G198" i="16"/>
  <c r="G201" i="16"/>
  <c r="G204" i="16"/>
  <c r="G207" i="16"/>
  <c r="O212" i="16"/>
  <c r="G217" i="16"/>
  <c r="G219" i="16"/>
  <c r="G223" i="16"/>
  <c r="G225" i="16"/>
  <c r="G227" i="16"/>
  <c r="K235" i="16"/>
  <c r="K238" i="16"/>
  <c r="K241" i="16"/>
  <c r="K244" i="16"/>
  <c r="K247" i="16"/>
  <c r="K250" i="16"/>
  <c r="K253" i="16"/>
  <c r="K256" i="16"/>
  <c r="K259" i="16"/>
  <c r="K262" i="16"/>
  <c r="K265" i="16"/>
  <c r="K268" i="16"/>
  <c r="K271" i="16"/>
  <c r="K274" i="16"/>
  <c r="K277" i="16"/>
  <c r="K280" i="16"/>
  <c r="K283" i="16"/>
  <c r="K286" i="16"/>
  <c r="K289" i="16"/>
  <c r="K292" i="16"/>
  <c r="K295" i="16"/>
  <c r="K298" i="16"/>
  <c r="K301" i="16"/>
  <c r="K304" i="16"/>
  <c r="K307" i="16"/>
  <c r="K310" i="16"/>
  <c r="K313" i="16"/>
  <c r="K316" i="16"/>
  <c r="K319" i="16"/>
  <c r="O133" i="16"/>
  <c r="O146" i="16"/>
  <c r="G156" i="16"/>
  <c r="G166" i="16"/>
  <c r="O169" i="16"/>
  <c r="O182" i="16"/>
  <c r="G192" i="16"/>
  <c r="K215" i="16"/>
  <c r="K217" i="16"/>
  <c r="O221" i="16"/>
  <c r="K223" i="16"/>
  <c r="K227" i="16"/>
  <c r="G229" i="16"/>
  <c r="O232" i="16"/>
  <c r="G234" i="16"/>
  <c r="O235" i="16"/>
  <c r="G237" i="16"/>
  <c r="O238" i="16"/>
  <c r="G240" i="16"/>
  <c r="O241" i="16"/>
  <c r="G243" i="16"/>
  <c r="O244" i="16"/>
  <c r="G246" i="16"/>
  <c r="O247" i="16"/>
  <c r="G249" i="16"/>
  <c r="O250" i="16"/>
  <c r="G252" i="16"/>
  <c r="O253" i="16"/>
  <c r="G255" i="16"/>
  <c r="O256" i="16"/>
  <c r="G258" i="16"/>
  <c r="O259" i="16"/>
  <c r="G261" i="16"/>
  <c r="O262" i="16"/>
  <c r="G264" i="16"/>
  <c r="O265" i="16"/>
  <c r="G267" i="16"/>
  <c r="O268" i="16"/>
  <c r="G270" i="16"/>
  <c r="O271" i="16"/>
  <c r="G273" i="16"/>
  <c r="O274" i="16"/>
  <c r="G276" i="16"/>
  <c r="O277" i="16"/>
  <c r="G279" i="16"/>
  <c r="O280" i="16"/>
  <c r="G282" i="16"/>
  <c r="O283" i="16"/>
  <c r="G285" i="16"/>
  <c r="O286" i="16"/>
  <c r="G288" i="16"/>
  <c r="O289" i="16"/>
  <c r="G291" i="16"/>
  <c r="O292" i="16"/>
  <c r="G294" i="16"/>
  <c r="O295" i="16"/>
  <c r="G297" i="16"/>
  <c r="O298" i="16"/>
  <c r="G300" i="16"/>
  <c r="O301" i="16"/>
  <c r="G303" i="16"/>
  <c r="O304" i="16"/>
  <c r="G306" i="16"/>
  <c r="O143" i="16"/>
  <c r="G153" i="16"/>
  <c r="G163" i="16"/>
  <c r="O166" i="16"/>
  <c r="O179" i="16"/>
  <c r="G189" i="16"/>
  <c r="G213" i="16"/>
  <c r="O215" i="16"/>
  <c r="O217" i="16"/>
  <c r="O223" i="16"/>
  <c r="O227" i="16"/>
  <c r="G231" i="16"/>
  <c r="O140" i="16"/>
  <c r="G150" i="16"/>
  <c r="G160" i="16"/>
  <c r="O163" i="16"/>
  <c r="O176" i="16"/>
  <c r="G186" i="16"/>
  <c r="G196" i="16"/>
  <c r="G199" i="16"/>
  <c r="G202" i="16"/>
  <c r="G205" i="16"/>
  <c r="K229" i="16"/>
  <c r="K234" i="16"/>
  <c r="K237" i="16"/>
  <c r="K240" i="16"/>
  <c r="K243" i="16"/>
  <c r="K246" i="16"/>
  <c r="K249" i="16"/>
  <c r="K252" i="16"/>
  <c r="K255" i="16"/>
  <c r="K258" i="16"/>
  <c r="K261" i="16"/>
  <c r="K264" i="16"/>
  <c r="K267" i="16"/>
  <c r="K270" i="16"/>
  <c r="K273" i="16"/>
  <c r="K276" i="16"/>
  <c r="K279" i="16"/>
  <c r="K282" i="16"/>
  <c r="K285" i="16"/>
  <c r="K288" i="16"/>
  <c r="K291" i="16"/>
  <c r="K294" i="16"/>
  <c r="K297" i="16"/>
  <c r="K300" i="16"/>
  <c r="K303" i="16"/>
  <c r="K306" i="16"/>
  <c r="K309" i="16"/>
  <c r="K312" i="16"/>
  <c r="K315" i="16"/>
  <c r="K318" i="16"/>
  <c r="K321" i="16"/>
  <c r="O134" i="16"/>
  <c r="G144" i="16"/>
  <c r="G154" i="16"/>
  <c r="O157" i="16"/>
  <c r="O170" i="16"/>
  <c r="G180" i="16"/>
  <c r="G190" i="16"/>
  <c r="O193" i="16"/>
  <c r="O208" i="16"/>
  <c r="G211" i="16"/>
  <c r="G216" i="16"/>
  <c r="G220" i="16"/>
  <c r="G222" i="16"/>
  <c r="G226" i="16"/>
  <c r="G233" i="16"/>
  <c r="O234" i="16"/>
  <c r="G236" i="16"/>
  <c r="O237" i="16"/>
  <c r="G239" i="16"/>
  <c r="O240" i="16"/>
  <c r="G242" i="16"/>
  <c r="O243" i="16"/>
  <c r="G245" i="16"/>
  <c r="O246" i="16"/>
  <c r="G248" i="16"/>
  <c r="O249" i="16"/>
  <c r="G251" i="16"/>
  <c r="O252" i="16"/>
  <c r="G254" i="16"/>
  <c r="O255" i="16"/>
  <c r="G257" i="16"/>
  <c r="K122" i="16"/>
  <c r="G141" i="16"/>
  <c r="G151" i="16"/>
  <c r="O154" i="16"/>
  <c r="O167" i="16"/>
  <c r="G177" i="16"/>
  <c r="G187" i="16"/>
  <c r="O190" i="16"/>
  <c r="K218" i="16"/>
  <c r="K224" i="16"/>
  <c r="G228" i="16"/>
  <c r="O231" i="16"/>
  <c r="G138" i="16"/>
  <c r="G148" i="16"/>
  <c r="O151" i="16"/>
  <c r="O164" i="16"/>
  <c r="G174" i="16"/>
  <c r="G184" i="16"/>
  <c r="O187" i="16"/>
  <c r="O211" i="16"/>
  <c r="G214" i="16"/>
  <c r="O218" i="16"/>
  <c r="K220" i="16"/>
  <c r="O224" i="16"/>
  <c r="K226" i="16"/>
  <c r="G230" i="16"/>
  <c r="K233" i="16"/>
  <c r="K236" i="16"/>
  <c r="K239" i="16"/>
  <c r="K242" i="16"/>
  <c r="K245" i="16"/>
  <c r="K248" i="16"/>
  <c r="K251" i="16"/>
  <c r="K110" i="16"/>
  <c r="G135" i="16"/>
  <c r="G145" i="16"/>
  <c r="O148" i="16"/>
  <c r="O161" i="16"/>
  <c r="G171" i="16"/>
  <c r="G181" i="16"/>
  <c r="O184" i="16"/>
  <c r="O197" i="16"/>
  <c r="O200" i="16"/>
  <c r="O203" i="16"/>
  <c r="O206" i="16"/>
  <c r="O220" i="16"/>
  <c r="O226" i="16"/>
  <c r="G139" i="16"/>
  <c r="O142" i="16"/>
  <c r="O155" i="16"/>
  <c r="G165" i="16"/>
  <c r="G175" i="16"/>
  <c r="O178" i="16"/>
  <c r="O191" i="16"/>
  <c r="O230" i="16"/>
  <c r="G232" i="16"/>
  <c r="G142" i="16"/>
  <c r="G157" i="16"/>
  <c r="O196" i="16"/>
  <c r="O205" i="16"/>
  <c r="O214" i="16"/>
  <c r="G250" i="16"/>
  <c r="G253" i="16"/>
  <c r="G260" i="16"/>
  <c r="G262" i="16"/>
  <c r="G268" i="16"/>
  <c r="G274" i="16"/>
  <c r="G280" i="16"/>
  <c r="G286" i="16"/>
  <c r="G292" i="16"/>
  <c r="G298" i="16"/>
  <c r="G304" i="16"/>
  <c r="G308" i="16"/>
  <c r="O311" i="16"/>
  <c r="G317" i="16"/>
  <c r="O320" i="16"/>
  <c r="K322" i="16"/>
  <c r="O137" i="16"/>
  <c r="G147" i="16"/>
  <c r="O172" i="16"/>
  <c r="G247" i="16"/>
  <c r="K266" i="16"/>
  <c r="K272" i="16"/>
  <c r="K278" i="16"/>
  <c r="K284" i="16"/>
  <c r="K290" i="16"/>
  <c r="K296" i="16"/>
  <c r="K302" i="16"/>
  <c r="O313" i="16"/>
  <c r="G324" i="16"/>
  <c r="O325" i="16"/>
  <c r="G327" i="16"/>
  <c r="O328" i="16"/>
  <c r="G330" i="16"/>
  <c r="O331" i="16"/>
  <c r="G333" i="16"/>
  <c r="O334" i="16"/>
  <c r="G336" i="16"/>
  <c r="O337" i="16"/>
  <c r="G339" i="16"/>
  <c r="O340" i="16"/>
  <c r="G342" i="16"/>
  <c r="O343" i="16"/>
  <c r="G345" i="16"/>
  <c r="O346" i="16"/>
  <c r="G348" i="16"/>
  <c r="O349" i="16"/>
  <c r="G351" i="16"/>
  <c r="O352" i="16"/>
  <c r="G354" i="16"/>
  <c r="O355" i="16"/>
  <c r="G357" i="16"/>
  <c r="O358" i="16"/>
  <c r="G360" i="16"/>
  <c r="O361" i="16"/>
  <c r="G363" i="16"/>
  <c r="O364" i="16"/>
  <c r="G366" i="16"/>
  <c r="O367" i="16"/>
  <c r="G369" i="16"/>
  <c r="O370" i="16"/>
  <c r="G372" i="16"/>
  <c r="O373" i="16"/>
  <c r="G375" i="16"/>
  <c r="O376" i="16"/>
  <c r="G378" i="16"/>
  <c r="O379" i="16"/>
  <c r="G381" i="16"/>
  <c r="O382" i="16"/>
  <c r="G384" i="16"/>
  <c r="O385" i="16"/>
  <c r="O158" i="16"/>
  <c r="G178" i="16"/>
  <c r="G193" i="16"/>
  <c r="K231" i="16"/>
  <c r="G241" i="16"/>
  <c r="G256" i="16"/>
  <c r="O258" i="16"/>
  <c r="O266" i="16"/>
  <c r="O272" i="16"/>
  <c r="O278" i="16"/>
  <c r="O284" i="16"/>
  <c r="O290" i="16"/>
  <c r="O296" i="16"/>
  <c r="O302" i="16"/>
  <c r="G312" i="16"/>
  <c r="G321" i="16"/>
  <c r="K324" i="16"/>
  <c r="K327" i="16"/>
  <c r="K330" i="16"/>
  <c r="K333" i="16"/>
  <c r="K336" i="16"/>
  <c r="K339" i="16"/>
  <c r="K342" i="16"/>
  <c r="K345" i="16"/>
  <c r="K348" i="16"/>
  <c r="K351" i="16"/>
  <c r="K354" i="16"/>
  <c r="O173" i="16"/>
  <c r="G183" i="16"/>
  <c r="O202" i="16"/>
  <c r="G238" i="16"/>
  <c r="O260" i="16"/>
  <c r="O308" i="16"/>
  <c r="G314" i="16"/>
  <c r="O317" i="16"/>
  <c r="O149" i="16"/>
  <c r="G159" i="16"/>
  <c r="O194" i="16"/>
  <c r="O248" i="16"/>
  <c r="O251" i="16"/>
  <c r="K254" i="16"/>
  <c r="G265" i="16"/>
  <c r="G271" i="16"/>
  <c r="G277" i="16"/>
  <c r="G283" i="16"/>
  <c r="G289" i="16"/>
  <c r="G295" i="16"/>
  <c r="G301" i="16"/>
  <c r="G307" i="16"/>
  <c r="O312" i="16"/>
  <c r="K314" i="16"/>
  <c r="G316" i="16"/>
  <c r="O321" i="16"/>
  <c r="O145" i="16"/>
  <c r="K232" i="16"/>
  <c r="O245" i="16"/>
  <c r="G259" i="16"/>
  <c r="K263" i="16"/>
  <c r="K269" i="16"/>
  <c r="K275" i="16"/>
  <c r="K281" i="16"/>
  <c r="K287" i="16"/>
  <c r="K293" i="16"/>
  <c r="K299" i="16"/>
  <c r="K305" i="16"/>
  <c r="G309" i="16"/>
  <c r="G318" i="16"/>
  <c r="K323" i="16"/>
  <c r="K326" i="16"/>
  <c r="K329" i="16"/>
  <c r="K332" i="16"/>
  <c r="K335" i="16"/>
  <c r="K338" i="16"/>
  <c r="K341" i="16"/>
  <c r="K344" i="16"/>
  <c r="K347" i="16"/>
  <c r="K350" i="16"/>
  <c r="K353" i="16"/>
  <c r="K356" i="16"/>
  <c r="K359" i="16"/>
  <c r="K362" i="16"/>
  <c r="K365" i="16"/>
  <c r="K368" i="16"/>
  <c r="O199" i="16"/>
  <c r="G208" i="16"/>
  <c r="K221" i="16"/>
  <c r="O229" i="16"/>
  <c r="O242" i="16"/>
  <c r="O254" i="16"/>
  <c r="O261" i="16"/>
  <c r="O267" i="16"/>
  <c r="O273" i="16"/>
  <c r="O279" i="16"/>
  <c r="O285" i="16"/>
  <c r="O291" i="16"/>
  <c r="O297" i="16"/>
  <c r="O303" i="16"/>
  <c r="G311" i="16"/>
  <c r="O314" i="16"/>
  <c r="G320" i="16"/>
  <c r="O160" i="16"/>
  <c r="O185" i="16"/>
  <c r="G195" i="16"/>
  <c r="O239" i="16"/>
  <c r="K257" i="16"/>
  <c r="O263" i="16"/>
  <c r="O269" i="16"/>
  <c r="O275" i="16"/>
  <c r="O281" i="16"/>
  <c r="O287" i="16"/>
  <c r="O293" i="16"/>
  <c r="O299" i="16"/>
  <c r="O305" i="16"/>
  <c r="O307" i="16"/>
  <c r="O316" i="16"/>
  <c r="O323" i="16"/>
  <c r="G325" i="16"/>
  <c r="O326" i="16"/>
  <c r="O209" i="16"/>
  <c r="K230" i="16"/>
  <c r="O233" i="16"/>
  <c r="O257" i="16"/>
  <c r="G266" i="16"/>
  <c r="G272" i="16"/>
  <c r="G278" i="16"/>
  <c r="G284" i="16"/>
  <c r="G290" i="16"/>
  <c r="G296" i="16"/>
  <c r="G302" i="16"/>
  <c r="G315" i="16"/>
  <c r="O236" i="16"/>
  <c r="O306" i="16"/>
  <c r="O310" i="16"/>
  <c r="O335" i="16"/>
  <c r="K340" i="16"/>
  <c r="G343" i="16"/>
  <c r="O345" i="16"/>
  <c r="G350" i="16"/>
  <c r="O356" i="16"/>
  <c r="K358" i="16"/>
  <c r="K360" i="16"/>
  <c r="G364" i="16"/>
  <c r="K371" i="16"/>
  <c r="O374" i="16"/>
  <c r="G386" i="16"/>
  <c r="O387" i="16"/>
  <c r="G389" i="16"/>
  <c r="O390" i="16"/>
  <c r="G392" i="16"/>
  <c r="O393" i="16"/>
  <c r="G395" i="16"/>
  <c r="O396" i="16"/>
  <c r="G398" i="16"/>
  <c r="O399" i="16"/>
  <c r="G401" i="16"/>
  <c r="O402" i="16"/>
  <c r="G404" i="16"/>
  <c r="O405" i="16"/>
  <c r="G407" i="16"/>
  <c r="O408" i="16"/>
  <c r="G410" i="16"/>
  <c r="O411" i="16"/>
  <c r="G413" i="16"/>
  <c r="O414" i="16"/>
  <c r="G416" i="16"/>
  <c r="O417" i="16"/>
  <c r="G419" i="16"/>
  <c r="O420" i="16"/>
  <c r="G422" i="16"/>
  <c r="O423" i="16"/>
  <c r="G425" i="16"/>
  <c r="O426" i="16"/>
  <c r="G428" i="16"/>
  <c r="O429" i="16"/>
  <c r="G431" i="16"/>
  <c r="O432" i="16"/>
  <c r="G434" i="16"/>
  <c r="O435" i="16"/>
  <c r="G437" i="16"/>
  <c r="O438" i="16"/>
  <c r="G440" i="16"/>
  <c r="O441" i="16"/>
  <c r="G443" i="16"/>
  <c r="O444" i="16"/>
  <c r="G446" i="16"/>
  <c r="O447" i="16"/>
  <c r="G449" i="16"/>
  <c r="O450" i="16"/>
  <c r="G452" i="16"/>
  <c r="O453" i="16"/>
  <c r="G455" i="16"/>
  <c r="O456" i="16"/>
  <c r="G458" i="16"/>
  <c r="O459" i="16"/>
  <c r="G461" i="16"/>
  <c r="O462" i="16"/>
  <c r="G464" i="16"/>
  <c r="O465" i="16"/>
  <c r="G467" i="16"/>
  <c r="O468" i="16"/>
  <c r="G470" i="16"/>
  <c r="O471" i="16"/>
  <c r="G473" i="16"/>
  <c r="O474" i="16"/>
  <c r="G476" i="16"/>
  <c r="O477" i="16"/>
  <c r="G479" i="16"/>
  <c r="O480" i="16"/>
  <c r="G482" i="16"/>
  <c r="O294" i="16"/>
  <c r="G319" i="16"/>
  <c r="G328" i="16"/>
  <c r="O338" i="16"/>
  <c r="K343" i="16"/>
  <c r="O360" i="16"/>
  <c r="O362" i="16"/>
  <c r="K364" i="16"/>
  <c r="K366" i="16"/>
  <c r="O371" i="16"/>
  <c r="G383" i="16"/>
  <c r="K386" i="16"/>
  <c r="K389" i="16"/>
  <c r="K392" i="16"/>
  <c r="K395" i="16"/>
  <c r="K398" i="16"/>
  <c r="K401" i="16"/>
  <c r="K404" i="16"/>
  <c r="K407" i="16"/>
  <c r="K410" i="16"/>
  <c r="K413" i="16"/>
  <c r="K416" i="16"/>
  <c r="K419" i="16"/>
  <c r="K422" i="16"/>
  <c r="K425" i="16"/>
  <c r="K428" i="16"/>
  <c r="K431" i="16"/>
  <c r="K434" i="16"/>
  <c r="K437" i="16"/>
  <c r="K440" i="16"/>
  <c r="K443" i="16"/>
  <c r="K446" i="16"/>
  <c r="K449" i="16"/>
  <c r="K452" i="16"/>
  <c r="K455" i="16"/>
  <c r="K458" i="16"/>
  <c r="K461" i="16"/>
  <c r="K464" i="16"/>
  <c r="K467" i="16"/>
  <c r="O228" i="16"/>
  <c r="G269" i="16"/>
  <c r="K311" i="16"/>
  <c r="O315" i="16"/>
  <c r="O319" i="16"/>
  <c r="O322" i="16"/>
  <c r="K325" i="16"/>
  <c r="O333" i="16"/>
  <c r="G341" i="16"/>
  <c r="G346" i="16"/>
  <c r="O350" i="16"/>
  <c r="G370" i="16"/>
  <c r="K373" i="16"/>
  <c r="K378" i="16"/>
  <c r="O381" i="16"/>
  <c r="O282" i="16"/>
  <c r="G299" i="16"/>
  <c r="K328" i="16"/>
  <c r="G331" i="16"/>
  <c r="O341" i="16"/>
  <c r="O348" i="16"/>
  <c r="G353" i="16"/>
  <c r="G355" i="16"/>
  <c r="G359" i="16"/>
  <c r="O366" i="16"/>
  <c r="O368" i="16"/>
  <c r="G380" i="16"/>
  <c r="K383" i="16"/>
  <c r="O386" i="16"/>
  <c r="G388" i="16"/>
  <c r="O389" i="16"/>
  <c r="G391" i="16"/>
  <c r="O392" i="16"/>
  <c r="G394" i="16"/>
  <c r="O395" i="16"/>
  <c r="G397" i="16"/>
  <c r="O398" i="16"/>
  <c r="G400" i="16"/>
  <c r="O401" i="16"/>
  <c r="G403" i="16"/>
  <c r="O404" i="16"/>
  <c r="G406" i="16"/>
  <c r="O407" i="16"/>
  <c r="G409" i="16"/>
  <c r="O410" i="16"/>
  <c r="G412" i="16"/>
  <c r="O413" i="16"/>
  <c r="G415" i="16"/>
  <c r="O416" i="16"/>
  <c r="G418" i="16"/>
  <c r="O419" i="16"/>
  <c r="G421" i="16"/>
  <c r="O422" i="16"/>
  <c r="G424" i="16"/>
  <c r="O425" i="16"/>
  <c r="G427" i="16"/>
  <c r="O428" i="16"/>
  <c r="G430" i="16"/>
  <c r="O431" i="16"/>
  <c r="G433" i="16"/>
  <c r="O434" i="16"/>
  <c r="G436" i="16"/>
  <c r="O437" i="16"/>
  <c r="G439" i="16"/>
  <c r="O440" i="16"/>
  <c r="G442" i="16"/>
  <c r="O443" i="16"/>
  <c r="G445" i="16"/>
  <c r="O446" i="16"/>
  <c r="G448" i="16"/>
  <c r="O449" i="16"/>
  <c r="G451" i="16"/>
  <c r="O452" i="16"/>
  <c r="G454" i="16"/>
  <c r="O455" i="16"/>
  <c r="G457" i="16"/>
  <c r="O458" i="16"/>
  <c r="G460" i="16"/>
  <c r="O461" i="16"/>
  <c r="G463" i="16"/>
  <c r="O464" i="16"/>
  <c r="G466" i="16"/>
  <c r="O467" i="16"/>
  <c r="G469" i="16"/>
  <c r="G244" i="16"/>
  <c r="O270" i="16"/>
  <c r="G287" i="16"/>
  <c r="K320" i="16"/>
  <c r="G323" i="16"/>
  <c r="G326" i="16"/>
  <c r="K331" i="16"/>
  <c r="G334" i="16"/>
  <c r="K355" i="16"/>
  <c r="G365" i="16"/>
  <c r="G377" i="16"/>
  <c r="K380" i="16"/>
  <c r="O383" i="16"/>
  <c r="K388" i="16"/>
  <c r="K391" i="16"/>
  <c r="K394" i="16"/>
  <c r="K397" i="16"/>
  <c r="K400" i="16"/>
  <c r="K403" i="16"/>
  <c r="K406" i="16"/>
  <c r="K409" i="16"/>
  <c r="K412" i="16"/>
  <c r="K415" i="16"/>
  <c r="K418" i="16"/>
  <c r="K421" i="16"/>
  <c r="G168" i="16"/>
  <c r="O300" i="16"/>
  <c r="G329" i="16"/>
  <c r="O339" i="16"/>
  <c r="O344" i="16"/>
  <c r="G349" i="16"/>
  <c r="O353" i="16"/>
  <c r="O357" i="16"/>
  <c r="O359" i="16"/>
  <c r="K361" i="16"/>
  <c r="K363" i="16"/>
  <c r="G367" i="16"/>
  <c r="K372" i="16"/>
  <c r="O375" i="16"/>
  <c r="G382" i="16"/>
  <c r="K385" i="16"/>
  <c r="G275" i="16"/>
  <c r="O309" i="16"/>
  <c r="K317" i="16"/>
  <c r="O329" i="16"/>
  <c r="K334" i="16"/>
  <c r="G337" i="16"/>
  <c r="G347" i="16"/>
  <c r="O351" i="16"/>
  <c r="G374" i="16"/>
  <c r="K377" i="16"/>
  <c r="O380" i="16"/>
  <c r="G387" i="16"/>
  <c r="O388" i="16"/>
  <c r="G390" i="16"/>
  <c r="O391" i="16"/>
  <c r="G393" i="16"/>
  <c r="O394" i="16"/>
  <c r="G396" i="16"/>
  <c r="O397" i="16"/>
  <c r="G399" i="16"/>
  <c r="O400" i="16"/>
  <c r="G402" i="16"/>
  <c r="O403" i="16"/>
  <c r="G405" i="16"/>
  <c r="O406" i="16"/>
  <c r="G408" i="16"/>
  <c r="O409" i="16"/>
  <c r="G411" i="16"/>
  <c r="O412" i="16"/>
  <c r="G414" i="16"/>
  <c r="O415" i="16"/>
  <c r="G417" i="16"/>
  <c r="O418" i="16"/>
  <c r="G420" i="16"/>
  <c r="O421" i="16"/>
  <c r="G423" i="16"/>
  <c r="O424" i="16"/>
  <c r="G426" i="16"/>
  <c r="O427" i="16"/>
  <c r="G429" i="16"/>
  <c r="O430" i="16"/>
  <c r="G432" i="16"/>
  <c r="O433" i="16"/>
  <c r="G435" i="16"/>
  <c r="G235" i="16"/>
  <c r="O288" i="16"/>
  <c r="G305" i="16"/>
  <c r="G313" i="16"/>
  <c r="G332" i="16"/>
  <c r="O342" i="16"/>
  <c r="K349" i="16"/>
  <c r="G356" i="16"/>
  <c r="O363" i="16"/>
  <c r="O365" i="16"/>
  <c r="K367" i="16"/>
  <c r="K369" i="16"/>
  <c r="O372" i="16"/>
  <c r="G379" i="16"/>
  <c r="K382" i="16"/>
  <c r="O181" i="16"/>
  <c r="O276" i="16"/>
  <c r="G293" i="16"/>
  <c r="G310" i="16"/>
  <c r="O318" i="16"/>
  <c r="O324" i="16"/>
  <c r="O327" i="16"/>
  <c r="G335" i="16"/>
  <c r="O347" i="16"/>
  <c r="G352" i="16"/>
  <c r="G362" i="16"/>
  <c r="O369" i="16"/>
  <c r="G376" i="16"/>
  <c r="K379" i="16"/>
  <c r="K384" i="16"/>
  <c r="O136" i="16"/>
  <c r="G263" i="16"/>
  <c r="K376" i="16"/>
  <c r="K408" i="16"/>
  <c r="K426" i="16"/>
  <c r="G438" i="16"/>
  <c r="K442" i="16"/>
  <c r="K448" i="16"/>
  <c r="K454" i="16"/>
  <c r="K460" i="16"/>
  <c r="K466" i="16"/>
  <c r="G475" i="16"/>
  <c r="K478" i="16"/>
  <c r="O481" i="16"/>
  <c r="G338" i="16"/>
  <c r="K387" i="16"/>
  <c r="K405" i="16"/>
  <c r="K444" i="16"/>
  <c r="K450" i="16"/>
  <c r="K456" i="16"/>
  <c r="K462" i="16"/>
  <c r="K468" i="16"/>
  <c r="K470" i="16"/>
  <c r="O473" i="16"/>
  <c r="G480" i="16"/>
  <c r="K483" i="16"/>
  <c r="K486" i="16"/>
  <c r="K489" i="16"/>
  <c r="K492" i="16"/>
  <c r="K495" i="16"/>
  <c r="K498" i="16"/>
  <c r="K501" i="16"/>
  <c r="K504" i="16"/>
  <c r="K507" i="16"/>
  <c r="K510" i="16"/>
  <c r="K513" i="16"/>
  <c r="K516" i="16"/>
  <c r="K519" i="16"/>
  <c r="K522" i="16"/>
  <c r="K525" i="16"/>
  <c r="K528" i="16"/>
  <c r="K531" i="16"/>
  <c r="K534" i="16"/>
  <c r="K537" i="16"/>
  <c r="K540" i="16"/>
  <c r="K543" i="16"/>
  <c r="K546" i="16"/>
  <c r="K549" i="16"/>
  <c r="K552" i="16"/>
  <c r="K555" i="16"/>
  <c r="K558" i="16"/>
  <c r="K561" i="16"/>
  <c r="K564" i="16"/>
  <c r="K567" i="16"/>
  <c r="K570" i="16"/>
  <c r="K573" i="16"/>
  <c r="O264" i="16"/>
  <c r="G373" i="16"/>
  <c r="O377" i="16"/>
  <c r="O384" i="16"/>
  <c r="K402" i="16"/>
  <c r="K429" i="16"/>
  <c r="O470" i="16"/>
  <c r="G477" i="16"/>
  <c r="K480" i="16"/>
  <c r="O483" i="16"/>
  <c r="G485" i="16"/>
  <c r="O486" i="16"/>
  <c r="G488" i="16"/>
  <c r="O489" i="16"/>
  <c r="G491" i="16"/>
  <c r="O492" i="16"/>
  <c r="G494" i="16"/>
  <c r="O495" i="16"/>
  <c r="G497" i="16"/>
  <c r="O498" i="16"/>
  <c r="G500" i="16"/>
  <c r="O501" i="16"/>
  <c r="G503" i="16"/>
  <c r="O504" i="16"/>
  <c r="G506" i="16"/>
  <c r="O507" i="16"/>
  <c r="G509" i="16"/>
  <c r="O510" i="16"/>
  <c r="G512" i="16"/>
  <c r="O513" i="16"/>
  <c r="G515" i="16"/>
  <c r="O516" i="16"/>
  <c r="G518" i="16"/>
  <c r="O519" i="16"/>
  <c r="G521" i="16"/>
  <c r="O522" i="16"/>
  <c r="G524" i="16"/>
  <c r="O525" i="16"/>
  <c r="G527" i="16"/>
  <c r="O528" i="16"/>
  <c r="G530" i="16"/>
  <c r="O531" i="16"/>
  <c r="G533" i="16"/>
  <c r="O534" i="16"/>
  <c r="G536" i="16"/>
  <c r="O537" i="16"/>
  <c r="G539" i="16"/>
  <c r="O540" i="16"/>
  <c r="G542" i="16"/>
  <c r="O543" i="16"/>
  <c r="G545" i="16"/>
  <c r="O546" i="16"/>
  <c r="G548" i="16"/>
  <c r="O549" i="16"/>
  <c r="G551" i="16"/>
  <c r="O552" i="16"/>
  <c r="G554" i="16"/>
  <c r="O555" i="16"/>
  <c r="G557" i="16"/>
  <c r="O558" i="16"/>
  <c r="G560" i="16"/>
  <c r="O561" i="16"/>
  <c r="G563" i="16"/>
  <c r="O564" i="16"/>
  <c r="G566" i="16"/>
  <c r="O567" i="16"/>
  <c r="G569" i="16"/>
  <c r="O570" i="16"/>
  <c r="G572" i="16"/>
  <c r="O573" i="16"/>
  <c r="K260" i="16"/>
  <c r="O330" i="16"/>
  <c r="G344" i="16"/>
  <c r="K381" i="16"/>
  <c r="O436" i="16"/>
  <c r="K472" i="16"/>
  <c r="O475" i="16"/>
  <c r="G340" i="16"/>
  <c r="K370" i="16"/>
  <c r="K374" i="16"/>
  <c r="O378" i="16"/>
  <c r="G385" i="16"/>
  <c r="K432" i="16"/>
  <c r="K445" i="16"/>
  <c r="K451" i="16"/>
  <c r="K457" i="16"/>
  <c r="K463" i="16"/>
  <c r="K469" i="16"/>
  <c r="O472" i="16"/>
  <c r="G210" i="16"/>
  <c r="O336" i="16"/>
  <c r="K396" i="16"/>
  <c r="K439" i="16"/>
  <c r="K441" i="16"/>
  <c r="K447" i="16"/>
  <c r="K453" i="16"/>
  <c r="K459" i="16"/>
  <c r="K465" i="16"/>
  <c r="G471" i="16"/>
  <c r="K474" i="16"/>
  <c r="K479" i="16"/>
  <c r="O482" i="16"/>
  <c r="G484" i="16"/>
  <c r="O485" i="16"/>
  <c r="G487" i="16"/>
  <c r="O488" i="16"/>
  <c r="G490" i="16"/>
  <c r="O491" i="16"/>
  <c r="G493" i="16"/>
  <c r="O494" i="16"/>
  <c r="G496" i="16"/>
  <c r="O497" i="16"/>
  <c r="G499" i="16"/>
  <c r="O500" i="16"/>
  <c r="G502" i="16"/>
  <c r="O503" i="16"/>
  <c r="G505" i="16"/>
  <c r="O506" i="16"/>
  <c r="G508" i="16"/>
  <c r="O509" i="16"/>
  <c r="G511" i="16"/>
  <c r="O512" i="16"/>
  <c r="G514" i="16"/>
  <c r="O515" i="16"/>
  <c r="G517" i="16"/>
  <c r="O518" i="16"/>
  <c r="G520" i="16"/>
  <c r="O521" i="16"/>
  <c r="G523" i="16"/>
  <c r="O524" i="16"/>
  <c r="G526" i="16"/>
  <c r="O527" i="16"/>
  <c r="G529" i="16"/>
  <c r="O530" i="16"/>
  <c r="G532" i="16"/>
  <c r="O533" i="16"/>
  <c r="G535" i="16"/>
  <c r="O536" i="16"/>
  <c r="G538" i="16"/>
  <c r="O539" i="16"/>
  <c r="G541" i="16"/>
  <c r="O542" i="16"/>
  <c r="G544" i="16"/>
  <c r="O545" i="16"/>
  <c r="G547" i="16"/>
  <c r="G169" i="16"/>
  <c r="G322" i="16"/>
  <c r="O354" i="16"/>
  <c r="G358" i="16"/>
  <c r="K420" i="16"/>
  <c r="K430" i="16"/>
  <c r="O445" i="16"/>
  <c r="O451" i="16"/>
  <c r="O457" i="16"/>
  <c r="O463" i="16"/>
  <c r="O469" i="16"/>
  <c r="G481" i="16"/>
  <c r="G368" i="16"/>
  <c r="K390" i="16"/>
  <c r="K411" i="16"/>
  <c r="K433" i="16"/>
  <c r="G444" i="16"/>
  <c r="G450" i="16"/>
  <c r="G456" i="16"/>
  <c r="G462" i="16"/>
  <c r="G468" i="16"/>
  <c r="K473" i="16"/>
  <c r="O476" i="16"/>
  <c r="G483" i="16"/>
  <c r="O484" i="16"/>
  <c r="G486" i="16"/>
  <c r="O487" i="16"/>
  <c r="G489" i="16"/>
  <c r="O490" i="16"/>
  <c r="G492" i="16"/>
  <c r="O493" i="16"/>
  <c r="G495" i="16"/>
  <c r="O496" i="16"/>
  <c r="G498" i="16"/>
  <c r="O499" i="16"/>
  <c r="G501" i="16"/>
  <c r="O502" i="16"/>
  <c r="G504" i="16"/>
  <c r="O505" i="16"/>
  <c r="G507" i="16"/>
  <c r="O508" i="16"/>
  <c r="G510" i="16"/>
  <c r="O511" i="16"/>
  <c r="G513" i="16"/>
  <c r="O514" i="16"/>
  <c r="G516" i="16"/>
  <c r="O517" i="16"/>
  <c r="G519" i="16"/>
  <c r="O520" i="16"/>
  <c r="G522" i="16"/>
  <c r="O523" i="16"/>
  <c r="G525" i="16"/>
  <c r="O526" i="16"/>
  <c r="G528" i="16"/>
  <c r="O529" i="16"/>
  <c r="G531" i="16"/>
  <c r="O532" i="16"/>
  <c r="G534" i="16"/>
  <c r="O535" i="16"/>
  <c r="G537" i="16"/>
  <c r="O538" i="16"/>
  <c r="G540" i="16"/>
  <c r="O541" i="16"/>
  <c r="G543" i="16"/>
  <c r="K308" i="16"/>
  <c r="K352" i="16"/>
  <c r="K475" i="16"/>
  <c r="K532" i="16"/>
  <c r="O556" i="16"/>
  <c r="K560" i="16"/>
  <c r="G562" i="16"/>
  <c r="O565" i="16"/>
  <c r="K569" i="16"/>
  <c r="G571" i="16"/>
  <c r="O574" i="16"/>
  <c r="G576" i="16"/>
  <c r="O577" i="16"/>
  <c r="G579" i="16"/>
  <c r="O580" i="16"/>
  <c r="G582" i="16"/>
  <c r="O583" i="16"/>
  <c r="G585" i="16"/>
  <c r="O586" i="16"/>
  <c r="G588" i="16"/>
  <c r="O589" i="16"/>
  <c r="G591" i="16"/>
  <c r="O592" i="16"/>
  <c r="G594" i="16"/>
  <c r="O595" i="16"/>
  <c r="G597" i="16"/>
  <c r="O598" i="16"/>
  <c r="G600" i="16"/>
  <c r="O601" i="16"/>
  <c r="G603" i="16"/>
  <c r="O604" i="16"/>
  <c r="G606" i="16"/>
  <c r="O607" i="16"/>
  <c r="G609" i="16"/>
  <c r="O610" i="16"/>
  <c r="G612" i="16"/>
  <c r="O613" i="16"/>
  <c r="G615" i="16"/>
  <c r="O616" i="16"/>
  <c r="G618" i="16"/>
  <c r="O619" i="16"/>
  <c r="G621" i="16"/>
  <c r="O622" i="16"/>
  <c r="G624" i="16"/>
  <c r="O625" i="16"/>
  <c r="G627" i="16"/>
  <c r="O628" i="16"/>
  <c r="G630" i="16"/>
  <c r="O631" i="16"/>
  <c r="G633" i="16"/>
  <c r="O634" i="16"/>
  <c r="G636" i="16"/>
  <c r="O637" i="16"/>
  <c r="G639" i="16"/>
  <c r="O640" i="16"/>
  <c r="G642" i="16"/>
  <c r="O643" i="16"/>
  <c r="G645" i="16"/>
  <c r="O646" i="16"/>
  <c r="G648" i="16"/>
  <c r="O649" i="16"/>
  <c r="G651" i="16"/>
  <c r="O652" i="16"/>
  <c r="G654" i="16"/>
  <c r="O655" i="16"/>
  <c r="G657" i="16"/>
  <c r="O658" i="16"/>
  <c r="G660" i="16"/>
  <c r="O661" i="16"/>
  <c r="G663" i="16"/>
  <c r="O664" i="16"/>
  <c r="K337" i="16"/>
  <c r="K417" i="16"/>
  <c r="O479" i="16"/>
  <c r="K530" i="16"/>
  <c r="K535" i="16"/>
  <c r="K545" i="16"/>
  <c r="K551" i="16"/>
  <c r="O560" i="16"/>
  <c r="K562" i="16"/>
  <c r="G564" i="16"/>
  <c r="O569" i="16"/>
  <c r="K571" i="16"/>
  <c r="G573" i="16"/>
  <c r="K576" i="16"/>
  <c r="K579" i="16"/>
  <c r="K582" i="16"/>
  <c r="K585" i="16"/>
  <c r="K588" i="16"/>
  <c r="K591" i="16"/>
  <c r="K594" i="16"/>
  <c r="K597" i="16"/>
  <c r="K600" i="16"/>
  <c r="K603" i="16"/>
  <c r="K606" i="16"/>
  <c r="K609" i="16"/>
  <c r="K612" i="16"/>
  <c r="K615" i="16"/>
  <c r="K618" i="16"/>
  <c r="K621" i="16"/>
  <c r="K624" i="16"/>
  <c r="K627" i="16"/>
  <c r="K630" i="16"/>
  <c r="K633" i="16"/>
  <c r="K636" i="16"/>
  <c r="K639" i="16"/>
  <c r="K642" i="16"/>
  <c r="K645" i="16"/>
  <c r="K648" i="16"/>
  <c r="K651" i="16"/>
  <c r="K654" i="16"/>
  <c r="K657" i="16"/>
  <c r="K660" i="16"/>
  <c r="K663" i="16"/>
  <c r="O332" i="16"/>
  <c r="K476" i="16"/>
  <c r="O547" i="16"/>
  <c r="K553" i="16"/>
  <c r="G555" i="16"/>
  <c r="G133" i="16"/>
  <c r="K399" i="16"/>
  <c r="K438" i="16"/>
  <c r="O553" i="16"/>
  <c r="K414" i="16"/>
  <c r="K536" i="16"/>
  <c r="K541" i="16"/>
  <c r="G550" i="16"/>
  <c r="O557" i="16"/>
  <c r="K559" i="16"/>
  <c r="G561" i="16"/>
  <c r="O566" i="16"/>
  <c r="K568" i="16"/>
  <c r="G570" i="16"/>
  <c r="K575" i="16"/>
  <c r="K578" i="16"/>
  <c r="K581" i="16"/>
  <c r="K584" i="16"/>
  <c r="K587" i="16"/>
  <c r="K590" i="16"/>
  <c r="K375" i="16"/>
  <c r="K423" i="16"/>
  <c r="K435" i="16"/>
  <c r="G447" i="16"/>
  <c r="G459" i="16"/>
  <c r="K477" i="16"/>
  <c r="G546" i="16"/>
  <c r="K548" i="16"/>
  <c r="K427" i="16"/>
  <c r="O439" i="16"/>
  <c r="G474" i="16"/>
  <c r="K539" i="16"/>
  <c r="K544" i="16"/>
  <c r="K550" i="16"/>
  <c r="G552" i="16"/>
  <c r="G556" i="16"/>
  <c r="O559" i="16"/>
  <c r="K563" i="16"/>
  <c r="G565" i="16"/>
  <c r="O568" i="16"/>
  <c r="K572" i="16"/>
  <c r="G574" i="16"/>
  <c r="O575" i="16"/>
  <c r="G577" i="16"/>
  <c r="O578" i="16"/>
  <c r="G580" i="16"/>
  <c r="O581" i="16"/>
  <c r="G583" i="16"/>
  <c r="O584" i="16"/>
  <c r="G586" i="16"/>
  <c r="O587" i="16"/>
  <c r="G589" i="16"/>
  <c r="O590" i="16"/>
  <c r="G592" i="16"/>
  <c r="O593" i="16"/>
  <c r="G595" i="16"/>
  <c r="O596" i="16"/>
  <c r="G598" i="16"/>
  <c r="O599" i="16"/>
  <c r="G601" i="16"/>
  <c r="O602" i="16"/>
  <c r="G604" i="16"/>
  <c r="O605" i="16"/>
  <c r="G607" i="16"/>
  <c r="O608" i="16"/>
  <c r="G610" i="16"/>
  <c r="O611" i="16"/>
  <c r="G361" i="16"/>
  <c r="K424" i="16"/>
  <c r="K436" i="16"/>
  <c r="O478" i="16"/>
  <c r="O554" i="16"/>
  <c r="G453" i="16"/>
  <c r="K493" i="16"/>
  <c r="K505" i="16"/>
  <c r="K517" i="16"/>
  <c r="K533" i="16"/>
  <c r="G549" i="16"/>
  <c r="O562" i="16"/>
  <c r="O597" i="16"/>
  <c r="G608" i="16"/>
  <c r="K667" i="16"/>
  <c r="K670" i="16"/>
  <c r="K673" i="16"/>
  <c r="K676" i="16"/>
  <c r="K679" i="16"/>
  <c r="K682" i="16"/>
  <c r="K685" i="16"/>
  <c r="K688" i="16"/>
  <c r="K691" i="16"/>
  <c r="K694" i="16"/>
  <c r="K697" i="16"/>
  <c r="K700" i="16"/>
  <c r="K703" i="16"/>
  <c r="K706" i="16"/>
  <c r="K709" i="16"/>
  <c r="K712" i="16"/>
  <c r="K715" i="16"/>
  <c r="K718" i="16"/>
  <c r="K721" i="16"/>
  <c r="K724" i="16"/>
  <c r="K727" i="16"/>
  <c r="K730" i="16"/>
  <c r="K733" i="16"/>
  <c r="K736" i="16"/>
  <c r="K739" i="16"/>
  <c r="K742" i="16"/>
  <c r="K745" i="16"/>
  <c r="K748" i="16"/>
  <c r="K751" i="16"/>
  <c r="K754" i="16"/>
  <c r="K757" i="16"/>
  <c r="K760" i="16"/>
  <c r="K763" i="16"/>
  <c r="K766" i="16"/>
  <c r="K769" i="16"/>
  <c r="K772" i="16"/>
  <c r="K775" i="16"/>
  <c r="K778" i="16"/>
  <c r="K781" i="16"/>
  <c r="K784" i="16"/>
  <c r="K787" i="16"/>
  <c r="K481" i="16"/>
  <c r="K485" i="16"/>
  <c r="K497" i="16"/>
  <c r="K509" i="16"/>
  <c r="K521" i="16"/>
  <c r="K529" i="16"/>
  <c r="G559" i="16"/>
  <c r="G593" i="16"/>
  <c r="K595" i="16"/>
  <c r="G602" i="16"/>
  <c r="G614" i="16"/>
  <c r="O617" i="16"/>
  <c r="K619" i="16"/>
  <c r="G623" i="16"/>
  <c r="O626" i="16"/>
  <c r="K628" i="16"/>
  <c r="G632" i="16"/>
  <c r="O635" i="16"/>
  <c r="K637" i="16"/>
  <c r="G641" i="16"/>
  <c r="O644" i="16"/>
  <c r="K646" i="16"/>
  <c r="G650" i="16"/>
  <c r="O653" i="16"/>
  <c r="K655" i="16"/>
  <c r="G659" i="16"/>
  <c r="O662" i="16"/>
  <c r="K664" i="16"/>
  <c r="G281" i="16"/>
  <c r="K346" i="16"/>
  <c r="K542" i="16"/>
  <c r="K566" i="16"/>
  <c r="O576" i="16"/>
  <c r="O579" i="16"/>
  <c r="O582" i="16"/>
  <c r="O585" i="16"/>
  <c r="K604" i="16"/>
  <c r="K608" i="16"/>
  <c r="K610" i="16"/>
  <c r="G666" i="16"/>
  <c r="O667" i="16"/>
  <c r="G669" i="16"/>
  <c r="O670" i="16"/>
  <c r="G672" i="16"/>
  <c r="O673" i="16"/>
  <c r="G675" i="16"/>
  <c r="O676" i="16"/>
  <c r="G678" i="16"/>
  <c r="O679" i="16"/>
  <c r="G681" i="16"/>
  <c r="O682" i="16"/>
  <c r="G684" i="16"/>
  <c r="O685" i="16"/>
  <c r="G687" i="16"/>
  <c r="O688" i="16"/>
  <c r="G690" i="16"/>
  <c r="O691" i="16"/>
  <c r="G693" i="16"/>
  <c r="O694" i="16"/>
  <c r="G696" i="16"/>
  <c r="O697" i="16"/>
  <c r="G699" i="16"/>
  <c r="O700" i="16"/>
  <c r="G702" i="16"/>
  <c r="O703" i="16"/>
  <c r="G705" i="16"/>
  <c r="O706" i="16"/>
  <c r="G708" i="16"/>
  <c r="O709" i="16"/>
  <c r="G711" i="16"/>
  <c r="O712" i="16"/>
  <c r="G714" i="16"/>
  <c r="O715" i="16"/>
  <c r="G717" i="16"/>
  <c r="O718" i="16"/>
  <c r="G720" i="16"/>
  <c r="O721" i="16"/>
  <c r="G723" i="16"/>
  <c r="O724" i="16"/>
  <c r="G726" i="16"/>
  <c r="O727" i="16"/>
  <c r="G729" i="16"/>
  <c r="O730" i="16"/>
  <c r="G732" i="16"/>
  <c r="O733" i="16"/>
  <c r="G735" i="16"/>
  <c r="O736" i="16"/>
  <c r="G738" i="16"/>
  <c r="O739" i="16"/>
  <c r="G741" i="16"/>
  <c r="O742" i="16"/>
  <c r="G744" i="16"/>
  <c r="O745" i="16"/>
  <c r="G747" i="16"/>
  <c r="O748" i="16"/>
  <c r="G750" i="16"/>
  <c r="O751" i="16"/>
  <c r="G753" i="16"/>
  <c r="O754" i="16"/>
  <c r="G756" i="16"/>
  <c r="O757" i="16"/>
  <c r="G759" i="16"/>
  <c r="O760" i="16"/>
  <c r="G762" i="16"/>
  <c r="O763" i="16"/>
  <c r="G765" i="16"/>
  <c r="O766" i="16"/>
  <c r="G768" i="16"/>
  <c r="O769" i="16"/>
  <c r="G771" i="16"/>
  <c r="O772" i="16"/>
  <c r="G774" i="16"/>
  <c r="K357" i="16"/>
  <c r="O454" i="16"/>
  <c r="G472" i="16"/>
  <c r="K490" i="16"/>
  <c r="K502" i="16"/>
  <c r="K514" i="16"/>
  <c r="K526" i="16"/>
  <c r="K538" i="16"/>
  <c r="G553" i="16"/>
  <c r="O588" i="16"/>
  <c r="K593" i="16"/>
  <c r="K602" i="16"/>
  <c r="O606" i="16"/>
  <c r="O612" i="16"/>
  <c r="K614" i="16"/>
  <c r="G616" i="16"/>
  <c r="O621" i="16"/>
  <c r="K623" i="16"/>
  <c r="G625" i="16"/>
  <c r="O630" i="16"/>
  <c r="K632" i="16"/>
  <c r="G634" i="16"/>
  <c r="O639" i="16"/>
  <c r="K641" i="16"/>
  <c r="G643" i="16"/>
  <c r="O648" i="16"/>
  <c r="K650" i="16"/>
  <c r="G652" i="16"/>
  <c r="O657" i="16"/>
  <c r="K659" i="16"/>
  <c r="G661" i="16"/>
  <c r="K482" i="16"/>
  <c r="K494" i="16"/>
  <c r="K506" i="16"/>
  <c r="K518" i="16"/>
  <c r="K556" i="16"/>
  <c r="O563" i="16"/>
  <c r="O600" i="16"/>
  <c r="K666" i="16"/>
  <c r="K669" i="16"/>
  <c r="K672" i="16"/>
  <c r="K675" i="16"/>
  <c r="K678" i="16"/>
  <c r="K681" i="16"/>
  <c r="K684" i="16"/>
  <c r="K687" i="16"/>
  <c r="K690" i="16"/>
  <c r="K693" i="16"/>
  <c r="K696" i="16"/>
  <c r="K699" i="16"/>
  <c r="K702" i="16"/>
  <c r="K705" i="16"/>
  <c r="K708" i="16"/>
  <c r="K711" i="16"/>
  <c r="K714" i="16"/>
  <c r="K717" i="16"/>
  <c r="K720" i="16"/>
  <c r="K723" i="16"/>
  <c r="K726" i="16"/>
  <c r="K729" i="16"/>
  <c r="K732" i="16"/>
  <c r="K735" i="16"/>
  <c r="K738" i="16"/>
  <c r="K741" i="16"/>
  <c r="K744" i="16"/>
  <c r="K747" i="16"/>
  <c r="K750" i="16"/>
  <c r="K753" i="16"/>
  <c r="K756" i="16"/>
  <c r="K759" i="16"/>
  <c r="K762" i="16"/>
  <c r="K765" i="16"/>
  <c r="K768" i="16"/>
  <c r="K771" i="16"/>
  <c r="K774" i="16"/>
  <c r="K777" i="16"/>
  <c r="K780" i="16"/>
  <c r="K783" i="16"/>
  <c r="K786" i="16"/>
  <c r="G441" i="16"/>
  <c r="O460" i="16"/>
  <c r="G478" i="16"/>
  <c r="K487" i="16"/>
  <c r="K499" i="16"/>
  <c r="K511" i="16"/>
  <c r="K523" i="16"/>
  <c r="K547" i="16"/>
  <c r="K574" i="16"/>
  <c r="K577" i="16"/>
  <c r="K580" i="16"/>
  <c r="K583" i="16"/>
  <c r="K586" i="16"/>
  <c r="G605" i="16"/>
  <c r="G611" i="16"/>
  <c r="G665" i="16"/>
  <c r="O666" i="16"/>
  <c r="G668" i="16"/>
  <c r="O669" i="16"/>
  <c r="G671" i="16"/>
  <c r="O672" i="16"/>
  <c r="G674" i="16"/>
  <c r="O675" i="16"/>
  <c r="G677" i="16"/>
  <c r="O678" i="16"/>
  <c r="G680" i="16"/>
  <c r="O681" i="16"/>
  <c r="G683" i="16"/>
  <c r="O684" i="16"/>
  <c r="G686" i="16"/>
  <c r="O687" i="16"/>
  <c r="G689" i="16"/>
  <c r="O690" i="16"/>
  <c r="G692" i="16"/>
  <c r="O693" i="16"/>
  <c r="G695" i="16"/>
  <c r="O696" i="16"/>
  <c r="G698" i="16"/>
  <c r="O699" i="16"/>
  <c r="G701" i="16"/>
  <c r="O702" i="16"/>
  <c r="G704" i="16"/>
  <c r="O705" i="16"/>
  <c r="G707" i="16"/>
  <c r="O708" i="16"/>
  <c r="G710" i="16"/>
  <c r="O711" i="16"/>
  <c r="G713" i="16"/>
  <c r="O714" i="16"/>
  <c r="G716" i="16"/>
  <c r="O717" i="16"/>
  <c r="G719" i="16"/>
  <c r="O720" i="16"/>
  <c r="G722" i="16"/>
  <c r="O723" i="16"/>
  <c r="G725" i="16"/>
  <c r="O726" i="16"/>
  <c r="G728" i="16"/>
  <c r="O729" i="16"/>
  <c r="G465" i="16"/>
  <c r="K491" i="16"/>
  <c r="K503" i="16"/>
  <c r="K515" i="16"/>
  <c r="K527" i="16"/>
  <c r="K554" i="16"/>
  <c r="K557" i="16"/>
  <c r="O571" i="16"/>
  <c r="K589" i="16"/>
  <c r="K596" i="16"/>
  <c r="G613" i="16"/>
  <c r="O618" i="16"/>
  <c r="K620" i="16"/>
  <c r="G622" i="16"/>
  <c r="O627" i="16"/>
  <c r="K629" i="16"/>
  <c r="G631" i="16"/>
  <c r="O636" i="16"/>
  <c r="K638" i="16"/>
  <c r="G640" i="16"/>
  <c r="O645" i="16"/>
  <c r="K647" i="16"/>
  <c r="G649" i="16"/>
  <c r="O654" i="16"/>
  <c r="K656" i="16"/>
  <c r="G658" i="16"/>
  <c r="O663" i="16"/>
  <c r="G371" i="16"/>
  <c r="K484" i="16"/>
  <c r="K496" i="16"/>
  <c r="K508" i="16"/>
  <c r="K520" i="16"/>
  <c r="O544" i="16"/>
  <c r="O548" i="16"/>
  <c r="O551" i="16"/>
  <c r="G575" i="16"/>
  <c r="G578" i="16"/>
  <c r="G581" i="16"/>
  <c r="G584" i="16"/>
  <c r="G587" i="16"/>
  <c r="K592" i="16"/>
  <c r="G599" i="16"/>
  <c r="K601" i="16"/>
  <c r="O603" i="16"/>
  <c r="O609" i="16"/>
  <c r="K613" i="16"/>
  <c r="G617" i="16"/>
  <c r="O620" i="16"/>
  <c r="K622" i="16"/>
  <c r="G626" i="16"/>
  <c r="O629" i="16"/>
  <c r="K631" i="16"/>
  <c r="G635" i="16"/>
  <c r="O638" i="16"/>
  <c r="K640" i="16"/>
  <c r="G644" i="16"/>
  <c r="O647" i="16"/>
  <c r="K649" i="16"/>
  <c r="G653" i="16"/>
  <c r="O656" i="16"/>
  <c r="K658" i="16"/>
  <c r="G662" i="16"/>
  <c r="O448" i="16"/>
  <c r="K471" i="16"/>
  <c r="K565" i="16"/>
  <c r="O572" i="16"/>
  <c r="G590" i="16"/>
  <c r="K599" i="16"/>
  <c r="O615" i="16"/>
  <c r="K617" i="16"/>
  <c r="G619" i="16"/>
  <c r="O624" i="16"/>
  <c r="K626" i="16"/>
  <c r="G628" i="16"/>
  <c r="O633" i="16"/>
  <c r="K635" i="16"/>
  <c r="G637" i="16"/>
  <c r="O642" i="16"/>
  <c r="K644" i="16"/>
  <c r="G646" i="16"/>
  <c r="O651" i="16"/>
  <c r="K653" i="16"/>
  <c r="G655" i="16"/>
  <c r="O660" i="16"/>
  <c r="K662" i="16"/>
  <c r="G664" i="16"/>
  <c r="G558" i="16"/>
  <c r="K625" i="16"/>
  <c r="K652" i="16"/>
  <c r="K674" i="16"/>
  <c r="O677" i="16"/>
  <c r="G700" i="16"/>
  <c r="K710" i="16"/>
  <c r="O713" i="16"/>
  <c r="K731" i="16"/>
  <c r="K740" i="16"/>
  <c r="O744" i="16"/>
  <c r="O750" i="16"/>
  <c r="O756" i="16"/>
  <c r="O762" i="16"/>
  <c r="O768" i="16"/>
  <c r="O774" i="16"/>
  <c r="K776" i="16"/>
  <c r="G778" i="16"/>
  <c r="O783" i="16"/>
  <c r="K785" i="16"/>
  <c r="G787" i="16"/>
  <c r="K790" i="16"/>
  <c r="K793" i="16"/>
  <c r="K796" i="16"/>
  <c r="K799" i="16"/>
  <c r="K802" i="16"/>
  <c r="K805" i="16"/>
  <c r="K808" i="16"/>
  <c r="K811" i="16"/>
  <c r="K814" i="16"/>
  <c r="K817" i="16"/>
  <c r="K820" i="16"/>
  <c r="K823" i="16"/>
  <c r="K826" i="16"/>
  <c r="K829" i="16"/>
  <c r="K832" i="16"/>
  <c r="K835" i="16"/>
  <c r="K838" i="16"/>
  <c r="K841" i="16"/>
  <c r="K844" i="16"/>
  <c r="K847" i="16"/>
  <c r="K850" i="16"/>
  <c r="K853" i="16"/>
  <c r="K856" i="16"/>
  <c r="K859" i="16"/>
  <c r="K862" i="16"/>
  <c r="K865" i="16"/>
  <c r="K868" i="16"/>
  <c r="K871" i="16"/>
  <c r="K874" i="16"/>
  <c r="K877" i="16"/>
  <c r="K880" i="16"/>
  <c r="K883" i="16"/>
  <c r="K886" i="16"/>
  <c r="K889" i="16"/>
  <c r="K892" i="16"/>
  <c r="K895" i="16"/>
  <c r="K898" i="16"/>
  <c r="K901" i="16"/>
  <c r="K904" i="16"/>
  <c r="K907" i="16"/>
  <c r="K910" i="16"/>
  <c r="K671" i="16"/>
  <c r="O674" i="16"/>
  <c r="G697" i="16"/>
  <c r="K707" i="16"/>
  <c r="O710" i="16"/>
  <c r="O746" i="16"/>
  <c r="O752" i="16"/>
  <c r="O758" i="16"/>
  <c r="O764" i="16"/>
  <c r="O770" i="16"/>
  <c r="G780" i="16"/>
  <c r="O442" i="16"/>
  <c r="O614" i="16"/>
  <c r="O641" i="16"/>
  <c r="K668" i="16"/>
  <c r="O671" i="16"/>
  <c r="G694" i="16"/>
  <c r="K704" i="16"/>
  <c r="O707" i="16"/>
  <c r="O731" i="16"/>
  <c r="O740" i="16"/>
  <c r="O776" i="16"/>
  <c r="G782" i="16"/>
  <c r="O785" i="16"/>
  <c r="G789" i="16"/>
  <c r="O790" i="16"/>
  <c r="G792" i="16"/>
  <c r="O793" i="16"/>
  <c r="G795" i="16"/>
  <c r="O796" i="16"/>
  <c r="G798" i="16"/>
  <c r="O799" i="16"/>
  <c r="G801" i="16"/>
  <c r="O802" i="16"/>
  <c r="G804" i="16"/>
  <c r="O805" i="16"/>
  <c r="G807" i="16"/>
  <c r="O808" i="16"/>
  <c r="G810" i="16"/>
  <c r="O811" i="16"/>
  <c r="G813" i="16"/>
  <c r="O814" i="16"/>
  <c r="G816" i="16"/>
  <c r="O817" i="16"/>
  <c r="G819" i="16"/>
  <c r="O820" i="16"/>
  <c r="G822" i="16"/>
  <c r="O823" i="16"/>
  <c r="G825" i="16"/>
  <c r="O826" i="16"/>
  <c r="G828" i="16"/>
  <c r="O829" i="16"/>
  <c r="G831" i="16"/>
  <c r="O832" i="16"/>
  <c r="G834" i="16"/>
  <c r="O835" i="16"/>
  <c r="G837" i="16"/>
  <c r="O838" i="16"/>
  <c r="G840" i="16"/>
  <c r="O841" i="16"/>
  <c r="G843" i="16"/>
  <c r="O844" i="16"/>
  <c r="G846" i="16"/>
  <c r="O847" i="16"/>
  <c r="G849" i="16"/>
  <c r="O850" i="16"/>
  <c r="G852" i="16"/>
  <c r="O853" i="16"/>
  <c r="G855" i="16"/>
  <c r="O856" i="16"/>
  <c r="G858" i="16"/>
  <c r="O859" i="16"/>
  <c r="G861" i="16"/>
  <c r="O862" i="16"/>
  <c r="K488" i="16"/>
  <c r="K598" i="16"/>
  <c r="G638" i="16"/>
  <c r="K665" i="16"/>
  <c r="O668" i="16"/>
  <c r="G691" i="16"/>
  <c r="K701" i="16"/>
  <c r="O704" i="16"/>
  <c r="G734" i="16"/>
  <c r="G736" i="16"/>
  <c r="O738" i="16"/>
  <c r="G743" i="16"/>
  <c r="G749" i="16"/>
  <c r="G755" i="16"/>
  <c r="G761" i="16"/>
  <c r="G767" i="16"/>
  <c r="G773" i="16"/>
  <c r="O778" i="16"/>
  <c r="O787" i="16"/>
  <c r="O550" i="16"/>
  <c r="O594" i="16"/>
  <c r="K611" i="16"/>
  <c r="K634" i="16"/>
  <c r="K661" i="16"/>
  <c r="O665" i="16"/>
  <c r="G688" i="16"/>
  <c r="K698" i="16"/>
  <c r="O701" i="16"/>
  <c r="K734" i="16"/>
  <c r="G745" i="16"/>
  <c r="G751" i="16"/>
  <c r="G757" i="16"/>
  <c r="G763" i="16"/>
  <c r="G769" i="16"/>
  <c r="G775" i="16"/>
  <c r="O780" i="16"/>
  <c r="K782" i="16"/>
  <c r="G784" i="16"/>
  <c r="K789" i="16"/>
  <c r="K792" i="16"/>
  <c r="K795" i="16"/>
  <c r="K798" i="16"/>
  <c r="K801" i="16"/>
  <c r="K804" i="16"/>
  <c r="K807" i="16"/>
  <c r="K810" i="16"/>
  <c r="K813" i="16"/>
  <c r="K816" i="16"/>
  <c r="K819" i="16"/>
  <c r="K822" i="16"/>
  <c r="K825" i="16"/>
  <c r="K828" i="16"/>
  <c r="K831" i="16"/>
  <c r="K834" i="16"/>
  <c r="K837" i="16"/>
  <c r="K840" i="16"/>
  <c r="K843" i="16"/>
  <c r="K846" i="16"/>
  <c r="K849" i="16"/>
  <c r="K852" i="16"/>
  <c r="K855" i="16"/>
  <c r="K858" i="16"/>
  <c r="K861" i="16"/>
  <c r="K864" i="16"/>
  <c r="K867" i="16"/>
  <c r="K870" i="16"/>
  <c r="K873" i="16"/>
  <c r="K876" i="16"/>
  <c r="K879" i="16"/>
  <c r="K882" i="16"/>
  <c r="K885" i="16"/>
  <c r="K888" i="16"/>
  <c r="K891" i="16"/>
  <c r="K894" i="16"/>
  <c r="O466" i="16"/>
  <c r="K500" i="16"/>
  <c r="K607" i="16"/>
  <c r="G685" i="16"/>
  <c r="K695" i="16"/>
  <c r="O698" i="16"/>
  <c r="G721" i="16"/>
  <c r="G724" i="16"/>
  <c r="G727" i="16"/>
  <c r="K743" i="16"/>
  <c r="K749" i="16"/>
  <c r="K755" i="16"/>
  <c r="K761" i="16"/>
  <c r="K767" i="16"/>
  <c r="K773" i="16"/>
  <c r="G777" i="16"/>
  <c r="G786" i="16"/>
  <c r="O591" i="16"/>
  <c r="O623" i="16"/>
  <c r="O650" i="16"/>
  <c r="G682" i="16"/>
  <c r="K692" i="16"/>
  <c r="O695" i="16"/>
  <c r="G718" i="16"/>
  <c r="O734" i="16"/>
  <c r="O747" i="16"/>
  <c r="O753" i="16"/>
  <c r="O759" i="16"/>
  <c r="O765" i="16"/>
  <c r="O771" i="16"/>
  <c r="G779" i="16"/>
  <c r="O782" i="16"/>
  <c r="G788" i="16"/>
  <c r="O789" i="16"/>
  <c r="G791" i="16"/>
  <c r="O792" i="16"/>
  <c r="G794" i="16"/>
  <c r="O795" i="16"/>
  <c r="G797" i="16"/>
  <c r="O798" i="16"/>
  <c r="G800" i="16"/>
  <c r="O801" i="16"/>
  <c r="G803" i="16"/>
  <c r="O804" i="16"/>
  <c r="G806" i="16"/>
  <c r="O807" i="16"/>
  <c r="G809" i="16"/>
  <c r="O810" i="16"/>
  <c r="G812" i="16"/>
  <c r="O813" i="16"/>
  <c r="G815" i="16"/>
  <c r="O816" i="16"/>
  <c r="G818" i="16"/>
  <c r="O819" i="16"/>
  <c r="G821" i="16"/>
  <c r="O822" i="16"/>
  <c r="G824" i="16"/>
  <c r="O825" i="16"/>
  <c r="G827" i="16"/>
  <c r="O828" i="16"/>
  <c r="G830" i="16"/>
  <c r="O831" i="16"/>
  <c r="G833" i="16"/>
  <c r="O834" i="16"/>
  <c r="G836" i="16"/>
  <c r="O837" i="16"/>
  <c r="G839" i="16"/>
  <c r="O840" i="16"/>
  <c r="K524" i="16"/>
  <c r="G673" i="16"/>
  <c r="K683" i="16"/>
  <c r="O686" i="16"/>
  <c r="G709" i="16"/>
  <c r="K719" i="16"/>
  <c r="K722" i="16"/>
  <c r="K725" i="16"/>
  <c r="K728" i="16"/>
  <c r="G746" i="16"/>
  <c r="G752" i="16"/>
  <c r="G758" i="16"/>
  <c r="G764" i="16"/>
  <c r="G770" i="16"/>
  <c r="G783" i="16"/>
  <c r="K393" i="16"/>
  <c r="G596" i="16"/>
  <c r="O632" i="16"/>
  <c r="O659" i="16"/>
  <c r="G670" i="16"/>
  <c r="K680" i="16"/>
  <c r="O683" i="16"/>
  <c r="G706" i="16"/>
  <c r="K716" i="16"/>
  <c r="O719" i="16"/>
  <c r="O722" i="16"/>
  <c r="O725" i="16"/>
  <c r="O737" i="16"/>
  <c r="G748" i="16"/>
  <c r="G754" i="16"/>
  <c r="G760" i="16"/>
  <c r="G766" i="16"/>
  <c r="G772" i="16"/>
  <c r="G776" i="16"/>
  <c r="O779" i="16"/>
  <c r="G785" i="16"/>
  <c r="O788" i="16"/>
  <c r="G790" i="16"/>
  <c r="O791" i="16"/>
  <c r="G793" i="16"/>
  <c r="O794" i="16"/>
  <c r="G796" i="16"/>
  <c r="O797" i="16"/>
  <c r="G799" i="16"/>
  <c r="O800" i="16"/>
  <c r="G802" i="16"/>
  <c r="O803" i="16"/>
  <c r="G805" i="16"/>
  <c r="O806" i="16"/>
  <c r="G808" i="16"/>
  <c r="O809" i="16"/>
  <c r="G811" i="16"/>
  <c r="O812" i="16"/>
  <c r="G814" i="16"/>
  <c r="O815" i="16"/>
  <c r="G817" i="16"/>
  <c r="O818" i="16"/>
  <c r="G820" i="16"/>
  <c r="O821" i="16"/>
  <c r="G823" i="16"/>
  <c r="O824" i="16"/>
  <c r="G826" i="16"/>
  <c r="O827" i="16"/>
  <c r="G829" i="16"/>
  <c r="O830" i="16"/>
  <c r="G832" i="16"/>
  <c r="O833" i="16"/>
  <c r="G835" i="16"/>
  <c r="O836" i="16"/>
  <c r="G838" i="16"/>
  <c r="O839" i="16"/>
  <c r="G841" i="16"/>
  <c r="G568" i="16"/>
  <c r="K605" i="16"/>
  <c r="G629" i="16"/>
  <c r="G656" i="16"/>
  <c r="G667" i="16"/>
  <c r="K677" i="16"/>
  <c r="O680" i="16"/>
  <c r="G703" i="16"/>
  <c r="K713" i="16"/>
  <c r="O716" i="16"/>
  <c r="O728" i="16"/>
  <c r="G731" i="16"/>
  <c r="G733" i="16"/>
  <c r="O735" i="16"/>
  <c r="G740" i="16"/>
  <c r="G742" i="16"/>
  <c r="K746" i="16"/>
  <c r="K752" i="16"/>
  <c r="K758" i="16"/>
  <c r="K764" i="16"/>
  <c r="K770" i="16"/>
  <c r="O781" i="16"/>
  <c r="O755" i="16"/>
  <c r="O842" i="16"/>
  <c r="G853" i="16"/>
  <c r="O863" i="16"/>
  <c r="G869" i="16"/>
  <c r="O872" i="16"/>
  <c r="G878" i="16"/>
  <c r="O881" i="16"/>
  <c r="G887" i="16"/>
  <c r="O890" i="16"/>
  <c r="O897" i="16"/>
  <c r="G904" i="16"/>
  <c r="G909" i="16"/>
  <c r="K912" i="16"/>
  <c r="K915" i="16"/>
  <c r="K918" i="16"/>
  <c r="K921" i="16"/>
  <c r="K924" i="16"/>
  <c r="K927" i="16"/>
  <c r="K930" i="16"/>
  <c r="K933" i="16"/>
  <c r="K928" i="16"/>
  <c r="G567" i="16"/>
  <c r="G845" i="16"/>
  <c r="K851" i="16"/>
  <c r="O855" i="16"/>
  <c r="O857" i="16"/>
  <c r="O865" i="16"/>
  <c r="O874" i="16"/>
  <c r="O883" i="16"/>
  <c r="O892" i="16"/>
  <c r="G896" i="16"/>
  <c r="K899" i="16"/>
  <c r="O902" i="16"/>
  <c r="O907" i="16"/>
  <c r="K919" i="16"/>
  <c r="O761" i="16"/>
  <c r="K797" i="16"/>
  <c r="K809" i="16"/>
  <c r="K821" i="16"/>
  <c r="G847" i="16"/>
  <c r="G860" i="16"/>
  <c r="O867" i="16"/>
  <c r="K869" i="16"/>
  <c r="G871" i="16"/>
  <c r="O876" i="16"/>
  <c r="K878" i="16"/>
  <c r="G880" i="16"/>
  <c r="O885" i="16"/>
  <c r="K887" i="16"/>
  <c r="G889" i="16"/>
  <c r="O894" i="16"/>
  <c r="G901" i="16"/>
  <c r="G906" i="16"/>
  <c r="K909" i="16"/>
  <c r="O912" i="16"/>
  <c r="G914" i="16"/>
  <c r="O915" i="16"/>
  <c r="G917" i="16"/>
  <c r="O918" i="16"/>
  <c r="G920" i="16"/>
  <c r="O921" i="16"/>
  <c r="G923" i="16"/>
  <c r="O924" i="16"/>
  <c r="G926" i="16"/>
  <c r="O927" i="16"/>
  <c r="G929" i="16"/>
  <c r="O930" i="16"/>
  <c r="G932" i="16"/>
  <c r="O933" i="16"/>
  <c r="G935" i="16"/>
  <c r="K827" i="16"/>
  <c r="K689" i="16"/>
  <c r="G715" i="16"/>
  <c r="G737" i="16"/>
  <c r="O741" i="16"/>
  <c r="K845" i="16"/>
  <c r="O849" i="16"/>
  <c r="O851" i="16"/>
  <c r="G862" i="16"/>
  <c r="G864" i="16"/>
  <c r="G873" i="16"/>
  <c r="G882" i="16"/>
  <c r="G891" i="16"/>
  <c r="K896" i="16"/>
  <c r="O899" i="16"/>
  <c r="O904" i="16"/>
  <c r="G911" i="16"/>
  <c r="K925" i="16"/>
  <c r="O689" i="16"/>
  <c r="O732" i="16"/>
  <c r="K737" i="16"/>
  <c r="O767" i="16"/>
  <c r="G781" i="16"/>
  <c r="G854" i="16"/>
  <c r="K860" i="16"/>
  <c r="G866" i="16"/>
  <c r="O869" i="16"/>
  <c r="G875" i="16"/>
  <c r="O878" i="16"/>
  <c r="G884" i="16"/>
  <c r="O887" i="16"/>
  <c r="G893" i="16"/>
  <c r="G898" i="16"/>
  <c r="G903" i="16"/>
  <c r="K906" i="16"/>
  <c r="O909" i="16"/>
  <c r="K914" i="16"/>
  <c r="K917" i="16"/>
  <c r="K920" i="16"/>
  <c r="K923" i="16"/>
  <c r="K926" i="16"/>
  <c r="K929" i="16"/>
  <c r="K932" i="16"/>
  <c r="K935" i="16"/>
  <c r="O903" i="16"/>
  <c r="G620" i="16"/>
  <c r="G647" i="16"/>
  <c r="G679" i="16"/>
  <c r="O777" i="16"/>
  <c r="O786" i="16"/>
  <c r="K794" i="16"/>
  <c r="K806" i="16"/>
  <c r="K818" i="16"/>
  <c r="O843" i="16"/>
  <c r="O845" i="16"/>
  <c r="G856" i="16"/>
  <c r="O871" i="16"/>
  <c r="O880" i="16"/>
  <c r="O889" i="16"/>
  <c r="O896" i="16"/>
  <c r="O901" i="16"/>
  <c r="G908" i="16"/>
  <c r="K911" i="16"/>
  <c r="K916" i="16"/>
  <c r="O773" i="16"/>
  <c r="G848" i="16"/>
  <c r="K854" i="16"/>
  <c r="O858" i="16"/>
  <c r="O860" i="16"/>
  <c r="O864" i="16"/>
  <c r="K866" i="16"/>
  <c r="G868" i="16"/>
  <c r="O873" i="16"/>
  <c r="K875" i="16"/>
  <c r="G877" i="16"/>
  <c r="O882" i="16"/>
  <c r="K884" i="16"/>
  <c r="G886" i="16"/>
  <c r="O891" i="16"/>
  <c r="K893" i="16"/>
  <c r="G895" i="16"/>
  <c r="G900" i="16"/>
  <c r="K903" i="16"/>
  <c r="O906" i="16"/>
  <c r="G913" i="16"/>
  <c r="O914" i="16"/>
  <c r="G916" i="16"/>
  <c r="O917" i="16"/>
  <c r="G919" i="16"/>
  <c r="O920" i="16"/>
  <c r="G922" i="16"/>
  <c r="O923" i="16"/>
  <c r="G925" i="16"/>
  <c r="O926" i="16"/>
  <c r="G928" i="16"/>
  <c r="O929" i="16"/>
  <c r="G931" i="16"/>
  <c r="O932" i="16"/>
  <c r="G934" i="16"/>
  <c r="O935" i="16"/>
  <c r="K830" i="16"/>
  <c r="K833" i="16"/>
  <c r="K836" i="16"/>
  <c r="G850" i="16"/>
  <c r="G870" i="16"/>
  <c r="G879" i="16"/>
  <c r="G888" i="16"/>
  <c r="O898" i="16"/>
  <c r="G905" i="16"/>
  <c r="K908" i="16"/>
  <c r="O911" i="16"/>
  <c r="K616" i="16"/>
  <c r="K643" i="16"/>
  <c r="K686" i="16"/>
  <c r="G712" i="16"/>
  <c r="O743" i="16"/>
  <c r="K791" i="16"/>
  <c r="K803" i="16"/>
  <c r="K815" i="16"/>
  <c r="K839" i="16"/>
  <c r="G842" i="16"/>
  <c r="K848" i="16"/>
  <c r="O852" i="16"/>
  <c r="O854" i="16"/>
  <c r="G863" i="16"/>
  <c r="O866" i="16"/>
  <c r="G872" i="16"/>
  <c r="O875" i="16"/>
  <c r="G881" i="16"/>
  <c r="O884" i="16"/>
  <c r="G890" i="16"/>
  <c r="O893" i="16"/>
  <c r="G897" i="16"/>
  <c r="K900" i="16"/>
  <c r="G910" i="16"/>
  <c r="K922" i="16"/>
  <c r="K931" i="16"/>
  <c r="K934" i="16"/>
  <c r="K512" i="16"/>
  <c r="G739" i="16"/>
  <c r="G844" i="16"/>
  <c r="G857" i="16"/>
  <c r="O868" i="16"/>
  <c r="O877" i="16"/>
  <c r="O886" i="16"/>
  <c r="O895" i="16"/>
  <c r="G902" i="16"/>
  <c r="K905" i="16"/>
  <c r="O908" i="16"/>
  <c r="K913" i="16"/>
  <c r="G676" i="16"/>
  <c r="G730" i="16"/>
  <c r="O749" i="16"/>
  <c r="K842" i="16"/>
  <c r="O846" i="16"/>
  <c r="O848" i="16"/>
  <c r="G859" i="16"/>
  <c r="K863" i="16"/>
  <c r="G865" i="16"/>
  <c r="O870" i="16"/>
  <c r="K872" i="16"/>
  <c r="G874" i="16"/>
  <c r="O879" i="16"/>
  <c r="K881" i="16"/>
  <c r="G883" i="16"/>
  <c r="O888" i="16"/>
  <c r="K890" i="16"/>
  <c r="G892" i="16"/>
  <c r="K897" i="16"/>
  <c r="O900" i="16"/>
  <c r="G907" i="16"/>
  <c r="G912" i="16"/>
  <c r="O913" i="16"/>
  <c r="G915" i="16"/>
  <c r="O916" i="16"/>
  <c r="G918" i="16"/>
  <c r="O919" i="16"/>
  <c r="G921" i="16"/>
  <c r="O922" i="16"/>
  <c r="G924" i="16"/>
  <c r="O925" i="16"/>
  <c r="G927" i="16"/>
  <c r="O928" i="16"/>
  <c r="G930" i="16"/>
  <c r="O931" i="16"/>
  <c r="G933" i="16"/>
  <c r="O934" i="16"/>
  <c r="O692" i="16"/>
  <c r="O775" i="16"/>
  <c r="K779" i="16"/>
  <c r="O784" i="16"/>
  <c r="K788" i="16"/>
  <c r="K800" i="16"/>
  <c r="K812" i="16"/>
  <c r="K824" i="16"/>
  <c r="G851" i="16"/>
  <c r="K857" i="16"/>
  <c r="O861" i="16"/>
  <c r="G867" i="16"/>
  <c r="G876" i="16"/>
  <c r="G885" i="16"/>
  <c r="G894" i="16"/>
  <c r="G899" i="16"/>
  <c r="K902" i="16"/>
  <c r="O905" i="16"/>
  <c r="O910" i="16"/>
  <c r="G936" i="16"/>
  <c r="K936" i="16"/>
  <c r="O936" i="16"/>
  <c r="B5" i="15"/>
  <c r="B6" i="15" s="1"/>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2" i="7"/>
  <c r="I3" i="7"/>
  <c r="I12" i="7"/>
  <c r="I21" i="7"/>
  <c r="I30" i="7"/>
  <c r="I39" i="7"/>
  <c r="I48" i="7"/>
  <c r="I57" i="7"/>
  <c r="I66" i="7"/>
  <c r="I75" i="7"/>
  <c r="I84" i="7"/>
  <c r="I93" i="7"/>
  <c r="I102" i="7"/>
  <c r="I111" i="7"/>
  <c r="I120" i="7"/>
  <c r="I129" i="7"/>
  <c r="I138" i="7"/>
  <c r="I147" i="7"/>
  <c r="I156" i="7"/>
  <c r="I165" i="7"/>
  <c r="I174" i="7"/>
  <c r="I183" i="7"/>
  <c r="I192" i="7"/>
  <c r="I201" i="7"/>
  <c r="I210" i="7"/>
  <c r="I219" i="7"/>
  <c r="I228" i="7"/>
  <c r="I237" i="7"/>
  <c r="I246" i="7"/>
  <c r="I255" i="7"/>
  <c r="I264" i="7"/>
  <c r="I273" i="7"/>
  <c r="I282" i="7"/>
  <c r="I291" i="7"/>
  <c r="I300" i="7"/>
  <c r="I309" i="7"/>
  <c r="I318" i="7"/>
  <c r="I327" i="7"/>
  <c r="I336" i="7"/>
  <c r="I345" i="7"/>
  <c r="I354" i="7"/>
  <c r="I363" i="7"/>
  <c r="I372" i="7"/>
  <c r="I381" i="7"/>
  <c r="I390" i="7"/>
  <c r="I399" i="7"/>
  <c r="I408" i="7"/>
  <c r="I417" i="7"/>
  <c r="I426" i="7"/>
  <c r="I435" i="7"/>
  <c r="I444" i="7"/>
  <c r="I453" i="7"/>
  <c r="I462" i="7"/>
  <c r="I471" i="7"/>
  <c r="I480" i="7"/>
  <c r="I489" i="7"/>
  <c r="I498" i="7"/>
  <c r="I507" i="7"/>
  <c r="I516" i="7"/>
  <c r="I525" i="7"/>
  <c r="I534" i="7"/>
  <c r="I543" i="7"/>
  <c r="I552" i="7"/>
  <c r="I561" i="7"/>
  <c r="I570" i="7"/>
  <c r="I579" i="7"/>
  <c r="I588" i="7"/>
  <c r="I597" i="7"/>
  <c r="I606" i="7"/>
  <c r="I615" i="7"/>
  <c r="I624" i="7"/>
  <c r="I633" i="7"/>
  <c r="I642" i="7"/>
  <c r="I651" i="7"/>
  <c r="I660"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2" i="7"/>
  <c r="G3" i="7"/>
  <c r="G4" i="7"/>
  <c r="I4" i="7" s="1"/>
  <c r="G5" i="7"/>
  <c r="I5" i="7" s="1"/>
  <c r="G6" i="7"/>
  <c r="I6" i="7" s="1"/>
  <c r="G7" i="7"/>
  <c r="I7" i="7" s="1"/>
  <c r="G8" i="7"/>
  <c r="I8" i="7" s="1"/>
  <c r="G9" i="7"/>
  <c r="I9" i="7" s="1"/>
  <c r="G10" i="7"/>
  <c r="I10" i="7" s="1"/>
  <c r="G11" i="7"/>
  <c r="I11" i="7" s="1"/>
  <c r="G12" i="7"/>
  <c r="G13" i="7"/>
  <c r="I13" i="7" s="1"/>
  <c r="G14" i="7"/>
  <c r="I14" i="7" s="1"/>
  <c r="G15" i="7"/>
  <c r="I15" i="7" s="1"/>
  <c r="G16" i="7"/>
  <c r="I16" i="7" s="1"/>
  <c r="G17" i="7"/>
  <c r="I17" i="7" s="1"/>
  <c r="G18" i="7"/>
  <c r="I18" i="7" s="1"/>
  <c r="G19" i="7"/>
  <c r="I19" i="7" s="1"/>
  <c r="G20" i="7"/>
  <c r="I20" i="7" s="1"/>
  <c r="G21" i="7"/>
  <c r="G22" i="7"/>
  <c r="I22" i="7" s="1"/>
  <c r="G23" i="7"/>
  <c r="I23" i="7" s="1"/>
  <c r="G24" i="7"/>
  <c r="I24" i="7" s="1"/>
  <c r="G25" i="7"/>
  <c r="I25" i="7" s="1"/>
  <c r="G26" i="7"/>
  <c r="I26" i="7" s="1"/>
  <c r="G27" i="7"/>
  <c r="I27" i="7" s="1"/>
  <c r="G28" i="7"/>
  <c r="I28" i="7" s="1"/>
  <c r="G29" i="7"/>
  <c r="I29" i="7" s="1"/>
  <c r="G30" i="7"/>
  <c r="G31" i="7"/>
  <c r="I31" i="7" s="1"/>
  <c r="G32" i="7"/>
  <c r="I32" i="7" s="1"/>
  <c r="G33" i="7"/>
  <c r="I33" i="7" s="1"/>
  <c r="G34" i="7"/>
  <c r="I34" i="7" s="1"/>
  <c r="G35" i="7"/>
  <c r="I35" i="7" s="1"/>
  <c r="G36" i="7"/>
  <c r="I36" i="7" s="1"/>
  <c r="G37" i="7"/>
  <c r="I37" i="7" s="1"/>
  <c r="G38" i="7"/>
  <c r="I38" i="7" s="1"/>
  <c r="G39" i="7"/>
  <c r="G40" i="7"/>
  <c r="I40" i="7" s="1"/>
  <c r="G41" i="7"/>
  <c r="I41" i="7" s="1"/>
  <c r="G42" i="7"/>
  <c r="I42" i="7" s="1"/>
  <c r="G43" i="7"/>
  <c r="I43" i="7" s="1"/>
  <c r="G44" i="7"/>
  <c r="I44" i="7" s="1"/>
  <c r="G45" i="7"/>
  <c r="I45" i="7" s="1"/>
  <c r="G46" i="7"/>
  <c r="I46" i="7" s="1"/>
  <c r="G47" i="7"/>
  <c r="I47" i="7" s="1"/>
  <c r="G48" i="7"/>
  <c r="G49" i="7"/>
  <c r="I49" i="7" s="1"/>
  <c r="G50" i="7"/>
  <c r="I50" i="7" s="1"/>
  <c r="G51" i="7"/>
  <c r="I51" i="7" s="1"/>
  <c r="G52" i="7"/>
  <c r="I52" i="7" s="1"/>
  <c r="G53" i="7"/>
  <c r="I53" i="7" s="1"/>
  <c r="G54" i="7"/>
  <c r="I54" i="7" s="1"/>
  <c r="G55" i="7"/>
  <c r="I55" i="7" s="1"/>
  <c r="G56" i="7"/>
  <c r="I56" i="7" s="1"/>
  <c r="G57" i="7"/>
  <c r="G58" i="7"/>
  <c r="I58" i="7" s="1"/>
  <c r="G59" i="7"/>
  <c r="I59" i="7" s="1"/>
  <c r="G60" i="7"/>
  <c r="I60" i="7" s="1"/>
  <c r="G61" i="7"/>
  <c r="I61" i="7" s="1"/>
  <c r="G62" i="7"/>
  <c r="I62" i="7" s="1"/>
  <c r="G63" i="7"/>
  <c r="I63" i="7" s="1"/>
  <c r="G64" i="7"/>
  <c r="I64" i="7" s="1"/>
  <c r="G65" i="7"/>
  <c r="I65" i="7" s="1"/>
  <c r="G66" i="7"/>
  <c r="G67" i="7"/>
  <c r="I67" i="7" s="1"/>
  <c r="G68" i="7"/>
  <c r="I68" i="7" s="1"/>
  <c r="G69" i="7"/>
  <c r="I69" i="7" s="1"/>
  <c r="G70" i="7"/>
  <c r="I70" i="7" s="1"/>
  <c r="G71" i="7"/>
  <c r="I71" i="7" s="1"/>
  <c r="G72" i="7"/>
  <c r="I72" i="7" s="1"/>
  <c r="G73" i="7"/>
  <c r="I73" i="7" s="1"/>
  <c r="G74" i="7"/>
  <c r="I74" i="7" s="1"/>
  <c r="G75" i="7"/>
  <c r="G76" i="7"/>
  <c r="I76" i="7" s="1"/>
  <c r="G77" i="7"/>
  <c r="I77" i="7" s="1"/>
  <c r="G78" i="7"/>
  <c r="I78" i="7" s="1"/>
  <c r="G79" i="7"/>
  <c r="I79" i="7" s="1"/>
  <c r="G80" i="7"/>
  <c r="I80" i="7" s="1"/>
  <c r="G81" i="7"/>
  <c r="I81" i="7" s="1"/>
  <c r="G82" i="7"/>
  <c r="I82" i="7" s="1"/>
  <c r="G83" i="7"/>
  <c r="I83" i="7" s="1"/>
  <c r="G84" i="7"/>
  <c r="G85" i="7"/>
  <c r="I85" i="7" s="1"/>
  <c r="G86" i="7"/>
  <c r="I86" i="7" s="1"/>
  <c r="G87" i="7"/>
  <c r="I87" i="7" s="1"/>
  <c r="G88" i="7"/>
  <c r="I88" i="7" s="1"/>
  <c r="G89" i="7"/>
  <c r="I89" i="7" s="1"/>
  <c r="G90" i="7"/>
  <c r="I90" i="7" s="1"/>
  <c r="G91" i="7"/>
  <c r="I91" i="7" s="1"/>
  <c r="G92" i="7"/>
  <c r="I92" i="7" s="1"/>
  <c r="G93" i="7"/>
  <c r="G94" i="7"/>
  <c r="I94" i="7" s="1"/>
  <c r="G95" i="7"/>
  <c r="I95" i="7" s="1"/>
  <c r="G96" i="7"/>
  <c r="I96" i="7" s="1"/>
  <c r="G97" i="7"/>
  <c r="I97" i="7" s="1"/>
  <c r="G98" i="7"/>
  <c r="I98" i="7" s="1"/>
  <c r="G99" i="7"/>
  <c r="I99" i="7" s="1"/>
  <c r="G100" i="7"/>
  <c r="I100" i="7" s="1"/>
  <c r="G101" i="7"/>
  <c r="I101" i="7" s="1"/>
  <c r="G102" i="7"/>
  <c r="G103" i="7"/>
  <c r="I103" i="7" s="1"/>
  <c r="G104" i="7"/>
  <c r="I104" i="7" s="1"/>
  <c r="G105" i="7"/>
  <c r="I105" i="7" s="1"/>
  <c r="G106" i="7"/>
  <c r="I106" i="7" s="1"/>
  <c r="G107" i="7"/>
  <c r="I107" i="7" s="1"/>
  <c r="G108" i="7"/>
  <c r="I108" i="7" s="1"/>
  <c r="G109" i="7"/>
  <c r="I109" i="7" s="1"/>
  <c r="G110" i="7"/>
  <c r="I110" i="7" s="1"/>
  <c r="G111" i="7"/>
  <c r="G112" i="7"/>
  <c r="I112" i="7" s="1"/>
  <c r="G113" i="7"/>
  <c r="I113" i="7" s="1"/>
  <c r="G114" i="7"/>
  <c r="I114" i="7" s="1"/>
  <c r="G115" i="7"/>
  <c r="I115" i="7" s="1"/>
  <c r="G116" i="7"/>
  <c r="I116" i="7" s="1"/>
  <c r="G117" i="7"/>
  <c r="I117" i="7" s="1"/>
  <c r="G118" i="7"/>
  <c r="I118" i="7" s="1"/>
  <c r="G119" i="7"/>
  <c r="I119" i="7" s="1"/>
  <c r="G120" i="7"/>
  <c r="G121" i="7"/>
  <c r="I121" i="7" s="1"/>
  <c r="G122" i="7"/>
  <c r="I122" i="7" s="1"/>
  <c r="G123" i="7"/>
  <c r="I123" i="7" s="1"/>
  <c r="G124" i="7"/>
  <c r="I124" i="7" s="1"/>
  <c r="G125" i="7"/>
  <c r="I125" i="7" s="1"/>
  <c r="G126" i="7"/>
  <c r="I126" i="7" s="1"/>
  <c r="G127" i="7"/>
  <c r="I127" i="7" s="1"/>
  <c r="G128" i="7"/>
  <c r="I128" i="7" s="1"/>
  <c r="G129" i="7"/>
  <c r="G130" i="7"/>
  <c r="I130" i="7" s="1"/>
  <c r="G131" i="7"/>
  <c r="I131" i="7" s="1"/>
  <c r="G132" i="7"/>
  <c r="I132" i="7" s="1"/>
  <c r="G133" i="7"/>
  <c r="I133" i="7" s="1"/>
  <c r="G134" i="7"/>
  <c r="I134" i="7" s="1"/>
  <c r="G135" i="7"/>
  <c r="I135" i="7" s="1"/>
  <c r="G136" i="7"/>
  <c r="I136" i="7" s="1"/>
  <c r="G137" i="7"/>
  <c r="I137" i="7" s="1"/>
  <c r="G138" i="7"/>
  <c r="G139" i="7"/>
  <c r="I139" i="7" s="1"/>
  <c r="G140" i="7"/>
  <c r="I140" i="7" s="1"/>
  <c r="G141" i="7"/>
  <c r="I141" i="7" s="1"/>
  <c r="G142" i="7"/>
  <c r="I142" i="7" s="1"/>
  <c r="G143" i="7"/>
  <c r="I143" i="7" s="1"/>
  <c r="G144" i="7"/>
  <c r="I144" i="7" s="1"/>
  <c r="G145" i="7"/>
  <c r="I145" i="7" s="1"/>
  <c r="G146" i="7"/>
  <c r="I146" i="7" s="1"/>
  <c r="G147" i="7"/>
  <c r="G148" i="7"/>
  <c r="I148" i="7" s="1"/>
  <c r="G149" i="7"/>
  <c r="I149" i="7" s="1"/>
  <c r="G150" i="7"/>
  <c r="I150" i="7" s="1"/>
  <c r="G151" i="7"/>
  <c r="I151" i="7" s="1"/>
  <c r="G152" i="7"/>
  <c r="I152" i="7" s="1"/>
  <c r="G153" i="7"/>
  <c r="I153" i="7" s="1"/>
  <c r="G154" i="7"/>
  <c r="I154" i="7" s="1"/>
  <c r="G155" i="7"/>
  <c r="I155" i="7" s="1"/>
  <c r="G156" i="7"/>
  <c r="G157" i="7"/>
  <c r="I157" i="7" s="1"/>
  <c r="G158" i="7"/>
  <c r="I158" i="7" s="1"/>
  <c r="G159" i="7"/>
  <c r="I159" i="7" s="1"/>
  <c r="G160" i="7"/>
  <c r="I160" i="7" s="1"/>
  <c r="G161" i="7"/>
  <c r="I161" i="7" s="1"/>
  <c r="G162" i="7"/>
  <c r="I162" i="7" s="1"/>
  <c r="G163" i="7"/>
  <c r="I163" i="7" s="1"/>
  <c r="G164" i="7"/>
  <c r="I164" i="7" s="1"/>
  <c r="G165" i="7"/>
  <c r="G166" i="7"/>
  <c r="I166" i="7" s="1"/>
  <c r="G167" i="7"/>
  <c r="I167" i="7" s="1"/>
  <c r="G168" i="7"/>
  <c r="I168" i="7" s="1"/>
  <c r="G169" i="7"/>
  <c r="I169" i="7" s="1"/>
  <c r="G170" i="7"/>
  <c r="I170" i="7" s="1"/>
  <c r="G171" i="7"/>
  <c r="I171" i="7" s="1"/>
  <c r="G172" i="7"/>
  <c r="I172" i="7" s="1"/>
  <c r="G173" i="7"/>
  <c r="I173" i="7" s="1"/>
  <c r="G174" i="7"/>
  <c r="G175" i="7"/>
  <c r="I175" i="7" s="1"/>
  <c r="G176" i="7"/>
  <c r="I176" i="7" s="1"/>
  <c r="G177" i="7"/>
  <c r="I177" i="7" s="1"/>
  <c r="G178" i="7"/>
  <c r="I178" i="7" s="1"/>
  <c r="G179" i="7"/>
  <c r="I179" i="7" s="1"/>
  <c r="G180" i="7"/>
  <c r="I180" i="7" s="1"/>
  <c r="G181" i="7"/>
  <c r="I181" i="7" s="1"/>
  <c r="G182" i="7"/>
  <c r="I182" i="7" s="1"/>
  <c r="G183" i="7"/>
  <c r="G184" i="7"/>
  <c r="I184" i="7" s="1"/>
  <c r="G185" i="7"/>
  <c r="I185" i="7" s="1"/>
  <c r="G186" i="7"/>
  <c r="I186" i="7" s="1"/>
  <c r="G187" i="7"/>
  <c r="I187" i="7" s="1"/>
  <c r="G188" i="7"/>
  <c r="I188" i="7" s="1"/>
  <c r="G189" i="7"/>
  <c r="I189" i="7" s="1"/>
  <c r="G190" i="7"/>
  <c r="I190" i="7" s="1"/>
  <c r="G191" i="7"/>
  <c r="I191" i="7" s="1"/>
  <c r="G192" i="7"/>
  <c r="G193" i="7"/>
  <c r="I193" i="7" s="1"/>
  <c r="G194" i="7"/>
  <c r="I194" i="7" s="1"/>
  <c r="G195" i="7"/>
  <c r="I195" i="7" s="1"/>
  <c r="G196" i="7"/>
  <c r="I196" i="7" s="1"/>
  <c r="G197" i="7"/>
  <c r="I197" i="7" s="1"/>
  <c r="G198" i="7"/>
  <c r="I198" i="7" s="1"/>
  <c r="G199" i="7"/>
  <c r="I199" i="7" s="1"/>
  <c r="G200" i="7"/>
  <c r="I200" i="7" s="1"/>
  <c r="G201" i="7"/>
  <c r="G202" i="7"/>
  <c r="I202" i="7" s="1"/>
  <c r="G203" i="7"/>
  <c r="I203" i="7" s="1"/>
  <c r="G204" i="7"/>
  <c r="I204" i="7" s="1"/>
  <c r="G205" i="7"/>
  <c r="I205" i="7" s="1"/>
  <c r="G206" i="7"/>
  <c r="I206" i="7" s="1"/>
  <c r="G207" i="7"/>
  <c r="I207" i="7" s="1"/>
  <c r="G208" i="7"/>
  <c r="I208" i="7" s="1"/>
  <c r="G209" i="7"/>
  <c r="I209" i="7" s="1"/>
  <c r="G210" i="7"/>
  <c r="G211" i="7"/>
  <c r="I211" i="7" s="1"/>
  <c r="G212" i="7"/>
  <c r="I212" i="7" s="1"/>
  <c r="G213" i="7"/>
  <c r="I213" i="7" s="1"/>
  <c r="G214" i="7"/>
  <c r="I214" i="7" s="1"/>
  <c r="G215" i="7"/>
  <c r="I215" i="7" s="1"/>
  <c r="G216" i="7"/>
  <c r="I216" i="7" s="1"/>
  <c r="G217" i="7"/>
  <c r="I217" i="7" s="1"/>
  <c r="G218" i="7"/>
  <c r="I218" i="7" s="1"/>
  <c r="G219" i="7"/>
  <c r="G220" i="7"/>
  <c r="I220" i="7" s="1"/>
  <c r="G221" i="7"/>
  <c r="I221" i="7" s="1"/>
  <c r="G222" i="7"/>
  <c r="I222" i="7" s="1"/>
  <c r="G223" i="7"/>
  <c r="I223" i="7" s="1"/>
  <c r="G224" i="7"/>
  <c r="I224" i="7" s="1"/>
  <c r="G225" i="7"/>
  <c r="I225" i="7" s="1"/>
  <c r="G226" i="7"/>
  <c r="I226" i="7" s="1"/>
  <c r="G227" i="7"/>
  <c r="I227" i="7" s="1"/>
  <c r="G228" i="7"/>
  <c r="G229" i="7"/>
  <c r="I229" i="7" s="1"/>
  <c r="G230" i="7"/>
  <c r="I230" i="7" s="1"/>
  <c r="G231" i="7"/>
  <c r="I231" i="7" s="1"/>
  <c r="G232" i="7"/>
  <c r="I232" i="7" s="1"/>
  <c r="G233" i="7"/>
  <c r="I233" i="7" s="1"/>
  <c r="G234" i="7"/>
  <c r="I234" i="7" s="1"/>
  <c r="G235" i="7"/>
  <c r="I235" i="7" s="1"/>
  <c r="G236" i="7"/>
  <c r="I236" i="7" s="1"/>
  <c r="G237" i="7"/>
  <c r="G238" i="7"/>
  <c r="I238" i="7" s="1"/>
  <c r="G239" i="7"/>
  <c r="I239" i="7" s="1"/>
  <c r="G240" i="7"/>
  <c r="I240" i="7" s="1"/>
  <c r="G241" i="7"/>
  <c r="I241" i="7" s="1"/>
  <c r="G242" i="7"/>
  <c r="I242" i="7" s="1"/>
  <c r="G243" i="7"/>
  <c r="I243" i="7" s="1"/>
  <c r="G244" i="7"/>
  <c r="I244" i="7" s="1"/>
  <c r="G245" i="7"/>
  <c r="I245" i="7" s="1"/>
  <c r="G246" i="7"/>
  <c r="G247" i="7"/>
  <c r="I247" i="7" s="1"/>
  <c r="G248" i="7"/>
  <c r="I248" i="7" s="1"/>
  <c r="G249" i="7"/>
  <c r="I249" i="7" s="1"/>
  <c r="G250" i="7"/>
  <c r="I250" i="7" s="1"/>
  <c r="G251" i="7"/>
  <c r="I251" i="7" s="1"/>
  <c r="G252" i="7"/>
  <c r="I252" i="7" s="1"/>
  <c r="G253" i="7"/>
  <c r="I253" i="7" s="1"/>
  <c r="G254" i="7"/>
  <c r="I254" i="7" s="1"/>
  <c r="G255" i="7"/>
  <c r="G256" i="7"/>
  <c r="I256" i="7" s="1"/>
  <c r="G257" i="7"/>
  <c r="I257" i="7" s="1"/>
  <c r="G258" i="7"/>
  <c r="I258" i="7" s="1"/>
  <c r="G259" i="7"/>
  <c r="I259" i="7" s="1"/>
  <c r="G260" i="7"/>
  <c r="I260" i="7" s="1"/>
  <c r="G261" i="7"/>
  <c r="I261" i="7" s="1"/>
  <c r="G262" i="7"/>
  <c r="I262" i="7" s="1"/>
  <c r="G263" i="7"/>
  <c r="I263" i="7" s="1"/>
  <c r="G264" i="7"/>
  <c r="G265" i="7"/>
  <c r="I265" i="7" s="1"/>
  <c r="G266" i="7"/>
  <c r="I266" i="7" s="1"/>
  <c r="G267" i="7"/>
  <c r="I267" i="7" s="1"/>
  <c r="G268" i="7"/>
  <c r="I268" i="7" s="1"/>
  <c r="G269" i="7"/>
  <c r="I269" i="7" s="1"/>
  <c r="G270" i="7"/>
  <c r="I270" i="7" s="1"/>
  <c r="G271" i="7"/>
  <c r="I271" i="7" s="1"/>
  <c r="G272" i="7"/>
  <c r="I272" i="7" s="1"/>
  <c r="G273" i="7"/>
  <c r="G274" i="7"/>
  <c r="I274" i="7" s="1"/>
  <c r="G275" i="7"/>
  <c r="I275" i="7" s="1"/>
  <c r="G276" i="7"/>
  <c r="I276" i="7" s="1"/>
  <c r="G277" i="7"/>
  <c r="I277" i="7" s="1"/>
  <c r="G278" i="7"/>
  <c r="I278" i="7" s="1"/>
  <c r="G279" i="7"/>
  <c r="I279" i="7" s="1"/>
  <c r="G280" i="7"/>
  <c r="I280" i="7" s="1"/>
  <c r="G281" i="7"/>
  <c r="I281" i="7" s="1"/>
  <c r="G282" i="7"/>
  <c r="G283" i="7"/>
  <c r="I283" i="7" s="1"/>
  <c r="G284" i="7"/>
  <c r="I284" i="7" s="1"/>
  <c r="G285" i="7"/>
  <c r="I285" i="7" s="1"/>
  <c r="G286" i="7"/>
  <c r="I286" i="7" s="1"/>
  <c r="G287" i="7"/>
  <c r="I287" i="7" s="1"/>
  <c r="G288" i="7"/>
  <c r="I288" i="7" s="1"/>
  <c r="G289" i="7"/>
  <c r="I289" i="7" s="1"/>
  <c r="G290" i="7"/>
  <c r="I290" i="7" s="1"/>
  <c r="G291" i="7"/>
  <c r="G292" i="7"/>
  <c r="I292" i="7" s="1"/>
  <c r="G293" i="7"/>
  <c r="I293" i="7" s="1"/>
  <c r="G294" i="7"/>
  <c r="I294" i="7" s="1"/>
  <c r="G295" i="7"/>
  <c r="I295" i="7" s="1"/>
  <c r="G296" i="7"/>
  <c r="I296" i="7" s="1"/>
  <c r="G297" i="7"/>
  <c r="I297" i="7" s="1"/>
  <c r="G298" i="7"/>
  <c r="I298" i="7" s="1"/>
  <c r="G299" i="7"/>
  <c r="I299" i="7" s="1"/>
  <c r="G300" i="7"/>
  <c r="G301" i="7"/>
  <c r="I301" i="7" s="1"/>
  <c r="G302" i="7"/>
  <c r="I302" i="7" s="1"/>
  <c r="G303" i="7"/>
  <c r="I303" i="7" s="1"/>
  <c r="G304" i="7"/>
  <c r="I304" i="7" s="1"/>
  <c r="G305" i="7"/>
  <c r="I305" i="7" s="1"/>
  <c r="G306" i="7"/>
  <c r="I306" i="7" s="1"/>
  <c r="G307" i="7"/>
  <c r="I307" i="7" s="1"/>
  <c r="G308" i="7"/>
  <c r="I308" i="7" s="1"/>
  <c r="G309" i="7"/>
  <c r="G310" i="7"/>
  <c r="I310" i="7" s="1"/>
  <c r="G311" i="7"/>
  <c r="I311" i="7" s="1"/>
  <c r="G312" i="7"/>
  <c r="I312" i="7" s="1"/>
  <c r="G313" i="7"/>
  <c r="I313" i="7" s="1"/>
  <c r="G314" i="7"/>
  <c r="I314" i="7" s="1"/>
  <c r="G315" i="7"/>
  <c r="I315" i="7" s="1"/>
  <c r="G316" i="7"/>
  <c r="I316" i="7" s="1"/>
  <c r="G317" i="7"/>
  <c r="I317" i="7" s="1"/>
  <c r="G318" i="7"/>
  <c r="G319" i="7"/>
  <c r="I319" i="7" s="1"/>
  <c r="G320" i="7"/>
  <c r="I320" i="7" s="1"/>
  <c r="G321" i="7"/>
  <c r="I321" i="7" s="1"/>
  <c r="G322" i="7"/>
  <c r="I322" i="7" s="1"/>
  <c r="G323" i="7"/>
  <c r="I323" i="7" s="1"/>
  <c r="G324" i="7"/>
  <c r="I324" i="7" s="1"/>
  <c r="G325" i="7"/>
  <c r="I325" i="7" s="1"/>
  <c r="G326" i="7"/>
  <c r="I326" i="7" s="1"/>
  <c r="G327" i="7"/>
  <c r="G328" i="7"/>
  <c r="I328" i="7" s="1"/>
  <c r="G329" i="7"/>
  <c r="I329" i="7" s="1"/>
  <c r="G330" i="7"/>
  <c r="I330" i="7" s="1"/>
  <c r="G331" i="7"/>
  <c r="I331" i="7" s="1"/>
  <c r="G332" i="7"/>
  <c r="I332" i="7" s="1"/>
  <c r="G333" i="7"/>
  <c r="I333" i="7" s="1"/>
  <c r="G334" i="7"/>
  <c r="I334" i="7" s="1"/>
  <c r="G335" i="7"/>
  <c r="I335" i="7" s="1"/>
  <c r="G336" i="7"/>
  <c r="G337" i="7"/>
  <c r="I337" i="7" s="1"/>
  <c r="G338" i="7"/>
  <c r="I338" i="7" s="1"/>
  <c r="G339" i="7"/>
  <c r="I339" i="7" s="1"/>
  <c r="G340" i="7"/>
  <c r="I340" i="7" s="1"/>
  <c r="G341" i="7"/>
  <c r="I341" i="7" s="1"/>
  <c r="G342" i="7"/>
  <c r="I342" i="7" s="1"/>
  <c r="G343" i="7"/>
  <c r="I343" i="7" s="1"/>
  <c r="G344" i="7"/>
  <c r="I344" i="7" s="1"/>
  <c r="G345" i="7"/>
  <c r="G346" i="7"/>
  <c r="I346" i="7" s="1"/>
  <c r="G347" i="7"/>
  <c r="I347" i="7" s="1"/>
  <c r="G348" i="7"/>
  <c r="I348" i="7" s="1"/>
  <c r="G349" i="7"/>
  <c r="I349" i="7" s="1"/>
  <c r="G350" i="7"/>
  <c r="I350" i="7" s="1"/>
  <c r="G351" i="7"/>
  <c r="I351" i="7" s="1"/>
  <c r="G352" i="7"/>
  <c r="I352" i="7" s="1"/>
  <c r="G353" i="7"/>
  <c r="I353" i="7" s="1"/>
  <c r="G354" i="7"/>
  <c r="G355" i="7"/>
  <c r="I355" i="7" s="1"/>
  <c r="G356" i="7"/>
  <c r="I356" i="7" s="1"/>
  <c r="G357" i="7"/>
  <c r="I357" i="7" s="1"/>
  <c r="G358" i="7"/>
  <c r="I358" i="7" s="1"/>
  <c r="G359" i="7"/>
  <c r="I359" i="7" s="1"/>
  <c r="G360" i="7"/>
  <c r="I360" i="7" s="1"/>
  <c r="G361" i="7"/>
  <c r="I361" i="7" s="1"/>
  <c r="G362" i="7"/>
  <c r="I362" i="7" s="1"/>
  <c r="G363" i="7"/>
  <c r="G364" i="7"/>
  <c r="I364" i="7" s="1"/>
  <c r="G365" i="7"/>
  <c r="I365" i="7" s="1"/>
  <c r="G366" i="7"/>
  <c r="I366" i="7" s="1"/>
  <c r="G367" i="7"/>
  <c r="I367" i="7" s="1"/>
  <c r="G368" i="7"/>
  <c r="I368" i="7" s="1"/>
  <c r="G369" i="7"/>
  <c r="I369" i="7" s="1"/>
  <c r="G370" i="7"/>
  <c r="I370" i="7" s="1"/>
  <c r="G371" i="7"/>
  <c r="I371" i="7" s="1"/>
  <c r="G372" i="7"/>
  <c r="G373" i="7"/>
  <c r="I373" i="7" s="1"/>
  <c r="G374" i="7"/>
  <c r="I374" i="7" s="1"/>
  <c r="G375" i="7"/>
  <c r="I375" i="7" s="1"/>
  <c r="G376" i="7"/>
  <c r="I376" i="7" s="1"/>
  <c r="G377" i="7"/>
  <c r="I377" i="7" s="1"/>
  <c r="G378" i="7"/>
  <c r="I378" i="7" s="1"/>
  <c r="G379" i="7"/>
  <c r="I379" i="7" s="1"/>
  <c r="G380" i="7"/>
  <c r="I380" i="7" s="1"/>
  <c r="G381" i="7"/>
  <c r="G382" i="7"/>
  <c r="I382" i="7" s="1"/>
  <c r="G383" i="7"/>
  <c r="I383" i="7" s="1"/>
  <c r="G384" i="7"/>
  <c r="I384" i="7" s="1"/>
  <c r="G385" i="7"/>
  <c r="I385" i="7" s="1"/>
  <c r="G386" i="7"/>
  <c r="I386" i="7" s="1"/>
  <c r="G387" i="7"/>
  <c r="I387" i="7" s="1"/>
  <c r="G388" i="7"/>
  <c r="I388" i="7" s="1"/>
  <c r="G389" i="7"/>
  <c r="I389" i="7" s="1"/>
  <c r="G390" i="7"/>
  <c r="G391" i="7"/>
  <c r="I391" i="7" s="1"/>
  <c r="G392" i="7"/>
  <c r="I392" i="7" s="1"/>
  <c r="G393" i="7"/>
  <c r="I393" i="7" s="1"/>
  <c r="G394" i="7"/>
  <c r="I394" i="7" s="1"/>
  <c r="G395" i="7"/>
  <c r="I395" i="7" s="1"/>
  <c r="G396" i="7"/>
  <c r="I396" i="7" s="1"/>
  <c r="G397" i="7"/>
  <c r="I397" i="7" s="1"/>
  <c r="G398" i="7"/>
  <c r="I398" i="7" s="1"/>
  <c r="G399" i="7"/>
  <c r="G400" i="7"/>
  <c r="I400" i="7" s="1"/>
  <c r="G401" i="7"/>
  <c r="I401" i="7" s="1"/>
  <c r="G402" i="7"/>
  <c r="I402" i="7" s="1"/>
  <c r="G403" i="7"/>
  <c r="I403" i="7" s="1"/>
  <c r="G404" i="7"/>
  <c r="I404" i="7" s="1"/>
  <c r="G405" i="7"/>
  <c r="I405" i="7" s="1"/>
  <c r="G406" i="7"/>
  <c r="I406" i="7" s="1"/>
  <c r="G407" i="7"/>
  <c r="I407" i="7" s="1"/>
  <c r="G408" i="7"/>
  <c r="G409" i="7"/>
  <c r="I409" i="7" s="1"/>
  <c r="G410" i="7"/>
  <c r="I410" i="7" s="1"/>
  <c r="G411" i="7"/>
  <c r="I411" i="7" s="1"/>
  <c r="G412" i="7"/>
  <c r="I412" i="7" s="1"/>
  <c r="G413" i="7"/>
  <c r="I413" i="7" s="1"/>
  <c r="G414" i="7"/>
  <c r="I414" i="7" s="1"/>
  <c r="G415" i="7"/>
  <c r="I415" i="7" s="1"/>
  <c r="G416" i="7"/>
  <c r="I416" i="7" s="1"/>
  <c r="G417" i="7"/>
  <c r="G418" i="7"/>
  <c r="I418" i="7" s="1"/>
  <c r="G419" i="7"/>
  <c r="I419" i="7" s="1"/>
  <c r="G420" i="7"/>
  <c r="I420" i="7" s="1"/>
  <c r="G421" i="7"/>
  <c r="I421" i="7" s="1"/>
  <c r="G422" i="7"/>
  <c r="I422" i="7" s="1"/>
  <c r="G423" i="7"/>
  <c r="I423" i="7" s="1"/>
  <c r="G424" i="7"/>
  <c r="I424" i="7" s="1"/>
  <c r="G425" i="7"/>
  <c r="I425" i="7" s="1"/>
  <c r="G426" i="7"/>
  <c r="G427" i="7"/>
  <c r="I427" i="7" s="1"/>
  <c r="G428" i="7"/>
  <c r="I428" i="7" s="1"/>
  <c r="G429" i="7"/>
  <c r="I429" i="7" s="1"/>
  <c r="G430" i="7"/>
  <c r="I430" i="7" s="1"/>
  <c r="G431" i="7"/>
  <c r="I431" i="7" s="1"/>
  <c r="G432" i="7"/>
  <c r="I432" i="7" s="1"/>
  <c r="G433" i="7"/>
  <c r="I433" i="7" s="1"/>
  <c r="G434" i="7"/>
  <c r="I434" i="7" s="1"/>
  <c r="G435" i="7"/>
  <c r="G436" i="7"/>
  <c r="I436" i="7" s="1"/>
  <c r="G437" i="7"/>
  <c r="I437" i="7" s="1"/>
  <c r="G438" i="7"/>
  <c r="I438" i="7" s="1"/>
  <c r="G439" i="7"/>
  <c r="I439" i="7" s="1"/>
  <c r="G440" i="7"/>
  <c r="I440" i="7" s="1"/>
  <c r="G441" i="7"/>
  <c r="I441" i="7" s="1"/>
  <c r="G442" i="7"/>
  <c r="I442" i="7" s="1"/>
  <c r="G443" i="7"/>
  <c r="I443" i="7" s="1"/>
  <c r="G444" i="7"/>
  <c r="G445" i="7"/>
  <c r="I445" i="7" s="1"/>
  <c r="G446" i="7"/>
  <c r="I446" i="7" s="1"/>
  <c r="G447" i="7"/>
  <c r="I447" i="7" s="1"/>
  <c r="G448" i="7"/>
  <c r="I448" i="7" s="1"/>
  <c r="G449" i="7"/>
  <c r="I449" i="7" s="1"/>
  <c r="G450" i="7"/>
  <c r="I450" i="7" s="1"/>
  <c r="G451" i="7"/>
  <c r="I451" i="7" s="1"/>
  <c r="G452" i="7"/>
  <c r="I452" i="7" s="1"/>
  <c r="G453" i="7"/>
  <c r="G454" i="7"/>
  <c r="I454" i="7" s="1"/>
  <c r="G455" i="7"/>
  <c r="I455" i="7" s="1"/>
  <c r="G456" i="7"/>
  <c r="I456" i="7" s="1"/>
  <c r="G457" i="7"/>
  <c r="I457" i="7" s="1"/>
  <c r="G458" i="7"/>
  <c r="I458" i="7" s="1"/>
  <c r="G459" i="7"/>
  <c r="I459" i="7" s="1"/>
  <c r="G460" i="7"/>
  <c r="I460" i="7" s="1"/>
  <c r="G461" i="7"/>
  <c r="I461" i="7" s="1"/>
  <c r="G462" i="7"/>
  <c r="G463" i="7"/>
  <c r="I463" i="7" s="1"/>
  <c r="G464" i="7"/>
  <c r="I464" i="7" s="1"/>
  <c r="G465" i="7"/>
  <c r="I465" i="7" s="1"/>
  <c r="G466" i="7"/>
  <c r="I466" i="7" s="1"/>
  <c r="G467" i="7"/>
  <c r="I467" i="7" s="1"/>
  <c r="G468" i="7"/>
  <c r="I468" i="7" s="1"/>
  <c r="G469" i="7"/>
  <c r="I469" i="7" s="1"/>
  <c r="G470" i="7"/>
  <c r="I470" i="7" s="1"/>
  <c r="G471" i="7"/>
  <c r="G472" i="7"/>
  <c r="I472" i="7" s="1"/>
  <c r="G473" i="7"/>
  <c r="I473" i="7" s="1"/>
  <c r="G474" i="7"/>
  <c r="I474" i="7" s="1"/>
  <c r="G475" i="7"/>
  <c r="I475" i="7" s="1"/>
  <c r="G476" i="7"/>
  <c r="I476" i="7" s="1"/>
  <c r="G477" i="7"/>
  <c r="I477" i="7" s="1"/>
  <c r="G478" i="7"/>
  <c r="I478" i="7" s="1"/>
  <c r="G479" i="7"/>
  <c r="I479" i="7" s="1"/>
  <c r="G480" i="7"/>
  <c r="G481" i="7"/>
  <c r="I481" i="7" s="1"/>
  <c r="G482" i="7"/>
  <c r="I482" i="7" s="1"/>
  <c r="G483" i="7"/>
  <c r="I483" i="7" s="1"/>
  <c r="G484" i="7"/>
  <c r="I484" i="7" s="1"/>
  <c r="G485" i="7"/>
  <c r="I485" i="7" s="1"/>
  <c r="G486" i="7"/>
  <c r="I486" i="7" s="1"/>
  <c r="G487" i="7"/>
  <c r="I487" i="7" s="1"/>
  <c r="G488" i="7"/>
  <c r="I488" i="7" s="1"/>
  <c r="G489" i="7"/>
  <c r="G490" i="7"/>
  <c r="I490" i="7" s="1"/>
  <c r="G491" i="7"/>
  <c r="I491" i="7" s="1"/>
  <c r="G492" i="7"/>
  <c r="I492" i="7" s="1"/>
  <c r="G493" i="7"/>
  <c r="I493" i="7" s="1"/>
  <c r="G494" i="7"/>
  <c r="I494" i="7" s="1"/>
  <c r="G495" i="7"/>
  <c r="I495" i="7" s="1"/>
  <c r="G496" i="7"/>
  <c r="I496" i="7" s="1"/>
  <c r="G497" i="7"/>
  <c r="I497" i="7" s="1"/>
  <c r="G498" i="7"/>
  <c r="G499" i="7"/>
  <c r="I499" i="7" s="1"/>
  <c r="G500" i="7"/>
  <c r="I500" i="7" s="1"/>
  <c r="G501" i="7"/>
  <c r="I501" i="7" s="1"/>
  <c r="G502" i="7"/>
  <c r="I502" i="7" s="1"/>
  <c r="G503" i="7"/>
  <c r="I503" i="7" s="1"/>
  <c r="G504" i="7"/>
  <c r="I504" i="7" s="1"/>
  <c r="G505" i="7"/>
  <c r="I505" i="7" s="1"/>
  <c r="G506" i="7"/>
  <c r="I506" i="7" s="1"/>
  <c r="G507" i="7"/>
  <c r="G508" i="7"/>
  <c r="I508" i="7" s="1"/>
  <c r="G509" i="7"/>
  <c r="I509" i="7" s="1"/>
  <c r="G510" i="7"/>
  <c r="I510" i="7" s="1"/>
  <c r="G511" i="7"/>
  <c r="I511" i="7" s="1"/>
  <c r="G512" i="7"/>
  <c r="I512" i="7" s="1"/>
  <c r="G513" i="7"/>
  <c r="I513" i="7" s="1"/>
  <c r="G514" i="7"/>
  <c r="I514" i="7" s="1"/>
  <c r="G515" i="7"/>
  <c r="I515" i="7" s="1"/>
  <c r="G516" i="7"/>
  <c r="G517" i="7"/>
  <c r="I517" i="7" s="1"/>
  <c r="G518" i="7"/>
  <c r="I518" i="7" s="1"/>
  <c r="G519" i="7"/>
  <c r="I519" i="7" s="1"/>
  <c r="G520" i="7"/>
  <c r="I520" i="7" s="1"/>
  <c r="G521" i="7"/>
  <c r="I521" i="7" s="1"/>
  <c r="G522" i="7"/>
  <c r="I522" i="7" s="1"/>
  <c r="G523" i="7"/>
  <c r="I523" i="7" s="1"/>
  <c r="G524" i="7"/>
  <c r="I524" i="7" s="1"/>
  <c r="G525" i="7"/>
  <c r="G526" i="7"/>
  <c r="I526" i="7" s="1"/>
  <c r="G527" i="7"/>
  <c r="I527" i="7" s="1"/>
  <c r="G528" i="7"/>
  <c r="I528" i="7" s="1"/>
  <c r="G529" i="7"/>
  <c r="I529" i="7" s="1"/>
  <c r="G530" i="7"/>
  <c r="I530" i="7" s="1"/>
  <c r="G531" i="7"/>
  <c r="I531" i="7" s="1"/>
  <c r="G532" i="7"/>
  <c r="I532" i="7" s="1"/>
  <c r="G533" i="7"/>
  <c r="I533" i="7" s="1"/>
  <c r="G534" i="7"/>
  <c r="G535" i="7"/>
  <c r="I535" i="7" s="1"/>
  <c r="G536" i="7"/>
  <c r="I536" i="7" s="1"/>
  <c r="G537" i="7"/>
  <c r="I537" i="7" s="1"/>
  <c r="G538" i="7"/>
  <c r="I538" i="7" s="1"/>
  <c r="G539" i="7"/>
  <c r="I539" i="7" s="1"/>
  <c r="G540" i="7"/>
  <c r="I540" i="7" s="1"/>
  <c r="G541" i="7"/>
  <c r="I541" i="7" s="1"/>
  <c r="G542" i="7"/>
  <c r="I542" i="7" s="1"/>
  <c r="G543" i="7"/>
  <c r="G544" i="7"/>
  <c r="I544" i="7" s="1"/>
  <c r="G545" i="7"/>
  <c r="I545" i="7" s="1"/>
  <c r="G546" i="7"/>
  <c r="I546" i="7" s="1"/>
  <c r="G547" i="7"/>
  <c r="I547" i="7" s="1"/>
  <c r="G548" i="7"/>
  <c r="I548" i="7" s="1"/>
  <c r="G549" i="7"/>
  <c r="I549" i="7" s="1"/>
  <c r="G550" i="7"/>
  <c r="I550" i="7" s="1"/>
  <c r="G551" i="7"/>
  <c r="I551" i="7" s="1"/>
  <c r="G552" i="7"/>
  <c r="G553" i="7"/>
  <c r="I553" i="7" s="1"/>
  <c r="G554" i="7"/>
  <c r="I554" i="7" s="1"/>
  <c r="G555" i="7"/>
  <c r="I555" i="7" s="1"/>
  <c r="G556" i="7"/>
  <c r="I556" i="7" s="1"/>
  <c r="G557" i="7"/>
  <c r="I557" i="7" s="1"/>
  <c r="G558" i="7"/>
  <c r="I558" i="7" s="1"/>
  <c r="G559" i="7"/>
  <c r="I559" i="7" s="1"/>
  <c r="G560" i="7"/>
  <c r="I560" i="7" s="1"/>
  <c r="G561" i="7"/>
  <c r="G562" i="7"/>
  <c r="I562" i="7" s="1"/>
  <c r="G563" i="7"/>
  <c r="I563" i="7" s="1"/>
  <c r="G564" i="7"/>
  <c r="I564" i="7" s="1"/>
  <c r="G565" i="7"/>
  <c r="I565" i="7" s="1"/>
  <c r="G566" i="7"/>
  <c r="I566" i="7" s="1"/>
  <c r="G567" i="7"/>
  <c r="I567" i="7" s="1"/>
  <c r="G568" i="7"/>
  <c r="I568" i="7" s="1"/>
  <c r="G569" i="7"/>
  <c r="I569" i="7" s="1"/>
  <c r="G570" i="7"/>
  <c r="G571" i="7"/>
  <c r="I571" i="7" s="1"/>
  <c r="G572" i="7"/>
  <c r="I572" i="7" s="1"/>
  <c r="G573" i="7"/>
  <c r="I573" i="7" s="1"/>
  <c r="G574" i="7"/>
  <c r="I574" i="7" s="1"/>
  <c r="G575" i="7"/>
  <c r="I575" i="7" s="1"/>
  <c r="G576" i="7"/>
  <c r="I576" i="7" s="1"/>
  <c r="G577" i="7"/>
  <c r="I577" i="7" s="1"/>
  <c r="G578" i="7"/>
  <c r="I578" i="7" s="1"/>
  <c r="G579" i="7"/>
  <c r="G580" i="7"/>
  <c r="I580" i="7" s="1"/>
  <c r="G581" i="7"/>
  <c r="I581" i="7" s="1"/>
  <c r="G582" i="7"/>
  <c r="I582" i="7" s="1"/>
  <c r="G583" i="7"/>
  <c r="I583" i="7" s="1"/>
  <c r="G584" i="7"/>
  <c r="I584" i="7" s="1"/>
  <c r="G585" i="7"/>
  <c r="I585" i="7" s="1"/>
  <c r="G586" i="7"/>
  <c r="I586" i="7" s="1"/>
  <c r="G587" i="7"/>
  <c r="I587" i="7" s="1"/>
  <c r="G588" i="7"/>
  <c r="G589" i="7"/>
  <c r="I589" i="7" s="1"/>
  <c r="G590" i="7"/>
  <c r="I590" i="7" s="1"/>
  <c r="G591" i="7"/>
  <c r="I591" i="7" s="1"/>
  <c r="G592" i="7"/>
  <c r="I592" i="7" s="1"/>
  <c r="G593" i="7"/>
  <c r="I593" i="7" s="1"/>
  <c r="G594" i="7"/>
  <c r="I594" i="7" s="1"/>
  <c r="G595" i="7"/>
  <c r="I595" i="7" s="1"/>
  <c r="G596" i="7"/>
  <c r="I596" i="7" s="1"/>
  <c r="G597" i="7"/>
  <c r="G598" i="7"/>
  <c r="I598" i="7" s="1"/>
  <c r="G599" i="7"/>
  <c r="I599" i="7" s="1"/>
  <c r="G600" i="7"/>
  <c r="I600" i="7" s="1"/>
  <c r="G601" i="7"/>
  <c r="I601" i="7" s="1"/>
  <c r="G602" i="7"/>
  <c r="I602" i="7" s="1"/>
  <c r="G603" i="7"/>
  <c r="I603" i="7" s="1"/>
  <c r="G604" i="7"/>
  <c r="I604" i="7" s="1"/>
  <c r="G605" i="7"/>
  <c r="I605" i="7" s="1"/>
  <c r="G606" i="7"/>
  <c r="G607" i="7"/>
  <c r="I607" i="7" s="1"/>
  <c r="G608" i="7"/>
  <c r="I608" i="7" s="1"/>
  <c r="G609" i="7"/>
  <c r="I609" i="7" s="1"/>
  <c r="G610" i="7"/>
  <c r="I610" i="7" s="1"/>
  <c r="G611" i="7"/>
  <c r="I611" i="7" s="1"/>
  <c r="G612" i="7"/>
  <c r="I612" i="7" s="1"/>
  <c r="G613" i="7"/>
  <c r="I613" i="7" s="1"/>
  <c r="G614" i="7"/>
  <c r="I614" i="7" s="1"/>
  <c r="G615" i="7"/>
  <c r="G616" i="7"/>
  <c r="I616" i="7" s="1"/>
  <c r="G617" i="7"/>
  <c r="I617" i="7" s="1"/>
  <c r="G618" i="7"/>
  <c r="I618" i="7" s="1"/>
  <c r="G619" i="7"/>
  <c r="I619" i="7" s="1"/>
  <c r="G620" i="7"/>
  <c r="I620" i="7" s="1"/>
  <c r="G621" i="7"/>
  <c r="I621" i="7" s="1"/>
  <c r="G622" i="7"/>
  <c r="I622" i="7" s="1"/>
  <c r="G623" i="7"/>
  <c r="I623" i="7" s="1"/>
  <c r="G624" i="7"/>
  <c r="G625" i="7"/>
  <c r="I625" i="7" s="1"/>
  <c r="G626" i="7"/>
  <c r="I626" i="7" s="1"/>
  <c r="G627" i="7"/>
  <c r="I627" i="7" s="1"/>
  <c r="G628" i="7"/>
  <c r="I628" i="7" s="1"/>
  <c r="G629" i="7"/>
  <c r="I629" i="7" s="1"/>
  <c r="G630" i="7"/>
  <c r="I630" i="7" s="1"/>
  <c r="G631" i="7"/>
  <c r="I631" i="7" s="1"/>
  <c r="G632" i="7"/>
  <c r="I632" i="7" s="1"/>
  <c r="G633" i="7"/>
  <c r="G634" i="7"/>
  <c r="I634" i="7" s="1"/>
  <c r="G635" i="7"/>
  <c r="I635" i="7" s="1"/>
  <c r="G636" i="7"/>
  <c r="I636" i="7" s="1"/>
  <c r="G637" i="7"/>
  <c r="I637" i="7" s="1"/>
  <c r="G638" i="7"/>
  <c r="I638" i="7" s="1"/>
  <c r="G639" i="7"/>
  <c r="I639" i="7" s="1"/>
  <c r="G640" i="7"/>
  <c r="I640" i="7" s="1"/>
  <c r="G641" i="7"/>
  <c r="I641" i="7" s="1"/>
  <c r="G642" i="7"/>
  <c r="G643" i="7"/>
  <c r="I643" i="7" s="1"/>
  <c r="G644" i="7"/>
  <c r="I644" i="7" s="1"/>
  <c r="G645" i="7"/>
  <c r="I645" i="7" s="1"/>
  <c r="G646" i="7"/>
  <c r="I646" i="7" s="1"/>
  <c r="G647" i="7"/>
  <c r="I647" i="7" s="1"/>
  <c r="G648" i="7"/>
  <c r="I648" i="7" s="1"/>
  <c r="G649" i="7"/>
  <c r="I649" i="7" s="1"/>
  <c r="G650" i="7"/>
  <c r="I650" i="7" s="1"/>
  <c r="G651" i="7"/>
  <c r="G652" i="7"/>
  <c r="I652" i="7" s="1"/>
  <c r="G653" i="7"/>
  <c r="I653" i="7" s="1"/>
  <c r="G654" i="7"/>
  <c r="I654" i="7" s="1"/>
  <c r="G655" i="7"/>
  <c r="I655" i="7" s="1"/>
  <c r="G656" i="7"/>
  <c r="I656" i="7" s="1"/>
  <c r="G657" i="7"/>
  <c r="I657" i="7" s="1"/>
  <c r="G658" i="7"/>
  <c r="I658" i="7" s="1"/>
  <c r="G659" i="7"/>
  <c r="I659" i="7" s="1"/>
  <c r="G660" i="7"/>
  <c r="G661" i="7"/>
  <c r="I661" i="7" s="1"/>
  <c r="G662" i="7"/>
  <c r="I662" i="7" s="1"/>
  <c r="G663" i="7"/>
  <c r="I663" i="7" s="1"/>
  <c r="G664" i="7"/>
  <c r="I664" i="7" s="1"/>
  <c r="G665" i="7"/>
  <c r="I665" i="7" s="1"/>
  <c r="G666" i="7"/>
  <c r="I666" i="7" s="1"/>
  <c r="G667" i="7"/>
  <c r="I667" i="7" s="1"/>
  <c r="G668" i="7"/>
  <c r="I668" i="7" s="1"/>
  <c r="G669" i="7"/>
  <c r="I669" i="7" s="1"/>
  <c r="G670" i="7"/>
  <c r="I670" i="7" s="1"/>
  <c r="G671" i="7"/>
  <c r="I671" i="7" s="1"/>
  <c r="G672" i="7"/>
  <c r="I672" i="7" s="1"/>
  <c r="G673" i="7"/>
  <c r="I673" i="7" s="1"/>
  <c r="G674" i="7"/>
  <c r="I674" i="7" s="1"/>
  <c r="G675" i="7"/>
  <c r="I675" i="7" s="1"/>
  <c r="G676" i="7"/>
  <c r="I676" i="7" s="1"/>
  <c r="G677" i="7"/>
  <c r="I677" i="7" s="1"/>
  <c r="G678" i="7"/>
  <c r="I678" i="7" s="1"/>
  <c r="G679" i="7"/>
  <c r="I679" i="7" s="1"/>
  <c r="G680" i="7"/>
  <c r="I680" i="7" s="1"/>
  <c r="G681" i="7"/>
  <c r="I681" i="7" s="1"/>
  <c r="G682" i="7"/>
  <c r="I682" i="7" s="1"/>
  <c r="G683" i="7"/>
  <c r="I683" i="7" s="1"/>
  <c r="G684" i="7"/>
  <c r="I684" i="7" s="1"/>
  <c r="G685" i="7"/>
  <c r="I685" i="7" s="1"/>
  <c r="G686" i="7"/>
  <c r="I686" i="7" s="1"/>
  <c r="G687" i="7"/>
  <c r="I687" i="7" s="1"/>
  <c r="G688" i="7"/>
  <c r="I688" i="7" s="1"/>
  <c r="G689" i="7"/>
  <c r="I689" i="7" s="1"/>
  <c r="G690" i="7"/>
  <c r="I690" i="7" s="1"/>
  <c r="G691" i="7"/>
  <c r="I691" i="7" s="1"/>
  <c r="G692" i="7"/>
  <c r="I692" i="7" s="1"/>
  <c r="G693" i="7"/>
  <c r="I693" i="7" s="1"/>
  <c r="G694" i="7"/>
  <c r="I694" i="7" s="1"/>
  <c r="G695" i="7"/>
  <c r="I695" i="7" s="1"/>
  <c r="G696" i="7"/>
  <c r="I696" i="7" s="1"/>
  <c r="G697" i="7"/>
  <c r="I697" i="7" s="1"/>
  <c r="G698" i="7"/>
  <c r="I698" i="7" s="1"/>
  <c r="G699" i="7"/>
  <c r="I699" i="7" s="1"/>
  <c r="G700" i="7"/>
  <c r="I700" i="7" s="1"/>
  <c r="G701" i="7"/>
  <c r="I701" i="7" s="1"/>
  <c r="G702" i="7"/>
  <c r="I702" i="7" s="1"/>
  <c r="G703" i="7"/>
  <c r="I703" i="7" s="1"/>
  <c r="G704" i="7"/>
  <c r="I704" i="7" s="1"/>
  <c r="G705" i="7"/>
  <c r="I705" i="7" s="1"/>
  <c r="G706" i="7"/>
  <c r="I706" i="7" s="1"/>
  <c r="G707" i="7"/>
  <c r="I707" i="7" s="1"/>
  <c r="G708" i="7"/>
  <c r="I708" i="7" s="1"/>
  <c r="G709" i="7"/>
  <c r="I709" i="7" s="1"/>
  <c r="G710" i="7"/>
  <c r="I710" i="7" s="1"/>
  <c r="G711" i="7"/>
  <c r="I711" i="7" s="1"/>
  <c r="G712" i="7"/>
  <c r="I712" i="7" s="1"/>
  <c r="G713" i="7"/>
  <c r="I713" i="7" s="1"/>
  <c r="G714" i="7"/>
  <c r="I714" i="7" s="1"/>
  <c r="G715" i="7"/>
  <c r="I715" i="7" s="1"/>
  <c r="G716" i="7"/>
  <c r="I716" i="7" s="1"/>
  <c r="G717" i="7"/>
  <c r="I717" i="7" s="1"/>
  <c r="G718" i="7"/>
  <c r="I718" i="7" s="1"/>
  <c r="G719" i="7"/>
  <c r="I719" i="7" s="1"/>
  <c r="G720" i="7"/>
  <c r="I720" i="7" s="1"/>
  <c r="G721" i="7"/>
  <c r="I721" i="7" s="1"/>
  <c r="G722" i="7"/>
  <c r="I722" i="7" s="1"/>
  <c r="G723" i="7"/>
  <c r="I723" i="7" s="1"/>
  <c r="G724" i="7"/>
  <c r="I724" i="7" s="1"/>
  <c r="G725" i="7"/>
  <c r="I725" i="7" s="1"/>
  <c r="G726" i="7"/>
  <c r="I726" i="7" s="1"/>
  <c r="G727" i="7"/>
  <c r="I727" i="7" s="1"/>
  <c r="G728" i="7"/>
  <c r="I728" i="7" s="1"/>
  <c r="G729" i="7"/>
  <c r="I729" i="7" s="1"/>
  <c r="G730" i="7"/>
  <c r="I730" i="7" s="1"/>
  <c r="G731" i="7"/>
  <c r="I731" i="7" s="1"/>
  <c r="G732" i="7"/>
  <c r="I732" i="7" s="1"/>
  <c r="G733" i="7"/>
  <c r="I733" i="7" s="1"/>
  <c r="G734" i="7"/>
  <c r="I734" i="7" s="1"/>
  <c r="G735" i="7"/>
  <c r="I735" i="7" s="1"/>
  <c r="G736" i="7"/>
  <c r="I736" i="7" s="1"/>
  <c r="G737" i="7"/>
  <c r="I737" i="7" s="1"/>
  <c r="G738" i="7"/>
  <c r="I738" i="7" s="1"/>
  <c r="G739" i="7"/>
  <c r="I739" i="7" s="1"/>
  <c r="G740" i="7"/>
  <c r="I740" i="7" s="1"/>
  <c r="G741" i="7"/>
  <c r="I741" i="7" s="1"/>
  <c r="G742" i="7"/>
  <c r="I742" i="7" s="1"/>
  <c r="G743" i="7"/>
  <c r="I743" i="7" s="1"/>
  <c r="G744" i="7"/>
  <c r="I744" i="7" s="1"/>
  <c r="G745" i="7"/>
  <c r="I745" i="7" s="1"/>
  <c r="G746" i="7"/>
  <c r="I746" i="7" s="1"/>
  <c r="G747" i="7"/>
  <c r="I747" i="7" s="1"/>
  <c r="G748" i="7"/>
  <c r="I748" i="7" s="1"/>
  <c r="G749" i="7"/>
  <c r="I749" i="7" s="1"/>
  <c r="G750" i="7"/>
  <c r="I750" i="7" s="1"/>
  <c r="G751" i="7"/>
  <c r="I751" i="7" s="1"/>
  <c r="G752" i="7"/>
  <c r="I752" i="7" s="1"/>
  <c r="G753" i="7"/>
  <c r="I753" i="7" s="1"/>
  <c r="G754" i="7"/>
  <c r="I754" i="7" s="1"/>
  <c r="G755" i="7"/>
  <c r="I755" i="7" s="1"/>
  <c r="G756" i="7"/>
  <c r="I756" i="7" s="1"/>
  <c r="G757" i="7"/>
  <c r="I757" i="7" s="1"/>
  <c r="G758" i="7"/>
  <c r="I758" i="7" s="1"/>
  <c r="G759" i="7"/>
  <c r="I759" i="7" s="1"/>
  <c r="G760" i="7"/>
  <c r="I760" i="7" s="1"/>
  <c r="G761" i="7"/>
  <c r="I761" i="7" s="1"/>
  <c r="G762" i="7"/>
  <c r="I762" i="7" s="1"/>
  <c r="G763" i="7"/>
  <c r="I763" i="7" s="1"/>
  <c r="G764" i="7"/>
  <c r="I764" i="7" s="1"/>
  <c r="G765" i="7"/>
  <c r="I765" i="7" s="1"/>
  <c r="G766" i="7"/>
  <c r="I766" i="7" s="1"/>
  <c r="G767" i="7"/>
  <c r="I767" i="7" s="1"/>
  <c r="G768" i="7"/>
  <c r="I768" i="7" s="1"/>
  <c r="G769" i="7"/>
  <c r="I769" i="7" s="1"/>
  <c r="G770" i="7"/>
  <c r="I770" i="7" s="1"/>
  <c r="G771" i="7"/>
  <c r="I771" i="7" s="1"/>
  <c r="G772" i="7"/>
  <c r="I772" i="7" s="1"/>
  <c r="G773" i="7"/>
  <c r="I773" i="7" s="1"/>
  <c r="G774" i="7"/>
  <c r="I774" i="7" s="1"/>
  <c r="G775" i="7"/>
  <c r="I775" i="7" s="1"/>
  <c r="G776" i="7"/>
  <c r="I776" i="7" s="1"/>
  <c r="G777" i="7"/>
  <c r="I777" i="7" s="1"/>
  <c r="G778" i="7"/>
  <c r="I778" i="7" s="1"/>
  <c r="G779" i="7"/>
  <c r="I779" i="7" s="1"/>
  <c r="G780" i="7"/>
  <c r="I780" i="7" s="1"/>
  <c r="G781" i="7"/>
  <c r="I781" i="7" s="1"/>
  <c r="G782" i="7"/>
  <c r="I782" i="7" s="1"/>
  <c r="G783" i="7"/>
  <c r="I783" i="7" s="1"/>
  <c r="G784" i="7"/>
  <c r="I784" i="7" s="1"/>
  <c r="G785" i="7"/>
  <c r="I785" i="7" s="1"/>
  <c r="G786" i="7"/>
  <c r="I786" i="7" s="1"/>
  <c r="G787" i="7"/>
  <c r="I787" i="7" s="1"/>
  <c r="G788" i="7"/>
  <c r="I788" i="7" s="1"/>
  <c r="G789" i="7"/>
  <c r="I789" i="7" s="1"/>
  <c r="G790" i="7"/>
  <c r="I790" i="7" s="1"/>
  <c r="G791" i="7"/>
  <c r="I791" i="7" s="1"/>
  <c r="G792" i="7"/>
  <c r="I792" i="7" s="1"/>
  <c r="G793" i="7"/>
  <c r="I793" i="7" s="1"/>
  <c r="G794" i="7"/>
  <c r="I794" i="7" s="1"/>
  <c r="G795" i="7"/>
  <c r="I795" i="7" s="1"/>
  <c r="G796" i="7"/>
  <c r="I796" i="7" s="1"/>
  <c r="G797" i="7"/>
  <c r="I797" i="7" s="1"/>
  <c r="G798" i="7"/>
  <c r="I798" i="7" s="1"/>
  <c r="G799" i="7"/>
  <c r="I799" i="7" s="1"/>
  <c r="G800" i="7"/>
  <c r="I800" i="7" s="1"/>
  <c r="G801" i="7"/>
  <c r="I801" i="7" s="1"/>
  <c r="G802" i="7"/>
  <c r="I802" i="7" s="1"/>
  <c r="G803" i="7"/>
  <c r="I803" i="7" s="1"/>
  <c r="G804" i="7"/>
  <c r="I804" i="7" s="1"/>
  <c r="G805" i="7"/>
  <c r="I805" i="7" s="1"/>
  <c r="G806" i="7"/>
  <c r="I806" i="7" s="1"/>
  <c r="G807" i="7"/>
  <c r="I807" i="7" s="1"/>
  <c r="G808" i="7"/>
  <c r="I808" i="7" s="1"/>
  <c r="G809" i="7"/>
  <c r="I809" i="7" s="1"/>
  <c r="G810" i="7"/>
  <c r="I810" i="7" s="1"/>
  <c r="G811" i="7"/>
  <c r="I811" i="7" s="1"/>
  <c r="G812" i="7"/>
  <c r="I812" i="7" s="1"/>
  <c r="G813" i="7"/>
  <c r="I813" i="7" s="1"/>
  <c r="G814" i="7"/>
  <c r="I814" i="7" s="1"/>
  <c r="G815" i="7"/>
  <c r="I815" i="7" s="1"/>
  <c r="G816" i="7"/>
  <c r="I816" i="7" s="1"/>
  <c r="G817" i="7"/>
  <c r="I817" i="7" s="1"/>
  <c r="G818" i="7"/>
  <c r="I818" i="7" s="1"/>
  <c r="G819" i="7"/>
  <c r="I819" i="7" s="1"/>
  <c r="G820" i="7"/>
  <c r="I820" i="7" s="1"/>
  <c r="G821" i="7"/>
  <c r="I821" i="7" s="1"/>
  <c r="G822" i="7"/>
  <c r="I822" i="7" s="1"/>
  <c r="G823" i="7"/>
  <c r="I823" i="7" s="1"/>
  <c r="G824" i="7"/>
  <c r="I824" i="7" s="1"/>
  <c r="G825" i="7"/>
  <c r="I825" i="7" s="1"/>
  <c r="G826" i="7"/>
  <c r="I826" i="7" s="1"/>
  <c r="G827" i="7"/>
  <c r="I827" i="7" s="1"/>
  <c r="G828" i="7"/>
  <c r="I828" i="7" s="1"/>
  <c r="G829" i="7"/>
  <c r="I829" i="7" s="1"/>
  <c r="G830" i="7"/>
  <c r="I830" i="7" s="1"/>
  <c r="G831" i="7"/>
  <c r="I831" i="7" s="1"/>
  <c r="G832" i="7"/>
  <c r="I832" i="7" s="1"/>
  <c r="G833" i="7"/>
  <c r="I833" i="7" s="1"/>
  <c r="G834" i="7"/>
  <c r="I834" i="7" s="1"/>
  <c r="G835" i="7"/>
  <c r="I835" i="7" s="1"/>
  <c r="G2" i="7"/>
  <c r="I2" i="7"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F305" i="11"/>
  <c r="F306" i="11"/>
  <c r="F307" i="11"/>
  <c r="F308" i="11"/>
  <c r="F309" i="11"/>
  <c r="F310" i="11"/>
  <c r="F311" i="11"/>
  <c r="F312" i="11"/>
  <c r="F313" i="11"/>
  <c r="F314" i="11"/>
  <c r="F315" i="11"/>
  <c r="F316" i="11"/>
  <c r="F317" i="11"/>
  <c r="F318" i="11"/>
  <c r="F319" i="11"/>
  <c r="F320" i="11"/>
  <c r="F321" i="11"/>
  <c r="F322" i="11"/>
  <c r="F323" i="11"/>
  <c r="F324" i="11"/>
  <c r="F325" i="11"/>
  <c r="F326" i="11"/>
  <c r="F327" i="11"/>
  <c r="F328" i="11"/>
  <c r="F329" i="11"/>
  <c r="F330" i="11"/>
  <c r="F331" i="11"/>
  <c r="F332" i="11"/>
  <c r="F333" i="11"/>
  <c r="F334" i="11"/>
  <c r="F335" i="11"/>
  <c r="F336" i="11"/>
  <c r="F337" i="11"/>
  <c r="F338" i="11"/>
  <c r="F339" i="11"/>
  <c r="F340" i="11"/>
  <c r="F341" i="11"/>
  <c r="F342" i="11"/>
  <c r="F343" i="11"/>
  <c r="F344" i="11"/>
  <c r="F345" i="11"/>
  <c r="F346" i="11"/>
  <c r="F347" i="11"/>
  <c r="F348" i="11"/>
  <c r="F349" i="11"/>
  <c r="F350"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F449" i="11"/>
  <c r="F450" i="11"/>
  <c r="F451" i="11"/>
  <c r="F452" i="11"/>
  <c r="F453" i="11"/>
  <c r="F454" i="11"/>
  <c r="F455" i="11"/>
  <c r="F456" i="11"/>
  <c r="F457" i="11"/>
  <c r="F458" i="11"/>
  <c r="F459" i="11"/>
  <c r="F460" i="11"/>
  <c r="F461" i="11"/>
  <c r="F462" i="11"/>
  <c r="F463" i="11"/>
  <c r="F464" i="11"/>
  <c r="F465" i="11"/>
  <c r="F466" i="11"/>
  <c r="F467" i="11"/>
  <c r="F468" i="11"/>
  <c r="F469" i="11"/>
  <c r="F470" i="11"/>
  <c r="F471" i="11"/>
  <c r="F472" i="11"/>
  <c r="F473" i="11"/>
  <c r="F474" i="11"/>
  <c r="F475" i="11"/>
  <c r="F476" i="11"/>
  <c r="F477" i="11"/>
  <c r="F478" i="11"/>
  <c r="F479" i="11"/>
  <c r="F480" i="11"/>
  <c r="F481" i="11"/>
  <c r="F482" i="11"/>
  <c r="F483" i="11"/>
  <c r="F484" i="11"/>
  <c r="F485" i="11"/>
  <c r="F486" i="11"/>
  <c r="F487" i="11"/>
  <c r="F488" i="11"/>
  <c r="F489" i="11"/>
  <c r="F490" i="11"/>
  <c r="F491" i="11"/>
  <c r="F492" i="11"/>
  <c r="F493" i="11"/>
  <c r="F494" i="11"/>
  <c r="F495" i="11"/>
  <c r="F496" i="11"/>
  <c r="F497" i="11"/>
  <c r="F498" i="11"/>
  <c r="F499" i="11"/>
  <c r="F500" i="11"/>
  <c r="F501" i="11"/>
  <c r="F502" i="11"/>
  <c r="F503" i="11"/>
  <c r="F504" i="11"/>
  <c r="F505" i="11"/>
  <c r="F506" i="11"/>
  <c r="F507" i="11"/>
  <c r="F508" i="11"/>
  <c r="F509" i="11"/>
  <c r="F510" i="11"/>
  <c r="F511" i="11"/>
  <c r="F512" i="11"/>
  <c r="F513" i="11"/>
  <c r="F514" i="11"/>
  <c r="F515" i="11"/>
  <c r="F516" i="11"/>
  <c r="F517" i="11"/>
  <c r="F518" i="11"/>
  <c r="F519" i="11"/>
  <c r="F520" i="11"/>
  <c r="F521" i="11"/>
  <c r="F522" i="11"/>
  <c r="F523" i="11"/>
  <c r="F524" i="11"/>
  <c r="F525" i="11"/>
  <c r="F526" i="11"/>
  <c r="F527" i="11"/>
  <c r="F528" i="11"/>
  <c r="F529" i="11"/>
  <c r="F530" i="11"/>
  <c r="F531" i="11"/>
  <c r="F532" i="11"/>
  <c r="F533" i="11"/>
  <c r="F534" i="11"/>
  <c r="F535" i="11"/>
  <c r="F536" i="11"/>
  <c r="F537" i="11"/>
  <c r="F538" i="11"/>
  <c r="F539" i="11"/>
  <c r="F540" i="11"/>
  <c r="F541" i="11"/>
  <c r="F542" i="11"/>
  <c r="F543" i="11"/>
  <c r="F544" i="11"/>
  <c r="F545" i="11"/>
  <c r="F546" i="11"/>
  <c r="F547" i="11"/>
  <c r="F548" i="11"/>
  <c r="F549" i="11"/>
  <c r="F550" i="11"/>
  <c r="F551" i="11"/>
  <c r="F552" i="11"/>
  <c r="F553" i="11"/>
  <c r="F554" i="11"/>
  <c r="F555" i="11"/>
  <c r="F556" i="11"/>
  <c r="F557" i="11"/>
  <c r="F558" i="11"/>
  <c r="F559" i="11"/>
  <c r="F560" i="11"/>
  <c r="F561" i="11"/>
  <c r="F562" i="11"/>
  <c r="F563" i="11"/>
  <c r="F564" i="11"/>
  <c r="F565" i="11"/>
  <c r="F566" i="11"/>
  <c r="F567" i="11"/>
  <c r="F568" i="11"/>
  <c r="F569" i="11"/>
  <c r="F570" i="11"/>
  <c r="F571" i="11"/>
  <c r="F572" i="11"/>
  <c r="F573" i="11"/>
  <c r="F574" i="11"/>
  <c r="F575" i="11"/>
  <c r="F576" i="11"/>
  <c r="F577" i="11"/>
  <c r="F578" i="11"/>
  <c r="F579" i="11"/>
  <c r="F580" i="11"/>
  <c r="F581" i="11"/>
  <c r="F582" i="11"/>
  <c r="F583" i="11"/>
  <c r="F584" i="11"/>
  <c r="F585" i="11"/>
  <c r="F586" i="11"/>
  <c r="F587" i="11"/>
  <c r="F588" i="11"/>
  <c r="F589" i="11"/>
  <c r="F590" i="11"/>
  <c r="F591" i="11"/>
  <c r="F592" i="11"/>
  <c r="F593" i="11"/>
  <c r="F594" i="11"/>
  <c r="F595" i="11"/>
  <c r="F596" i="11"/>
  <c r="F597" i="11"/>
  <c r="F598" i="11"/>
  <c r="F599" i="11"/>
  <c r="F600" i="11"/>
  <c r="F601" i="11"/>
  <c r="F602" i="11"/>
  <c r="F603" i="11"/>
  <c r="F604" i="11"/>
  <c r="F605" i="11"/>
  <c r="F606" i="11"/>
  <c r="F607" i="11"/>
  <c r="F608" i="11"/>
  <c r="F609" i="11"/>
  <c r="F610" i="11"/>
  <c r="F611" i="11"/>
  <c r="F612" i="11"/>
  <c r="F613" i="11"/>
  <c r="F614" i="11"/>
  <c r="F615" i="11"/>
  <c r="F616" i="11"/>
  <c r="F617" i="11"/>
  <c r="F618" i="11"/>
  <c r="F619" i="11"/>
  <c r="F620" i="11"/>
  <c r="F621" i="11"/>
  <c r="F622" i="11"/>
  <c r="F623" i="11"/>
  <c r="F624" i="11"/>
  <c r="F625" i="11"/>
  <c r="F626" i="11"/>
  <c r="F627" i="11"/>
  <c r="F628" i="11"/>
  <c r="F629" i="11"/>
  <c r="F630" i="11"/>
  <c r="F631" i="11"/>
  <c r="F632" i="11"/>
  <c r="F633" i="11"/>
  <c r="F634" i="11"/>
  <c r="F635" i="11"/>
  <c r="F636" i="11"/>
  <c r="F637" i="11"/>
  <c r="F638" i="11"/>
  <c r="F639" i="11"/>
  <c r="F640" i="11"/>
  <c r="F641" i="11"/>
  <c r="F642" i="11"/>
  <c r="F643" i="11"/>
  <c r="F644" i="11"/>
  <c r="F645" i="11"/>
  <c r="F646" i="11"/>
  <c r="F647" i="11"/>
  <c r="F648" i="11"/>
  <c r="F649" i="11"/>
  <c r="F650" i="11"/>
  <c r="F651" i="11"/>
  <c r="F652" i="11"/>
  <c r="F653" i="11"/>
  <c r="F654" i="11"/>
  <c r="F655" i="11"/>
  <c r="F656" i="11"/>
  <c r="F657" i="11"/>
  <c r="F658" i="11"/>
  <c r="F659" i="11"/>
  <c r="F660" i="11"/>
  <c r="F661" i="11"/>
  <c r="F662" i="11"/>
  <c r="F663" i="11"/>
  <c r="F664" i="11"/>
  <c r="F665" i="11"/>
  <c r="F666" i="11"/>
  <c r="F667" i="11"/>
  <c r="F668" i="11"/>
  <c r="F669" i="11"/>
  <c r="F670" i="11"/>
  <c r="F671" i="11"/>
  <c r="F672" i="11"/>
  <c r="F673" i="11"/>
  <c r="F674" i="11"/>
  <c r="F675" i="11"/>
  <c r="F676" i="11"/>
  <c r="F677" i="11"/>
  <c r="F678" i="11"/>
  <c r="F679" i="11"/>
  <c r="F680" i="11"/>
  <c r="F681" i="11"/>
  <c r="F682" i="11"/>
  <c r="F683" i="11"/>
  <c r="F684" i="11"/>
  <c r="F685" i="11"/>
  <c r="F686" i="11"/>
  <c r="F687" i="11"/>
  <c r="F688" i="11"/>
  <c r="F689" i="11"/>
  <c r="F690" i="11"/>
  <c r="F691" i="11"/>
  <c r="F692" i="11"/>
  <c r="F693" i="11"/>
  <c r="F694" i="11"/>
  <c r="F695" i="11"/>
  <c r="F696" i="11"/>
  <c r="F697" i="11"/>
  <c r="F698" i="11"/>
  <c r="F699" i="11"/>
  <c r="F700" i="11"/>
  <c r="F701" i="11"/>
  <c r="F702" i="11"/>
  <c r="F703" i="11"/>
  <c r="F704" i="11"/>
  <c r="F705" i="11"/>
  <c r="F706" i="11"/>
  <c r="F707" i="11"/>
  <c r="F708" i="11"/>
  <c r="F709" i="11"/>
  <c r="F710" i="11"/>
  <c r="F711" i="11"/>
  <c r="F712" i="11"/>
  <c r="F713" i="11"/>
  <c r="F714" i="11"/>
  <c r="F715" i="11"/>
  <c r="F716" i="11"/>
  <c r="F717" i="11"/>
  <c r="F718" i="11"/>
  <c r="F719" i="11"/>
  <c r="F720" i="11"/>
  <c r="F721" i="11"/>
  <c r="F722" i="11"/>
  <c r="F723" i="11"/>
  <c r="F724" i="11"/>
  <c r="F725" i="11"/>
  <c r="F726" i="11"/>
  <c r="F727" i="11"/>
  <c r="F728" i="11"/>
  <c r="F729" i="11"/>
  <c r="F730" i="11"/>
  <c r="F731" i="11"/>
  <c r="F732" i="11"/>
  <c r="F733" i="11"/>
  <c r="F734" i="11"/>
  <c r="F735" i="11"/>
  <c r="F736" i="11"/>
  <c r="F737" i="11"/>
  <c r="F738" i="11"/>
  <c r="F739" i="11"/>
  <c r="F740" i="11"/>
  <c r="F741" i="11"/>
  <c r="F742" i="11"/>
  <c r="F743" i="11"/>
  <c r="F744" i="11"/>
  <c r="F745" i="11"/>
  <c r="F746" i="11"/>
  <c r="F747" i="11"/>
  <c r="F748" i="11"/>
  <c r="F749" i="11"/>
  <c r="F750" i="11"/>
  <c r="F751" i="11"/>
  <c r="F752" i="11"/>
  <c r="F753" i="11"/>
  <c r="F754" i="11"/>
  <c r="F755" i="11"/>
  <c r="F756" i="11"/>
  <c r="F757" i="11"/>
  <c r="F758" i="11"/>
  <c r="F759" i="11"/>
  <c r="F760" i="11"/>
  <c r="F761" i="11"/>
  <c r="F762" i="11"/>
  <c r="F763" i="11"/>
  <c r="F764" i="11"/>
  <c r="F765" i="11"/>
  <c r="F766" i="11"/>
  <c r="F767" i="11"/>
  <c r="F768" i="11"/>
  <c r="F769" i="11"/>
  <c r="F770" i="11"/>
  <c r="F771" i="11"/>
  <c r="F772" i="11"/>
  <c r="F773" i="11"/>
  <c r="F774" i="11"/>
  <c r="F775" i="11"/>
  <c r="F776" i="11"/>
  <c r="F777" i="11"/>
  <c r="F778" i="11"/>
  <c r="F779" i="11"/>
  <c r="F780" i="11"/>
  <c r="F781" i="11"/>
  <c r="F782" i="11"/>
  <c r="F783" i="11"/>
  <c r="F784" i="11"/>
  <c r="F785" i="11"/>
  <c r="F786" i="11"/>
  <c r="F787" i="11"/>
  <c r="F788" i="11"/>
  <c r="F789" i="11"/>
  <c r="F790" i="11"/>
  <c r="F791" i="11"/>
  <c r="F792" i="11"/>
  <c r="F793" i="11"/>
  <c r="F794" i="11"/>
  <c r="F795" i="11"/>
  <c r="F796" i="11"/>
  <c r="F797" i="11"/>
  <c r="F798" i="11"/>
  <c r="F799" i="11"/>
  <c r="F800" i="11"/>
  <c r="F801" i="11"/>
  <c r="F802" i="11"/>
  <c r="F803" i="11"/>
  <c r="F804" i="11"/>
  <c r="F805" i="11"/>
  <c r="F806" i="11"/>
  <c r="F807" i="11"/>
  <c r="F808" i="11"/>
  <c r="F809" i="11"/>
  <c r="F810" i="11"/>
  <c r="F811" i="11"/>
  <c r="F812" i="11"/>
  <c r="F813" i="11"/>
  <c r="F814" i="11"/>
  <c r="F815" i="11"/>
  <c r="F816" i="11"/>
  <c r="F817" i="11"/>
  <c r="F818" i="11"/>
  <c r="F819" i="11"/>
  <c r="F820" i="11"/>
  <c r="F821" i="11"/>
  <c r="F822" i="11"/>
  <c r="F823" i="11"/>
  <c r="F824" i="11"/>
  <c r="F2" i="11"/>
  <c r="H2" i="11" s="1"/>
  <c r="D835" i="7"/>
  <c r="D834" i="7"/>
  <c r="E834" i="7" s="1"/>
  <c r="D833" i="7"/>
  <c r="E833" i="7" s="1"/>
  <c r="D832" i="7"/>
  <c r="E832" i="7" s="1"/>
  <c r="D831" i="7"/>
  <c r="E831" i="7" s="1"/>
  <c r="D830" i="7"/>
  <c r="E830" i="7" s="1"/>
  <c r="D829" i="7"/>
  <c r="E829" i="7" s="1"/>
  <c r="D369" i="7"/>
  <c r="E369" i="7" s="1"/>
  <c r="D287" i="7"/>
  <c r="E287" i="7" s="1"/>
  <c r="D235" i="7"/>
  <c r="E235" i="7" s="1"/>
  <c r="D290" i="7"/>
  <c r="E290" i="7" s="1"/>
  <c r="D764" i="7"/>
  <c r="E764" i="7" s="1"/>
  <c r="D485" i="7"/>
  <c r="E485" i="7" s="1"/>
  <c r="D559" i="7"/>
  <c r="E559" i="7" s="1"/>
  <c r="D328" i="7"/>
  <c r="E328" i="7" s="1"/>
  <c r="D696" i="7"/>
  <c r="E696" i="7" s="1"/>
  <c r="D192" i="7"/>
  <c r="E192" i="7" s="1"/>
  <c r="D227" i="7"/>
  <c r="E227" i="7" s="1"/>
  <c r="D304" i="7"/>
  <c r="E304" i="7" s="1"/>
  <c r="D668" i="7"/>
  <c r="E668" i="7" s="1"/>
  <c r="D401" i="7"/>
  <c r="E401" i="7" s="1"/>
  <c r="D223" i="7"/>
  <c r="E223" i="7" s="1"/>
  <c r="D653" i="7"/>
  <c r="E653" i="7" s="1"/>
  <c r="D534" i="7"/>
  <c r="E534" i="7" s="1"/>
  <c r="D540" i="7"/>
  <c r="E540" i="7" s="1"/>
  <c r="D634" i="7"/>
  <c r="E634" i="7" s="1"/>
  <c r="D476" i="7"/>
  <c r="E476" i="7" s="1"/>
  <c r="D752" i="7"/>
  <c r="E752" i="7" s="1"/>
  <c r="D344" i="7"/>
  <c r="E344" i="7" s="1"/>
  <c r="D407" i="7"/>
  <c r="E407" i="7" s="1"/>
  <c r="D479" i="7"/>
  <c r="E479" i="7" s="1"/>
  <c r="D492" i="7"/>
  <c r="E492" i="7" s="1"/>
  <c r="D242" i="7"/>
  <c r="E242" i="7" s="1"/>
  <c r="D195" i="7"/>
  <c r="E195" i="7" s="1"/>
  <c r="D158" i="7"/>
  <c r="E158" i="7" s="1"/>
  <c r="D43" i="7"/>
  <c r="E43" i="7" s="1"/>
  <c r="D419" i="7"/>
  <c r="E419" i="7" s="1"/>
  <c r="D553" i="7"/>
  <c r="E553" i="7" s="1"/>
  <c r="D536" i="7"/>
  <c r="E536" i="7" s="1"/>
  <c r="D522" i="7"/>
  <c r="E522" i="7" s="1"/>
  <c r="D270" i="7"/>
  <c r="E270" i="7" s="1"/>
  <c r="D283" i="7"/>
  <c r="E283" i="7" s="1"/>
  <c r="D28" i="7"/>
  <c r="E28" i="7" s="1"/>
  <c r="D193" i="7"/>
  <c r="E193" i="7" s="1"/>
  <c r="D498" i="7"/>
  <c r="E498" i="7" s="1"/>
  <c r="D657" i="7"/>
  <c r="E657" i="7" s="1"/>
  <c r="D520" i="7"/>
  <c r="E520" i="7" s="1"/>
  <c r="D565" i="7"/>
  <c r="E565" i="7" s="1"/>
  <c r="D400" i="7"/>
  <c r="E400" i="7" s="1"/>
  <c r="D317" i="7"/>
  <c r="E317" i="7" s="1"/>
  <c r="D444" i="7"/>
  <c r="E444" i="7" s="1"/>
  <c r="D434" i="7"/>
  <c r="E434" i="7" s="1"/>
  <c r="D295" i="7"/>
  <c r="E295" i="7" s="1"/>
  <c r="D355" i="7"/>
  <c r="E355" i="7" s="1"/>
  <c r="D654" i="7"/>
  <c r="E654" i="7" s="1"/>
  <c r="D548" i="7"/>
  <c r="E548" i="7" s="1"/>
  <c r="D257" i="7"/>
  <c r="E257" i="7" s="1"/>
  <c r="D455" i="7"/>
  <c r="E455" i="7" s="1"/>
  <c r="D474" i="7"/>
  <c r="E474" i="7" s="1"/>
  <c r="D356" i="7"/>
  <c r="E356" i="7" s="1"/>
  <c r="D359" i="7"/>
  <c r="E359" i="7" s="1"/>
  <c r="D561" i="7"/>
  <c r="E561" i="7" s="1"/>
  <c r="D153" i="7"/>
  <c r="E153" i="7" s="1"/>
  <c r="D284" i="7"/>
  <c r="E284" i="7" s="1"/>
  <c r="D267" i="7"/>
  <c r="E267" i="7" s="1"/>
  <c r="D131" i="7"/>
  <c r="E131" i="7" s="1"/>
  <c r="D77" i="7"/>
  <c r="E77" i="7" s="1"/>
  <c r="D217" i="7"/>
  <c r="E217" i="7" s="1"/>
  <c r="D233" i="7"/>
  <c r="E233" i="7" s="1"/>
  <c r="D30" i="7"/>
  <c r="E30" i="7" s="1"/>
  <c r="D106" i="7"/>
  <c r="E106" i="7" s="1"/>
  <c r="D76" i="7"/>
  <c r="E76" i="7" s="1"/>
  <c r="D70" i="7"/>
  <c r="E70" i="7" s="1"/>
  <c r="D44" i="7"/>
  <c r="E44" i="7" s="1"/>
  <c r="D8" i="7"/>
  <c r="E8" i="7" s="1"/>
  <c r="D89" i="7"/>
  <c r="E89" i="7" s="1"/>
  <c r="D35" i="7"/>
  <c r="E35" i="7" s="1"/>
  <c r="D72" i="7"/>
  <c r="E72" i="7" s="1"/>
  <c r="D151" i="7"/>
  <c r="E151" i="7" s="1"/>
  <c r="D63" i="7"/>
  <c r="E63" i="7" s="1"/>
  <c r="D170" i="7"/>
  <c r="E170" i="7" s="1"/>
  <c r="D92" i="7"/>
  <c r="E92" i="7" s="1"/>
  <c r="D362" i="7"/>
  <c r="E362" i="7" s="1"/>
  <c r="D198" i="7"/>
  <c r="E198" i="7" s="1"/>
  <c r="D129" i="7"/>
  <c r="E129" i="7" s="1"/>
  <c r="D276" i="7"/>
  <c r="E276" i="7" s="1"/>
  <c r="D252" i="7"/>
  <c r="E252" i="7" s="1"/>
  <c r="D226" i="7"/>
  <c r="E226" i="7" s="1"/>
  <c r="D174" i="7"/>
  <c r="E174" i="7" s="1"/>
  <c r="D210" i="7"/>
  <c r="E210" i="7" s="1"/>
  <c r="D160" i="7"/>
  <c r="E160" i="7" s="1"/>
  <c r="D218" i="7"/>
  <c r="E218" i="7" s="1"/>
  <c r="D157" i="7"/>
  <c r="E157" i="7" s="1"/>
  <c r="D104" i="7"/>
  <c r="E104" i="7" s="1"/>
  <c r="D718" i="7"/>
  <c r="E718" i="7" s="1"/>
  <c r="D395" i="7"/>
  <c r="E395" i="7" s="1"/>
  <c r="D4" i="7"/>
  <c r="E4" i="7" s="1"/>
  <c r="D659" i="7"/>
  <c r="E659" i="7" s="1"/>
  <c r="D591" i="7"/>
  <c r="E591" i="7" s="1"/>
  <c r="D691" i="7"/>
  <c r="E691" i="7" s="1"/>
  <c r="D323" i="7"/>
  <c r="E323" i="7" s="1"/>
  <c r="D75" i="7"/>
  <c r="E75" i="7" s="1"/>
  <c r="D475" i="7"/>
  <c r="E475" i="7" s="1"/>
  <c r="D33" i="7"/>
  <c r="E33" i="7" s="1"/>
  <c r="D568" i="7"/>
  <c r="E568" i="7" s="1"/>
  <c r="D12" i="7"/>
  <c r="E12" i="7" s="1"/>
  <c r="D279" i="7"/>
  <c r="E279" i="7" s="1"/>
  <c r="D100" i="7"/>
  <c r="E100" i="7" s="1"/>
  <c r="D509" i="7"/>
  <c r="E509" i="7" s="1"/>
  <c r="D114" i="7"/>
  <c r="E114" i="7" s="1"/>
  <c r="D186" i="7"/>
  <c r="E186" i="7" s="1"/>
  <c r="D463" i="7"/>
  <c r="E463" i="7" s="1"/>
  <c r="D51" i="7"/>
  <c r="E51" i="7" s="1"/>
  <c r="D431" i="7"/>
  <c r="E431" i="7" s="1"/>
  <c r="D326" i="7"/>
  <c r="E326" i="7" s="1"/>
  <c r="D41" i="7"/>
  <c r="E41" i="7" s="1"/>
  <c r="D660" i="7"/>
  <c r="E660" i="7" s="1"/>
  <c r="D603" i="7"/>
  <c r="E603" i="7" s="1"/>
  <c r="D571" i="7"/>
  <c r="E571" i="7" s="1"/>
  <c r="D229" i="7"/>
  <c r="E229" i="7" s="1"/>
  <c r="D329" i="7"/>
  <c r="E329" i="7" s="1"/>
  <c r="D18" i="7"/>
  <c r="E18" i="7" s="1"/>
  <c r="D102" i="7"/>
  <c r="E102" i="7" s="1"/>
  <c r="D682" i="7"/>
  <c r="E682" i="7" s="1"/>
  <c r="D2" i="7"/>
  <c r="E2" i="7" s="1"/>
  <c r="D738" i="7"/>
  <c r="E738" i="7" s="1"/>
  <c r="D271" i="7"/>
  <c r="E271" i="7" s="1"/>
  <c r="D263" i="7"/>
  <c r="E263" i="7" s="1"/>
  <c r="D487" i="7"/>
  <c r="E487" i="7" s="1"/>
  <c r="D118" i="7"/>
  <c r="E118" i="7" s="1"/>
  <c r="D414" i="7"/>
  <c r="E414" i="7" s="1"/>
  <c r="D306" i="7"/>
  <c r="E306" i="7" s="1"/>
  <c r="D470" i="7"/>
  <c r="E470" i="7" s="1"/>
  <c r="D116" i="7"/>
  <c r="E116" i="7" s="1"/>
  <c r="D551" i="7"/>
  <c r="E551" i="7" s="1"/>
  <c r="D501" i="7"/>
  <c r="E501" i="7" s="1"/>
  <c r="D537" i="7"/>
  <c r="E537" i="7" s="1"/>
  <c r="D386" i="7"/>
  <c r="E386" i="7" s="1"/>
  <c r="D141" i="7"/>
  <c r="E141" i="7" s="1"/>
  <c r="D173" i="7"/>
  <c r="E173" i="7" s="1"/>
  <c r="D144" i="7"/>
  <c r="E144" i="7" s="1"/>
  <c r="D420" i="7"/>
  <c r="E420" i="7" s="1"/>
  <c r="D246" i="7"/>
  <c r="E246" i="7" s="1"/>
  <c r="D133" i="7"/>
  <c r="E133" i="7" s="1"/>
  <c r="D542" i="7"/>
  <c r="E542" i="7" s="1"/>
  <c r="D417" i="7"/>
  <c r="E417" i="7" s="1"/>
  <c r="D143" i="7"/>
  <c r="E143" i="7" s="1"/>
  <c r="D437" i="7"/>
  <c r="E437" i="7" s="1"/>
  <c r="D335" i="7"/>
  <c r="E335" i="7" s="1"/>
  <c r="D648" i="7"/>
  <c r="E648" i="7" s="1"/>
  <c r="D546" i="7"/>
  <c r="E546" i="7" s="1"/>
  <c r="D666" i="7"/>
  <c r="E666" i="7" s="1"/>
  <c r="D278" i="7"/>
  <c r="E278" i="7" s="1"/>
  <c r="D436" i="7"/>
  <c r="E436" i="7" s="1"/>
  <c r="D471" i="7"/>
  <c r="E471" i="7" s="1"/>
  <c r="D181" i="7"/>
  <c r="E181" i="7" s="1"/>
  <c r="D167" i="7"/>
  <c r="E167" i="7" s="1"/>
  <c r="D71" i="7"/>
  <c r="E71" i="7" s="1"/>
  <c r="D154" i="7"/>
  <c r="E154" i="7" s="1"/>
  <c r="D105" i="7"/>
  <c r="E105" i="7" s="1"/>
  <c r="D433" i="7"/>
  <c r="E433" i="7" s="1"/>
  <c r="D452" i="7"/>
  <c r="E452" i="7" s="1"/>
  <c r="D389" i="7"/>
  <c r="E389" i="7" s="1"/>
  <c r="D590" i="7"/>
  <c r="E590" i="7" s="1"/>
  <c r="D588" i="7"/>
  <c r="E588" i="7" s="1"/>
  <c r="D593" i="7"/>
  <c r="E593" i="7" s="1"/>
  <c r="D610" i="7"/>
  <c r="E610" i="7" s="1"/>
  <c r="D625" i="7"/>
  <c r="E625" i="7" s="1"/>
  <c r="D557" i="7"/>
  <c r="E557" i="7" s="1"/>
  <c r="D478" i="7"/>
  <c r="E478" i="7" s="1"/>
  <c r="D728" i="7"/>
  <c r="E728" i="7" s="1"/>
  <c r="D761" i="7"/>
  <c r="E761" i="7" s="1"/>
  <c r="D490" i="7"/>
  <c r="E490" i="7" s="1"/>
  <c r="D460" i="7"/>
  <c r="E460" i="7" s="1"/>
  <c r="D358" i="7"/>
  <c r="E358" i="7" s="1"/>
  <c r="D770" i="7"/>
  <c r="E770" i="7" s="1"/>
  <c r="D517" i="7"/>
  <c r="E517" i="7" s="1"/>
  <c r="D464" i="7"/>
  <c r="E464" i="7" s="1"/>
  <c r="D291" i="7"/>
  <c r="E291" i="7" s="1"/>
  <c r="D424" i="7"/>
  <c r="E424" i="7" s="1"/>
  <c r="D381" i="7"/>
  <c r="E381" i="7" s="1"/>
  <c r="D739" i="7"/>
  <c r="E739" i="7" s="1"/>
  <c r="D785" i="7"/>
  <c r="E785" i="7" s="1"/>
  <c r="D786" i="7"/>
  <c r="E786" i="7" s="1"/>
  <c r="D799" i="7"/>
  <c r="E799" i="7" s="1"/>
  <c r="D802" i="7"/>
  <c r="E802" i="7" s="1"/>
  <c r="D824" i="7"/>
  <c r="E824" i="7" s="1"/>
  <c r="D796" i="7"/>
  <c r="E796" i="7" s="1"/>
  <c r="D705" i="7"/>
  <c r="E705" i="7" s="1"/>
  <c r="D750" i="7"/>
  <c r="E750" i="7" s="1"/>
  <c r="D512" i="7"/>
  <c r="E512" i="7" s="1"/>
  <c r="D567" i="7"/>
  <c r="E567" i="7" s="1"/>
  <c r="D600" i="7"/>
  <c r="E600" i="7" s="1"/>
  <c r="D645" i="7"/>
  <c r="E645" i="7" s="1"/>
  <c r="D699" i="7"/>
  <c r="E699" i="7" s="1"/>
  <c r="D554" i="7"/>
  <c r="E554" i="7" s="1"/>
  <c r="D309" i="7"/>
  <c r="E309" i="7" s="1"/>
  <c r="D644" i="7"/>
  <c r="E644" i="7" s="1"/>
  <c r="D594" i="7"/>
  <c r="E594" i="7" s="1"/>
  <c r="D383" i="7"/>
  <c r="E383" i="7" s="1"/>
  <c r="D685" i="7"/>
  <c r="E685" i="7" s="1"/>
  <c r="D818" i="7"/>
  <c r="E818" i="7" s="1"/>
  <c r="D801" i="7"/>
  <c r="E801" i="7" s="1"/>
  <c r="D468" i="7"/>
  <c r="E468" i="7" s="1"/>
  <c r="D633" i="7"/>
  <c r="E633" i="7" s="1"/>
  <c r="D510" i="7"/>
  <c r="E510" i="7" s="1"/>
  <c r="D528" i="7"/>
  <c r="E528" i="7" s="1"/>
  <c r="D258" i="7"/>
  <c r="E258" i="7" s="1"/>
  <c r="D348" i="7"/>
  <c r="E348" i="7" s="1"/>
  <c r="D80" i="7"/>
  <c r="E80" i="7" s="1"/>
  <c r="D9" i="7"/>
  <c r="E9" i="7" s="1"/>
  <c r="D232" i="7"/>
  <c r="E232" i="7" s="1"/>
  <c r="D438" i="7"/>
  <c r="E438" i="7" s="1"/>
  <c r="D678" i="7"/>
  <c r="E678" i="7" s="1"/>
  <c r="D368" i="7"/>
  <c r="E368" i="7" s="1"/>
  <c r="D339" i="7"/>
  <c r="E339" i="7" s="1"/>
  <c r="D86" i="7"/>
  <c r="E86" i="7" s="1"/>
  <c r="D606" i="7"/>
  <c r="E606" i="7" s="1"/>
  <c r="D684" i="7"/>
  <c r="E684" i="7" s="1"/>
  <c r="D828" i="7"/>
  <c r="E828" i="7" s="1"/>
  <c r="D584" i="7"/>
  <c r="E584" i="7" s="1"/>
  <c r="D481" i="7"/>
  <c r="E481" i="7" s="1"/>
  <c r="D664" i="7"/>
  <c r="E664" i="7" s="1"/>
  <c r="D677" i="7"/>
  <c r="E677" i="7" s="1"/>
  <c r="D599" i="7"/>
  <c r="E599" i="7" s="1"/>
  <c r="D319" i="7"/>
  <c r="E319" i="7" s="1"/>
  <c r="D327" i="7"/>
  <c r="E327" i="7" s="1"/>
  <c r="D496" i="7"/>
  <c r="E496" i="7" s="1"/>
  <c r="D234" i="7"/>
  <c r="E234" i="7" s="1"/>
  <c r="D155" i="7"/>
  <c r="E155" i="7" s="1"/>
  <c r="D275" i="7"/>
  <c r="E275" i="7" s="1"/>
  <c r="D598" i="7"/>
  <c r="E598" i="7" s="1"/>
  <c r="D607" i="7"/>
  <c r="E607" i="7" s="1"/>
  <c r="D686" i="7"/>
  <c r="E686" i="7" s="1"/>
  <c r="D698" i="7"/>
  <c r="E698" i="7" s="1"/>
  <c r="D298" i="7"/>
  <c r="E298" i="7" s="1"/>
  <c r="D96" i="7"/>
  <c r="E96" i="7" s="1"/>
  <c r="D266" i="7"/>
  <c r="E266" i="7" s="1"/>
  <c r="D132" i="7"/>
  <c r="E132" i="7" s="1"/>
  <c r="D110" i="7"/>
  <c r="E110" i="7" s="1"/>
  <c r="D530" i="7"/>
  <c r="E530" i="7" s="1"/>
  <c r="D516" i="7"/>
  <c r="E516" i="7" s="1"/>
  <c r="D646" i="7"/>
  <c r="E646" i="7" s="1"/>
  <c r="D787" i="7"/>
  <c r="E787" i="7" s="1"/>
  <c r="D707" i="7"/>
  <c r="E707" i="7" s="1"/>
  <c r="D308" i="7"/>
  <c r="E308" i="7" s="1"/>
  <c r="D508" i="7"/>
  <c r="E508" i="7" s="1"/>
  <c r="D768" i="7"/>
  <c r="E768" i="7" s="1"/>
  <c r="D775" i="7"/>
  <c r="E775" i="7" s="1"/>
  <c r="D754" i="7"/>
  <c r="E754" i="7" s="1"/>
  <c r="D687" i="7"/>
  <c r="E687" i="7" s="1"/>
  <c r="D345" i="7"/>
  <c r="E345" i="7" s="1"/>
  <c r="D409" i="7"/>
  <c r="E409" i="7" s="1"/>
  <c r="D580" i="7"/>
  <c r="E580" i="7" s="1"/>
  <c r="D473" i="7"/>
  <c r="E473" i="7" s="1"/>
  <c r="D175" i="7"/>
  <c r="E175" i="7" s="1"/>
  <c r="D135" i="7"/>
  <c r="E135" i="7" s="1"/>
  <c r="D207" i="7"/>
  <c r="E207" i="7" s="1"/>
  <c r="D292" i="7"/>
  <c r="E292" i="7" s="1"/>
  <c r="D240" i="7"/>
  <c r="E240" i="7" s="1"/>
  <c r="D376" i="7"/>
  <c r="E376" i="7" s="1"/>
  <c r="D285" i="7"/>
  <c r="E285" i="7" s="1"/>
  <c r="D467" i="7"/>
  <c r="E467" i="7" s="1"/>
  <c r="D538" i="7"/>
  <c r="E538" i="7" s="1"/>
  <c r="D379" i="7"/>
  <c r="E379" i="7" s="1"/>
  <c r="D119" i="7"/>
  <c r="E119" i="7" s="1"/>
  <c r="D147" i="7"/>
  <c r="E147" i="7" s="1"/>
  <c r="D488" i="7"/>
  <c r="E488" i="7" s="1"/>
  <c r="D413" i="7"/>
  <c r="E413" i="7" s="1"/>
  <c r="D453" i="7"/>
  <c r="E453" i="7" s="1"/>
  <c r="D230" i="7"/>
  <c r="E230" i="7" s="1"/>
  <c r="D216" i="7"/>
  <c r="E216" i="7" s="1"/>
  <c r="D103" i="7"/>
  <c r="E103" i="7" s="1"/>
  <c r="D204" i="7"/>
  <c r="E204" i="7" s="1"/>
  <c r="D69" i="7"/>
  <c r="E69" i="7" s="1"/>
  <c r="D166" i="7"/>
  <c r="E166" i="7" s="1"/>
  <c r="D138" i="7"/>
  <c r="E138" i="7" s="1"/>
  <c r="D264" i="7"/>
  <c r="E264" i="7" s="1"/>
  <c r="D817" i="7"/>
  <c r="E817" i="7" s="1"/>
  <c r="D780" i="7"/>
  <c r="E780" i="7" s="1"/>
  <c r="D81" i="7"/>
  <c r="E81" i="7" s="1"/>
  <c r="D161" i="7"/>
  <c r="E161" i="7" s="1"/>
  <c r="D47" i="7"/>
  <c r="E47" i="7" s="1"/>
  <c r="D22" i="7"/>
  <c r="E22" i="7" s="1"/>
  <c r="D36" i="7"/>
  <c r="E36" i="7" s="1"/>
  <c r="D64" i="7"/>
  <c r="E64" i="7" s="1"/>
  <c r="D182" i="7"/>
  <c r="E182" i="7" s="1"/>
  <c r="D781" i="7"/>
  <c r="E781" i="7" s="1"/>
  <c r="D145" i="7"/>
  <c r="E145" i="7" s="1"/>
  <c r="D26" i="7"/>
  <c r="E26" i="7" s="1"/>
  <c r="D84" i="7"/>
  <c r="E84" i="7" s="1"/>
  <c r="D66" i="7"/>
  <c r="E66" i="7" s="1"/>
  <c r="D79" i="7"/>
  <c r="E79" i="7" s="1"/>
  <c r="D87" i="7"/>
  <c r="E87" i="7" s="1"/>
  <c r="D15" i="7"/>
  <c r="E15" i="7" s="1"/>
  <c r="D810" i="7"/>
  <c r="E810" i="7" s="1"/>
  <c r="D117" i="7"/>
  <c r="E117" i="7" s="1"/>
  <c r="D32" i="7"/>
  <c r="E32" i="7" s="1"/>
  <c r="D21" i="7"/>
  <c r="E21" i="7" s="1"/>
  <c r="D60" i="7"/>
  <c r="E60" i="7" s="1"/>
  <c r="D93" i="7"/>
  <c r="E93" i="7" s="1"/>
  <c r="D38" i="7"/>
  <c r="E38" i="7" s="1"/>
  <c r="D122" i="7"/>
  <c r="E122" i="7" s="1"/>
  <c r="D650" i="7"/>
  <c r="E650" i="7" s="1"/>
  <c r="D791" i="7"/>
  <c r="E791" i="7" s="1"/>
  <c r="D7" i="7"/>
  <c r="E7" i="7" s="1"/>
  <c r="D17" i="7"/>
  <c r="E17" i="7" s="1"/>
  <c r="D50" i="7"/>
  <c r="E50" i="7" s="1"/>
  <c r="D16" i="7"/>
  <c r="E16" i="7" s="1"/>
  <c r="D31" i="7"/>
  <c r="E31" i="7" s="1"/>
  <c r="D6" i="7"/>
  <c r="E6" i="7" s="1"/>
  <c r="D819" i="7"/>
  <c r="E819" i="7" s="1"/>
  <c r="D11" i="7"/>
  <c r="E11" i="7" s="1"/>
  <c r="D827" i="7"/>
  <c r="E827" i="7" s="1"/>
  <c r="D187" i="7"/>
  <c r="E187" i="7" s="1"/>
  <c r="D73" i="7"/>
  <c r="E73" i="7" s="1"/>
  <c r="D29" i="7"/>
  <c r="E29" i="7" s="1"/>
  <c r="D14" i="7"/>
  <c r="E14" i="7" s="1"/>
  <c r="D27" i="7"/>
  <c r="E27" i="7" s="1"/>
  <c r="D789" i="7"/>
  <c r="E789" i="7" s="1"/>
  <c r="D762" i="7"/>
  <c r="E762" i="7" s="1"/>
  <c r="D563" i="7"/>
  <c r="E563" i="7" s="1"/>
  <c r="D784" i="7"/>
  <c r="E784" i="7" s="1"/>
  <c r="D745" i="7"/>
  <c r="E745" i="7" s="1"/>
  <c r="D769" i="7"/>
  <c r="E769" i="7" s="1"/>
  <c r="D421" i="7"/>
  <c r="E421" i="7" s="1"/>
  <c r="D792" i="7"/>
  <c r="E792" i="7" s="1"/>
  <c r="D622" i="7"/>
  <c r="E622" i="7" s="1"/>
  <c r="D423" i="7"/>
  <c r="E423" i="7" s="1"/>
  <c r="D228" i="7"/>
  <c r="E228" i="7" s="1"/>
  <c r="D743" i="7"/>
  <c r="E743" i="7" s="1"/>
  <c r="D729" i="7"/>
  <c r="E729" i="7" s="1"/>
  <c r="D753" i="7"/>
  <c r="E753" i="7" s="1"/>
  <c r="D614" i="7"/>
  <c r="E614" i="7" s="1"/>
  <c r="D333" i="7"/>
  <c r="E333" i="7" s="1"/>
  <c r="D208" i="7"/>
  <c r="E208" i="7" s="1"/>
  <c r="D384" i="7"/>
  <c r="E384" i="7" s="1"/>
  <c r="D477" i="7"/>
  <c r="E477" i="7" s="1"/>
  <c r="D377" i="7"/>
  <c r="E377" i="7" s="1"/>
  <c r="D357" i="7"/>
  <c r="E357" i="7" s="1"/>
  <c r="D547" i="7"/>
  <c r="E547" i="7" s="1"/>
  <c r="D334" i="7"/>
  <c r="E334" i="7" s="1"/>
  <c r="D497" i="7"/>
  <c r="E497" i="7" s="1"/>
  <c r="D632" i="7"/>
  <c r="E632" i="7" s="1"/>
  <c r="D505" i="7"/>
  <c r="E505" i="7" s="1"/>
  <c r="D429" i="7"/>
  <c r="E429" i="7" s="1"/>
  <c r="D314" i="7"/>
  <c r="E314" i="7" s="1"/>
  <c r="D524" i="7"/>
  <c r="E524" i="7" s="1"/>
  <c r="D570" i="7"/>
  <c r="E570" i="7" s="1"/>
  <c r="D531" i="7"/>
  <c r="E531" i="7" s="1"/>
  <c r="D378" i="7"/>
  <c r="E378" i="7" s="1"/>
  <c r="D324" i="7"/>
  <c r="E324" i="7" s="1"/>
  <c r="D641" i="7"/>
  <c r="E641" i="7" s="1"/>
  <c r="D535" i="7"/>
  <c r="E535" i="7" s="1"/>
  <c r="D771" i="7"/>
  <c r="E771" i="7" s="1"/>
  <c r="D670" i="7"/>
  <c r="E670" i="7" s="1"/>
  <c r="D671" i="7"/>
  <c r="E671" i="7" s="1"/>
  <c r="D398" i="7"/>
  <c r="E398" i="7" s="1"/>
  <c r="D411" i="7"/>
  <c r="E411" i="7" s="1"/>
  <c r="D592" i="7"/>
  <c r="E592" i="7" s="1"/>
  <c r="D514" i="7"/>
  <c r="E514" i="7" s="1"/>
  <c r="D315" i="7"/>
  <c r="E315" i="7" s="1"/>
  <c r="D674" i="7"/>
  <c r="E674" i="7" s="1"/>
  <c r="D533" i="7"/>
  <c r="E533" i="7" s="1"/>
  <c r="D450" i="7"/>
  <c r="E450" i="7" s="1"/>
  <c r="D206" i="7"/>
  <c r="E206" i="7" s="1"/>
  <c r="D68" i="7"/>
  <c r="E68" i="7" s="1"/>
  <c r="D342" i="7"/>
  <c r="E342" i="7" s="1"/>
  <c r="D385" i="7"/>
  <c r="E385" i="7" s="1"/>
  <c r="D288" i="7"/>
  <c r="E288" i="7" s="1"/>
  <c r="D643" i="7"/>
  <c r="E643" i="7" s="1"/>
  <c r="D647" i="7"/>
  <c r="E647" i="7" s="1"/>
  <c r="D701" i="7"/>
  <c r="E701" i="7" s="1"/>
  <c r="D265" i="7"/>
  <c r="E265" i="7" s="1"/>
  <c r="D456" i="7"/>
  <c r="E456" i="7" s="1"/>
  <c r="D239" i="7"/>
  <c r="E239" i="7" s="1"/>
  <c r="D325" i="7"/>
  <c r="E325" i="7" s="1"/>
  <c r="D360" i="7"/>
  <c r="E360" i="7" s="1"/>
  <c r="D396" i="7"/>
  <c r="E396" i="7" s="1"/>
  <c r="D629" i="7"/>
  <c r="E629" i="7" s="1"/>
  <c r="D519" i="7"/>
  <c r="E519" i="7" s="1"/>
  <c r="D692" i="7"/>
  <c r="E692" i="7" s="1"/>
  <c r="D399" i="7"/>
  <c r="E399" i="7" s="1"/>
  <c r="D518" i="7"/>
  <c r="E518" i="7" s="1"/>
  <c r="D405" i="7"/>
  <c r="E405" i="7" s="1"/>
  <c r="D683" i="7"/>
  <c r="E683" i="7" s="1"/>
  <c r="D375" i="7"/>
  <c r="E375" i="7" s="1"/>
  <c r="D241" i="7"/>
  <c r="E241" i="7" s="1"/>
  <c r="D299" i="7"/>
  <c r="E299" i="7" s="1"/>
  <c r="D597" i="7"/>
  <c r="E597" i="7" s="1"/>
  <c r="D638" i="7"/>
  <c r="E638" i="7" s="1"/>
  <c r="D711" i="7"/>
  <c r="E711" i="7" s="1"/>
  <c r="D564" i="7"/>
  <c r="E564" i="7" s="1"/>
  <c r="D741" i="7"/>
  <c r="E741" i="7" s="1"/>
  <c r="D760" i="7"/>
  <c r="E760" i="7" s="1"/>
  <c r="D527" i="7"/>
  <c r="E527" i="7" s="1"/>
  <c r="D758" i="7"/>
  <c r="E758" i="7" s="1"/>
  <c r="D726" i="7"/>
  <c r="E726" i="7" s="1"/>
  <c r="D353" i="7"/>
  <c r="E353" i="7" s="1"/>
  <c r="D675" i="7"/>
  <c r="E675" i="7" s="1"/>
  <c r="D767" i="7"/>
  <c r="E767" i="7" s="1"/>
  <c r="D635" i="7"/>
  <c r="E635" i="7" s="1"/>
  <c r="D794" i="7"/>
  <c r="E794" i="7" s="1"/>
  <c r="D716" i="7"/>
  <c r="E716" i="7" s="1"/>
  <c r="D529" i="7"/>
  <c r="E529" i="7" s="1"/>
  <c r="D617" i="7"/>
  <c r="E617" i="7" s="1"/>
  <c r="D380" i="7"/>
  <c r="E380" i="7" s="1"/>
  <c r="D426" i="7"/>
  <c r="E426" i="7" s="1"/>
  <c r="D608" i="7"/>
  <c r="E608" i="7" s="1"/>
  <c r="D575" i="7"/>
  <c r="E575" i="7" s="1"/>
  <c r="D800" i="7"/>
  <c r="E800" i="7" s="1"/>
  <c r="D804" i="7"/>
  <c r="E804" i="7" s="1"/>
  <c r="D759" i="7"/>
  <c r="E759" i="7" s="1"/>
  <c r="D772" i="7"/>
  <c r="E772" i="7" s="1"/>
  <c r="D803" i="7"/>
  <c r="E803" i="7" s="1"/>
  <c r="D808" i="7"/>
  <c r="E808" i="7" s="1"/>
  <c r="D150" i="7"/>
  <c r="E150" i="7" s="1"/>
  <c r="D243" i="7"/>
  <c r="E243" i="7" s="1"/>
  <c r="D532" i="7"/>
  <c r="E532" i="7" s="1"/>
  <c r="D194" i="7"/>
  <c r="E194" i="7" s="1"/>
  <c r="D388" i="7"/>
  <c r="E388" i="7" s="1"/>
  <c r="D168" i="7"/>
  <c r="E168" i="7" s="1"/>
  <c r="D406" i="7"/>
  <c r="E406" i="7" s="1"/>
  <c r="D337" i="7"/>
  <c r="E337" i="7" s="1"/>
  <c r="D427" i="7"/>
  <c r="E427" i="7" s="1"/>
  <c r="D578" i="7"/>
  <c r="E578" i="7" s="1"/>
  <c r="D604" i="7"/>
  <c r="E604" i="7" s="1"/>
  <c r="D371" i="7"/>
  <c r="E371" i="7" s="1"/>
  <c r="D416" i="7"/>
  <c r="E416" i="7" s="1"/>
  <c r="D268" i="7"/>
  <c r="E268" i="7" s="1"/>
  <c r="D755" i="7"/>
  <c r="E755" i="7" s="1"/>
  <c r="D447" i="7"/>
  <c r="E447" i="7" s="1"/>
  <c r="D212" i="7"/>
  <c r="E212" i="7" s="1"/>
  <c r="D662" i="7"/>
  <c r="E662" i="7" s="1"/>
  <c r="D574" i="7"/>
  <c r="E574" i="7" s="1"/>
  <c r="D458" i="7"/>
  <c r="E458" i="7" s="1"/>
  <c r="D717" i="7"/>
  <c r="E717" i="7" s="1"/>
  <c r="D363" i="7"/>
  <c r="E363" i="7" s="1"/>
  <c r="D669" i="7"/>
  <c r="E669" i="7" s="1"/>
  <c r="D489" i="7"/>
  <c r="E489" i="7" s="1"/>
  <c r="D302" i="7"/>
  <c r="E302" i="7" s="1"/>
  <c r="D714" i="7"/>
  <c r="E714" i="7" s="1"/>
  <c r="D756" i="7"/>
  <c r="E756" i="7" s="1"/>
  <c r="D573" i="7"/>
  <c r="E573" i="7" s="1"/>
  <c r="D585" i="7"/>
  <c r="E585" i="7" s="1"/>
  <c r="D690" i="7"/>
  <c r="E690" i="7" s="1"/>
  <c r="D397" i="7"/>
  <c r="E397" i="7" s="1"/>
  <c r="D331" i="7"/>
  <c r="E331" i="7" s="1"/>
  <c r="D410" i="7"/>
  <c r="E410" i="7" s="1"/>
  <c r="D562" i="7"/>
  <c r="E562" i="7" s="1"/>
  <c r="D715" i="7"/>
  <c r="E715" i="7" s="1"/>
  <c r="D365" i="7"/>
  <c r="E365" i="7" s="1"/>
  <c r="D351" i="7"/>
  <c r="E351" i="7" s="1"/>
  <c r="D272" i="7"/>
  <c r="E272" i="7" s="1"/>
  <c r="D486" i="7"/>
  <c r="E486" i="7" s="1"/>
  <c r="D255" i="7"/>
  <c r="E255" i="7" s="1"/>
  <c r="D448" i="7"/>
  <c r="E448" i="7" s="1"/>
  <c r="D826" i="7"/>
  <c r="E826" i="7" s="1"/>
  <c r="D57" i="7"/>
  <c r="E57" i="7" s="1"/>
  <c r="D61" i="7"/>
  <c r="E61" i="7" s="1"/>
  <c r="D245" i="7"/>
  <c r="E245" i="7" s="1"/>
  <c r="D127" i="7"/>
  <c r="E127" i="7" s="1"/>
  <c r="D45" i="7"/>
  <c r="E45" i="7" s="1"/>
  <c r="D172" i="7"/>
  <c r="E172" i="7" s="1"/>
  <c r="D541" i="7"/>
  <c r="E541" i="7" s="1"/>
  <c r="D83" i="7"/>
  <c r="E83" i="7" s="1"/>
  <c r="D78" i="7"/>
  <c r="E78" i="7" s="1"/>
  <c r="D42" i="7"/>
  <c r="E42" i="7" s="1"/>
  <c r="D101" i="7"/>
  <c r="E101" i="7" s="1"/>
  <c r="D53" i="7"/>
  <c r="E53" i="7" s="1"/>
  <c r="D162" i="7"/>
  <c r="E162" i="7" s="1"/>
  <c r="D164" i="7"/>
  <c r="E164" i="7" s="1"/>
  <c r="D134" i="7"/>
  <c r="E134" i="7" s="1"/>
  <c r="D52" i="7"/>
  <c r="E52" i="7" s="1"/>
  <c r="D120" i="7"/>
  <c r="E120" i="7" s="1"/>
  <c r="D62" i="7"/>
  <c r="E62" i="7" s="1"/>
  <c r="D736" i="7"/>
  <c r="E736" i="7" s="1"/>
  <c r="D667" i="7"/>
  <c r="E667" i="7" s="1"/>
  <c r="D148" i="7"/>
  <c r="E148" i="7" s="1"/>
  <c r="D459" i="7"/>
  <c r="E459" i="7" s="1"/>
  <c r="D169" i="7"/>
  <c r="E169" i="7" s="1"/>
  <c r="D480" i="7"/>
  <c r="E480" i="7" s="1"/>
  <c r="D439" i="7"/>
  <c r="E439" i="7" s="1"/>
  <c r="D139" i="7"/>
  <c r="E139" i="7" s="1"/>
  <c r="D221" i="7"/>
  <c r="E221" i="7" s="1"/>
  <c r="D366" i="7"/>
  <c r="E366" i="7" s="1"/>
  <c r="D321" i="7"/>
  <c r="E321" i="7" s="1"/>
  <c r="D408" i="7"/>
  <c r="E408" i="7" s="1"/>
  <c r="D219" i="7"/>
  <c r="E219" i="7" s="1"/>
  <c r="D312" i="7"/>
  <c r="E312" i="7" s="1"/>
  <c r="D274" i="7"/>
  <c r="E274" i="7" s="1"/>
  <c r="D589" i="7"/>
  <c r="E589" i="7" s="1"/>
  <c r="D722" i="7"/>
  <c r="E722" i="7" s="1"/>
  <c r="D430" i="7"/>
  <c r="E430" i="7" s="1"/>
  <c r="D507" i="7"/>
  <c r="E507" i="7" s="1"/>
  <c r="D403" i="7"/>
  <c r="E403" i="7" s="1"/>
  <c r="D189" i="7"/>
  <c r="E189" i="7" s="1"/>
  <c r="D196" i="7"/>
  <c r="E196" i="7" s="1"/>
  <c r="D99" i="7"/>
  <c r="E99" i="7" s="1"/>
  <c r="D576" i="7"/>
  <c r="E576" i="7" s="1"/>
  <c r="D504" i="7"/>
  <c r="E504" i="7" s="1"/>
  <c r="D494" i="7"/>
  <c r="E494" i="7" s="1"/>
  <c r="D254" i="7"/>
  <c r="E254" i="7" s="1"/>
  <c r="D354" i="7"/>
  <c r="E354" i="7" s="1"/>
  <c r="D577" i="7"/>
  <c r="E577" i="7" s="1"/>
  <c r="D307" i="7"/>
  <c r="E307" i="7" s="1"/>
  <c r="D809" i="7"/>
  <c r="E809" i="7" s="1"/>
  <c r="D811" i="7"/>
  <c r="E811" i="7" s="1"/>
  <c r="D190" i="7"/>
  <c r="E190" i="7" s="1"/>
  <c r="D281" i="7"/>
  <c r="E281" i="7" s="1"/>
  <c r="D201" i="7"/>
  <c r="E201" i="7" s="1"/>
  <c r="D107" i="7"/>
  <c r="E107" i="7" s="1"/>
  <c r="D156" i="7"/>
  <c r="E156" i="7" s="1"/>
  <c r="D121" i="7"/>
  <c r="E121" i="7" s="1"/>
  <c r="D124" i="7"/>
  <c r="E124" i="7" s="1"/>
  <c r="D34" i="7"/>
  <c r="E34" i="7" s="1"/>
  <c r="D199" i="7"/>
  <c r="E199" i="7" s="1"/>
  <c r="D336" i="7"/>
  <c r="E336" i="7" s="1"/>
  <c r="D821" i="7"/>
  <c r="E821" i="7" s="1"/>
  <c r="D391" i="7"/>
  <c r="E391" i="7" s="1"/>
  <c r="D202" i="7"/>
  <c r="E202" i="7" s="1"/>
  <c r="D40" i="7"/>
  <c r="E40" i="7" s="1"/>
  <c r="D205" i="7"/>
  <c r="E205" i="7" s="1"/>
  <c r="D180" i="7"/>
  <c r="E180" i="7" s="1"/>
  <c r="D171" i="7"/>
  <c r="E171" i="7" s="1"/>
  <c r="D56" i="7"/>
  <c r="E56" i="7" s="1"/>
  <c r="D111" i="7"/>
  <c r="E111" i="7" s="1"/>
  <c r="D67" i="7"/>
  <c r="E67" i="7" s="1"/>
  <c r="D82" i="7"/>
  <c r="E82" i="7" s="1"/>
  <c r="D165" i="7"/>
  <c r="E165" i="7" s="1"/>
  <c r="D742" i="7"/>
  <c r="E742" i="7" s="1"/>
  <c r="D222" i="7"/>
  <c r="E222" i="7" s="1"/>
  <c r="D55" i="7"/>
  <c r="E55" i="7" s="1"/>
  <c r="D19" i="7"/>
  <c r="E19" i="7" s="1"/>
  <c r="D10" i="7"/>
  <c r="E10" i="7" s="1"/>
  <c r="D23" i="7"/>
  <c r="E23" i="7" s="1"/>
  <c r="D46" i="7"/>
  <c r="E46" i="7" s="1"/>
  <c r="D3" i="7"/>
  <c r="E3" i="7" s="1"/>
  <c r="D286" i="7"/>
  <c r="E286" i="7" s="1"/>
  <c r="D412" i="7"/>
  <c r="E412" i="7" s="1"/>
  <c r="D343" i="7"/>
  <c r="E343" i="7" s="1"/>
  <c r="D322" i="7"/>
  <c r="E322" i="7" s="1"/>
  <c r="D663" i="7"/>
  <c r="E663" i="7" s="1"/>
  <c r="D719" i="7"/>
  <c r="E719" i="7" s="1"/>
  <c r="D709" i="7"/>
  <c r="E709" i="7" s="1"/>
  <c r="D513" i="7"/>
  <c r="E513" i="7" s="1"/>
  <c r="D550" i="7"/>
  <c r="E550" i="7" s="1"/>
  <c r="D612" i="7"/>
  <c r="E612" i="7" s="1"/>
  <c r="D628" i="7"/>
  <c r="E628" i="7" s="1"/>
  <c r="D350" i="7"/>
  <c r="E350" i="7" s="1"/>
  <c r="D273" i="7"/>
  <c r="E273" i="7" s="1"/>
  <c r="D556" i="7"/>
  <c r="E556" i="7" s="1"/>
  <c r="D301" i="7"/>
  <c r="E301" i="7" s="1"/>
  <c r="D231" i="7"/>
  <c r="E231" i="7" s="1"/>
  <c r="D733" i="7"/>
  <c r="E733" i="7" s="1"/>
  <c r="D656" i="7"/>
  <c r="E656" i="7" s="1"/>
  <c r="D689" i="7"/>
  <c r="E689" i="7" s="1"/>
  <c r="D694" i="7"/>
  <c r="E694" i="7" s="1"/>
  <c r="D706" i="7"/>
  <c r="E706" i="7" s="1"/>
  <c r="D652" i="7"/>
  <c r="E652" i="7" s="1"/>
  <c r="D700" i="7"/>
  <c r="E700" i="7" s="1"/>
  <c r="D521" i="7"/>
  <c r="E521" i="7" s="1"/>
  <c r="D440" i="7"/>
  <c r="E440" i="7" s="1"/>
  <c r="D569" i="7"/>
  <c r="E569" i="7" s="1"/>
  <c r="D361" i="7"/>
  <c r="E361" i="7" s="1"/>
  <c r="D236" i="7"/>
  <c r="E236" i="7" s="1"/>
  <c r="D313" i="7"/>
  <c r="E313" i="7" s="1"/>
  <c r="D152" i="7"/>
  <c r="E152" i="7" s="1"/>
  <c r="D209" i="7"/>
  <c r="E209" i="7" s="1"/>
  <c r="D311" i="7"/>
  <c r="E311" i="7" s="1"/>
  <c r="D432" i="7"/>
  <c r="E432" i="7" s="1"/>
  <c r="D428" i="7"/>
  <c r="E428" i="7" s="1"/>
  <c r="D200" i="7"/>
  <c r="E200" i="7" s="1"/>
  <c r="D338" i="7"/>
  <c r="E338" i="7" s="1"/>
  <c r="D125" i="7"/>
  <c r="E125" i="7" s="1"/>
  <c r="D109" i="7"/>
  <c r="E109" i="7" s="1"/>
  <c r="D250" i="7"/>
  <c r="E250" i="7" s="1"/>
  <c r="D624" i="7"/>
  <c r="E624" i="7" s="1"/>
  <c r="D790" i="7"/>
  <c r="E790" i="7" s="1"/>
  <c r="D748" i="7"/>
  <c r="E748" i="7" s="1"/>
  <c r="D451" i="7"/>
  <c r="E451" i="7" s="1"/>
  <c r="D820" i="7"/>
  <c r="E820" i="7" s="1"/>
  <c r="D816" i="7"/>
  <c r="E816" i="7" s="1"/>
  <c r="D807" i="7"/>
  <c r="E807" i="7" s="1"/>
  <c r="D332" i="7"/>
  <c r="E332" i="7" s="1"/>
  <c r="D526" i="7"/>
  <c r="E526" i="7" s="1"/>
  <c r="D616" i="7"/>
  <c r="E616" i="7" s="1"/>
  <c r="D723" i="7"/>
  <c r="E723" i="7" s="1"/>
  <c r="D605" i="7"/>
  <c r="E605" i="7" s="1"/>
  <c r="D640" i="7"/>
  <c r="E640" i="7" s="1"/>
  <c r="D583" i="7"/>
  <c r="E583" i="7" s="1"/>
  <c r="D627" i="7"/>
  <c r="E627" i="7" s="1"/>
  <c r="D710" i="7"/>
  <c r="E710" i="7" s="1"/>
  <c r="D679" i="7"/>
  <c r="E679" i="7" s="1"/>
  <c r="D445" i="7"/>
  <c r="E445" i="7" s="1"/>
  <c r="D630" i="7"/>
  <c r="E630" i="7" s="1"/>
  <c r="D454" i="7"/>
  <c r="E454" i="7" s="1"/>
  <c r="D502" i="7"/>
  <c r="E502" i="7" s="1"/>
  <c r="D393" i="7"/>
  <c r="E393" i="7" s="1"/>
  <c r="D261" i="7"/>
  <c r="E261" i="7" s="1"/>
  <c r="D140" i="7"/>
  <c r="E140" i="7" s="1"/>
  <c r="D602" i="7"/>
  <c r="E602" i="7" s="1"/>
  <c r="D211" i="7"/>
  <c r="E211" i="7" s="1"/>
  <c r="D623" i="7"/>
  <c r="E623" i="7" s="1"/>
  <c r="D639" i="7"/>
  <c r="E639" i="7" s="1"/>
  <c r="D515" i="7"/>
  <c r="E515" i="7" s="1"/>
  <c r="D560" i="7"/>
  <c r="E560" i="7" s="1"/>
  <c r="D215" i="7"/>
  <c r="E215" i="7" s="1"/>
  <c r="D676" i="7"/>
  <c r="E676" i="7" s="1"/>
  <c r="D793" i="7"/>
  <c r="E793" i="7" s="1"/>
  <c r="D776" i="7"/>
  <c r="E776" i="7" s="1"/>
  <c r="D788" i="7"/>
  <c r="E788" i="7" s="1"/>
  <c r="D749" i="7"/>
  <c r="E749" i="7" s="1"/>
  <c r="D765" i="7"/>
  <c r="E765" i="7" s="1"/>
  <c r="D782" i="7"/>
  <c r="E782" i="7" s="1"/>
  <c r="D734" i="7"/>
  <c r="E734" i="7" s="1"/>
  <c r="D740" i="7"/>
  <c r="E740" i="7" s="1"/>
  <c r="D672" i="7"/>
  <c r="E672" i="7" s="1"/>
  <c r="D763" i="7"/>
  <c r="E763" i="7" s="1"/>
  <c r="D735" i="7"/>
  <c r="E735" i="7" s="1"/>
  <c r="D720" i="7"/>
  <c r="E720" i="7" s="1"/>
  <c r="D744" i="7"/>
  <c r="E744" i="7" s="1"/>
  <c r="D615" i="7"/>
  <c r="E615" i="7" s="1"/>
  <c r="D797" i="7"/>
  <c r="E797" i="7" s="1"/>
  <c r="D392" i="7"/>
  <c r="E392" i="7" s="1"/>
  <c r="D579" i="7"/>
  <c r="E579" i="7" s="1"/>
  <c r="D179" i="7"/>
  <c r="E179" i="7" s="1"/>
  <c r="D620" i="7"/>
  <c r="E620" i="7" s="1"/>
  <c r="D702" i="7"/>
  <c r="E702" i="7" s="1"/>
  <c r="D601" i="7"/>
  <c r="E601" i="7" s="1"/>
  <c r="D370" i="7"/>
  <c r="E370" i="7" s="1"/>
  <c r="D238" i="7"/>
  <c r="E238" i="7" s="1"/>
  <c r="D253" i="7"/>
  <c r="E253" i="7" s="1"/>
  <c r="D582" i="7"/>
  <c r="E582" i="7" s="1"/>
  <c r="D545" i="7"/>
  <c r="E545" i="7" s="1"/>
  <c r="D484" i="7"/>
  <c r="E484" i="7" s="1"/>
  <c r="D91" i="7"/>
  <c r="E91" i="7" s="1"/>
  <c r="D112" i="7"/>
  <c r="E112" i="7" s="1"/>
  <c r="D642" i="7"/>
  <c r="E642" i="7" s="1"/>
  <c r="D751" i="7"/>
  <c r="E751" i="7" s="1"/>
  <c r="D418" i="7"/>
  <c r="E418" i="7" s="1"/>
  <c r="D539" i="7"/>
  <c r="E539" i="7" s="1"/>
  <c r="D461" i="7"/>
  <c r="E461" i="7" s="1"/>
  <c r="D825" i="7"/>
  <c r="E825" i="7" s="1"/>
  <c r="D394" i="7"/>
  <c r="E394" i="7" s="1"/>
  <c r="D581" i="7"/>
  <c r="E581" i="7" s="1"/>
  <c r="D621" i="7"/>
  <c r="E621" i="7" s="1"/>
  <c r="D566" i="7"/>
  <c r="E566" i="7" s="1"/>
  <c r="D176" i="7"/>
  <c r="E176" i="7" s="1"/>
  <c r="D97" i="7"/>
  <c r="E97" i="7" s="1"/>
  <c r="D184" i="7"/>
  <c r="E184" i="7" s="1"/>
  <c r="D558" i="7"/>
  <c r="E558" i="7" s="1"/>
  <c r="D310" i="7"/>
  <c r="E310" i="7" s="1"/>
  <c r="D197" i="7"/>
  <c r="E197" i="7" s="1"/>
  <c r="D123" i="7"/>
  <c r="E123" i="7" s="1"/>
  <c r="D113" i="7"/>
  <c r="E113" i="7" s="1"/>
  <c r="D721" i="7"/>
  <c r="E721" i="7" s="1"/>
  <c r="D256" i="7"/>
  <c r="E256" i="7" s="1"/>
  <c r="D779" i="7"/>
  <c r="E779" i="7" s="1"/>
  <c r="D732" i="7"/>
  <c r="E732" i="7" s="1"/>
  <c r="D737" i="7"/>
  <c r="E737" i="7" s="1"/>
  <c r="D543" i="7"/>
  <c r="E543" i="7" s="1"/>
  <c r="D665" i="7"/>
  <c r="E665" i="7" s="1"/>
  <c r="D695" i="7"/>
  <c r="E695" i="7" s="1"/>
  <c r="D795" i="7"/>
  <c r="E795" i="7" s="1"/>
  <c r="D778" i="7"/>
  <c r="E778" i="7" s="1"/>
  <c r="D798" i="7"/>
  <c r="E798" i="7" s="1"/>
  <c r="D812" i="7"/>
  <c r="E812" i="7" s="1"/>
  <c r="D346" i="7"/>
  <c r="E346" i="7" s="1"/>
  <c r="D637" i="7"/>
  <c r="E637" i="7" s="1"/>
  <c r="D725" i="7"/>
  <c r="E725" i="7" s="1"/>
  <c r="D244" i="7"/>
  <c r="E244" i="7" s="1"/>
  <c r="D367" i="7"/>
  <c r="E367" i="7" s="1"/>
  <c r="D730" i="7"/>
  <c r="E730" i="7" s="1"/>
  <c r="D693" i="7"/>
  <c r="E693" i="7" s="1"/>
  <c r="D469" i="7"/>
  <c r="E469" i="7" s="1"/>
  <c r="D596" i="7"/>
  <c r="E596" i="7" s="1"/>
  <c r="D626" i="7"/>
  <c r="E626" i="7" s="1"/>
  <c r="D712" i="7"/>
  <c r="E712" i="7" s="1"/>
  <c r="D680" i="7"/>
  <c r="E680" i="7" s="1"/>
  <c r="D549" i="7"/>
  <c r="E549" i="7" s="1"/>
  <c r="D525" i="7"/>
  <c r="E525" i="7" s="1"/>
  <c r="D422" i="7"/>
  <c r="E422" i="7" s="1"/>
  <c r="D340" i="7"/>
  <c r="E340" i="7" s="1"/>
  <c r="D766" i="7"/>
  <c r="E766" i="7" s="1"/>
  <c r="D382" i="7"/>
  <c r="E382" i="7" s="1"/>
  <c r="D449" i="7"/>
  <c r="E449" i="7" s="1"/>
  <c r="D544" i="7"/>
  <c r="E544" i="7" s="1"/>
  <c r="D262" i="7"/>
  <c r="E262" i="7" s="1"/>
  <c r="D294" i="7"/>
  <c r="E294" i="7" s="1"/>
  <c r="D341" i="7"/>
  <c r="E341" i="7" s="1"/>
  <c r="D251" i="7"/>
  <c r="E251" i="7" s="1"/>
  <c r="D387" i="7"/>
  <c r="E387" i="7" s="1"/>
  <c r="D364" i="7"/>
  <c r="E364" i="7" s="1"/>
  <c r="D178" i="7"/>
  <c r="E178" i="7" s="1"/>
  <c r="D225" i="7"/>
  <c r="E225" i="7" s="1"/>
  <c r="D282" i="7"/>
  <c r="E282" i="7" s="1"/>
  <c r="D609" i="7"/>
  <c r="E609" i="7" s="1"/>
  <c r="D372" i="7"/>
  <c r="E372" i="7" s="1"/>
  <c r="D727" i="7"/>
  <c r="E727" i="7" s="1"/>
  <c r="D435" i="7"/>
  <c r="E435" i="7" s="1"/>
  <c r="D493" i="7"/>
  <c r="E493" i="7" s="1"/>
  <c r="D441" i="7"/>
  <c r="E441" i="7" s="1"/>
  <c r="D259" i="7"/>
  <c r="E259" i="7" s="1"/>
  <c r="D390" i="7"/>
  <c r="E390" i="7" s="1"/>
  <c r="D247" i="7"/>
  <c r="E247" i="7" s="1"/>
  <c r="D318" i="7"/>
  <c r="E318" i="7" s="1"/>
  <c r="D491" i="7"/>
  <c r="E491" i="7" s="1"/>
  <c r="D303" i="7"/>
  <c r="E303" i="7" s="1"/>
  <c r="D159" i="7"/>
  <c r="E159" i="7" s="1"/>
  <c r="D177" i="7"/>
  <c r="E177" i="7" s="1"/>
  <c r="D352" i="7"/>
  <c r="E352" i="7" s="1"/>
  <c r="D506" i="7"/>
  <c r="E506" i="7" s="1"/>
  <c r="D297" i="7"/>
  <c r="E297" i="7" s="1"/>
  <c r="D115" i="7"/>
  <c r="E115" i="7" s="1"/>
  <c r="D54" i="7"/>
  <c r="E54" i="7" s="1"/>
  <c r="D188" i="7"/>
  <c r="E188" i="7" s="1"/>
  <c r="D293" i="7"/>
  <c r="E293" i="7" s="1"/>
  <c r="D220" i="7"/>
  <c r="E220" i="7" s="1"/>
  <c r="D402" i="7"/>
  <c r="E402" i="7" s="1"/>
  <c r="D213" i="7"/>
  <c r="E213" i="7" s="1"/>
  <c r="D108" i="7"/>
  <c r="E108" i="7" s="1"/>
  <c r="D163" i="7"/>
  <c r="E163" i="7" s="1"/>
  <c r="D58" i="7"/>
  <c r="E58" i="7" s="1"/>
  <c r="D611" i="7"/>
  <c r="E611" i="7" s="1"/>
  <c r="D425" i="7"/>
  <c r="E425" i="7" s="1"/>
  <c r="D465" i="7"/>
  <c r="E465" i="7" s="1"/>
  <c r="D636" i="7"/>
  <c r="E636" i="7" s="1"/>
  <c r="D595" i="7"/>
  <c r="E595" i="7" s="1"/>
  <c r="D374" i="7"/>
  <c r="E374" i="7" s="1"/>
  <c r="D655" i="7"/>
  <c r="E655" i="7" s="1"/>
  <c r="D572" i="7"/>
  <c r="E572" i="7" s="1"/>
  <c r="D320" i="7"/>
  <c r="E320" i="7" s="1"/>
  <c r="D296" i="7"/>
  <c r="E296" i="7" s="1"/>
  <c r="D214" i="7"/>
  <c r="E214" i="7" s="1"/>
  <c r="D136" i="7"/>
  <c r="E136" i="7" s="1"/>
  <c r="D511" i="7"/>
  <c r="E511" i="7" s="1"/>
  <c r="D649" i="7"/>
  <c r="E649" i="7" s="1"/>
  <c r="D651" i="7"/>
  <c r="E651" i="7" s="1"/>
  <c r="D349" i="7"/>
  <c r="E349" i="7" s="1"/>
  <c r="D713" i="7"/>
  <c r="E713" i="7" s="1"/>
  <c r="D747" i="7"/>
  <c r="E747" i="7" s="1"/>
  <c r="D777" i="7"/>
  <c r="E777" i="7" s="1"/>
  <c r="D731" i="7"/>
  <c r="E731" i="7" s="1"/>
  <c r="D724" i="7"/>
  <c r="E724" i="7" s="1"/>
  <c r="D697" i="7"/>
  <c r="E697" i="7" s="1"/>
  <c r="D280" i="7"/>
  <c r="E280" i="7" s="1"/>
  <c r="D142" i="7"/>
  <c r="E142" i="7" s="1"/>
  <c r="D237" i="7"/>
  <c r="E237" i="7" s="1"/>
  <c r="D289" i="7"/>
  <c r="E289" i="7" s="1"/>
  <c r="D466" i="7"/>
  <c r="E466" i="7" s="1"/>
  <c r="D472" i="7"/>
  <c r="E472" i="7" s="1"/>
  <c r="D137" i="7"/>
  <c r="E137" i="7" s="1"/>
  <c r="D130" i="7"/>
  <c r="E130" i="7" s="1"/>
  <c r="D203" i="7"/>
  <c r="E203" i="7" s="1"/>
  <c r="D249" i="7"/>
  <c r="E249" i="7" s="1"/>
  <c r="D446" i="7"/>
  <c r="E446" i="7" s="1"/>
  <c r="D552" i="7"/>
  <c r="E552" i="7" s="1"/>
  <c r="D555" i="7"/>
  <c r="E555" i="7" s="1"/>
  <c r="D688" i="7"/>
  <c r="E688" i="7" s="1"/>
  <c r="D499" i="7"/>
  <c r="E499" i="7" s="1"/>
  <c r="D708" i="7"/>
  <c r="E708" i="7" s="1"/>
  <c r="D586" i="7"/>
  <c r="E586" i="7" s="1"/>
  <c r="D482" i="7"/>
  <c r="E482" i="7" s="1"/>
  <c r="D300" i="7"/>
  <c r="E300" i="7" s="1"/>
  <c r="D500" i="7"/>
  <c r="E500" i="7" s="1"/>
  <c r="D347" i="7"/>
  <c r="E347" i="7" s="1"/>
  <c r="D658" i="7"/>
  <c r="E658" i="7" s="1"/>
  <c r="D330" i="7"/>
  <c r="E330" i="7" s="1"/>
  <c r="D85" i="7"/>
  <c r="E85" i="7" s="1"/>
  <c r="D316" i="7"/>
  <c r="E316" i="7" s="1"/>
  <c r="D13" i="7"/>
  <c r="E13" i="7" s="1"/>
  <c r="D191" i="7"/>
  <c r="E191" i="7" s="1"/>
  <c r="D95" i="7"/>
  <c r="E95" i="7" s="1"/>
  <c r="D48" i="7"/>
  <c r="E48" i="7" s="1"/>
  <c r="D74" i="7"/>
  <c r="E74" i="7" s="1"/>
  <c r="D443" i="7"/>
  <c r="E443" i="7" s="1"/>
  <c r="D126" i="7"/>
  <c r="E126" i="7" s="1"/>
  <c r="D224" i="7"/>
  <c r="E224" i="7" s="1"/>
  <c r="D457" i="7"/>
  <c r="E457" i="7" s="1"/>
  <c r="D183" i="7"/>
  <c r="E183" i="7" s="1"/>
  <c r="D59" i="7"/>
  <c r="E59" i="7" s="1"/>
  <c r="D20" i="7"/>
  <c r="E20" i="7" s="1"/>
  <c r="D146" i="7"/>
  <c r="E146" i="7" s="1"/>
  <c r="D88" i="7"/>
  <c r="E88" i="7" s="1"/>
  <c r="D90" i="7"/>
  <c r="E90" i="7" s="1"/>
  <c r="D503" i="7"/>
  <c r="E503" i="7" s="1"/>
  <c r="D523" i="7"/>
  <c r="E523" i="7" s="1"/>
  <c r="D49" i="7"/>
  <c r="E49" i="7" s="1"/>
  <c r="D39" i="7"/>
  <c r="E39" i="7" s="1"/>
  <c r="D65" i="7"/>
  <c r="E65" i="7" s="1"/>
  <c r="D25" i="7"/>
  <c r="E25" i="7" s="1"/>
  <c r="D24" i="7"/>
  <c r="E24" i="7" s="1"/>
  <c r="D94" i="7"/>
  <c r="E94" i="7" s="1"/>
  <c r="D37" i="7"/>
  <c r="E37" i="7" s="1"/>
  <c r="D5" i="7"/>
  <c r="E5" i="7" s="1"/>
  <c r="D587" i="7"/>
  <c r="E587" i="7" s="1"/>
  <c r="D404" i="7"/>
  <c r="E404" i="7" s="1"/>
  <c r="D305" i="7"/>
  <c r="E305" i="7" s="1"/>
  <c r="D260" i="7"/>
  <c r="E260" i="7" s="1"/>
  <c r="D98" i="7"/>
  <c r="E98" i="7" s="1"/>
  <c r="D185" i="7"/>
  <c r="E185" i="7" s="1"/>
  <c r="D149" i="7"/>
  <c r="E149" i="7" s="1"/>
  <c r="D462" i="7"/>
  <c r="E462" i="7" s="1"/>
  <c r="D128" i="7"/>
  <c r="E128" i="7" s="1"/>
  <c r="D277" i="7"/>
  <c r="E277" i="7" s="1"/>
  <c r="D373" i="7"/>
  <c r="E373" i="7" s="1"/>
  <c r="D822" i="7"/>
  <c r="E822" i="7" s="1"/>
  <c r="D813" i="7"/>
  <c r="E813" i="7" s="1"/>
  <c r="D681" i="7"/>
  <c r="E681" i="7" s="1"/>
  <c r="D631" i="7"/>
  <c r="E631" i="7" s="1"/>
  <c r="D618" i="7"/>
  <c r="E618" i="7" s="1"/>
  <c r="D619" i="7"/>
  <c r="E619" i="7" s="1"/>
  <c r="D442" i="7"/>
  <c r="E442" i="7" s="1"/>
  <c r="D415" i="7"/>
  <c r="E415" i="7" s="1"/>
  <c r="D483" i="7"/>
  <c r="E483" i="7" s="1"/>
  <c r="D248" i="7"/>
  <c r="E248" i="7" s="1"/>
  <c r="D806" i="7"/>
  <c r="E806" i="7" s="1"/>
  <c r="D774" i="7"/>
  <c r="E774" i="7" s="1"/>
  <c r="D746" i="7"/>
  <c r="E746" i="7" s="1"/>
  <c r="D269" i="7"/>
  <c r="E269" i="7" s="1"/>
  <c r="D703" i="7"/>
  <c r="E703" i="7" s="1"/>
  <c r="D773" i="7"/>
  <c r="E773" i="7" s="1"/>
  <c r="D757" i="7"/>
  <c r="E757" i="7" s="1"/>
  <c r="D495" i="7"/>
  <c r="E495" i="7" s="1"/>
  <c r="D661" i="7"/>
  <c r="E661" i="7" s="1"/>
  <c r="D823" i="7"/>
  <c r="E823" i="7" s="1"/>
  <c r="D805" i="7"/>
  <c r="E805" i="7" s="1"/>
  <c r="D815" i="7"/>
  <c r="E815" i="7" s="1"/>
  <c r="D814" i="7"/>
  <c r="E814" i="7" s="1"/>
  <c r="D783" i="7"/>
  <c r="E783" i="7" s="1"/>
  <c r="D673" i="7"/>
  <c r="E673" i="7" s="1"/>
  <c r="D613" i="7"/>
  <c r="E613" i="7" s="1"/>
  <c r="D704" i="7"/>
  <c r="E704" i="7" s="1"/>
  <c r="K835" i="7" l="1"/>
  <c r="K832" i="7"/>
  <c r="K829" i="7"/>
  <c r="K826" i="7"/>
  <c r="K823" i="7"/>
  <c r="K820" i="7"/>
  <c r="K817" i="7"/>
  <c r="K814" i="7"/>
  <c r="K811" i="7"/>
  <c r="K834" i="7"/>
  <c r="K831" i="7"/>
  <c r="K828" i="7"/>
  <c r="K825" i="7"/>
  <c r="K822" i="7"/>
  <c r="K819" i="7"/>
  <c r="K816" i="7"/>
  <c r="K813" i="7"/>
  <c r="K810" i="7"/>
  <c r="K807" i="7"/>
  <c r="K804" i="7"/>
  <c r="K801" i="7"/>
  <c r="K798" i="7"/>
  <c r="K795" i="7"/>
  <c r="K792" i="7"/>
  <c r="K789" i="7"/>
  <c r="K786" i="7"/>
  <c r="K783" i="7"/>
  <c r="K780" i="7"/>
  <c r="K777" i="7"/>
  <c r="K774" i="7"/>
  <c r="K771" i="7"/>
  <c r="K768" i="7"/>
  <c r="K765" i="7"/>
  <c r="K762" i="7"/>
  <c r="K759" i="7"/>
  <c r="K756" i="7"/>
  <c r="K753" i="7"/>
  <c r="K750" i="7"/>
  <c r="K747" i="7"/>
  <c r="K744" i="7"/>
  <c r="K741" i="7"/>
  <c r="K738" i="7"/>
  <c r="K735" i="7"/>
  <c r="K732" i="7"/>
  <c r="K729" i="7"/>
  <c r="K726" i="7"/>
  <c r="K723" i="7"/>
  <c r="K720" i="7"/>
  <c r="K717" i="7"/>
  <c r="K714" i="7"/>
  <c r="K711" i="7"/>
  <c r="K708" i="7"/>
  <c r="K705" i="7"/>
  <c r="K702" i="7"/>
  <c r="K699" i="7"/>
  <c r="K696" i="7"/>
  <c r="K693" i="7"/>
  <c r="K690" i="7"/>
  <c r="K687" i="7"/>
  <c r="K684" i="7"/>
  <c r="K681" i="7"/>
  <c r="K678" i="7"/>
  <c r="K675" i="7"/>
  <c r="K672" i="7"/>
  <c r="K669" i="7"/>
  <c r="K666" i="7"/>
  <c r="K663" i="7"/>
  <c r="K660" i="7"/>
  <c r="K657" i="7"/>
  <c r="K654" i="7"/>
  <c r="K651" i="7"/>
  <c r="K648" i="7"/>
  <c r="K645" i="7"/>
  <c r="K642" i="7"/>
  <c r="K639" i="7"/>
  <c r="K636" i="7"/>
  <c r="K633" i="7"/>
  <c r="K630" i="7"/>
  <c r="K627" i="7"/>
  <c r="K624" i="7"/>
  <c r="K621" i="7"/>
  <c r="K618" i="7"/>
  <c r="K615" i="7"/>
  <c r="K612" i="7"/>
  <c r="K609" i="7"/>
  <c r="K606" i="7"/>
  <c r="K603" i="7"/>
  <c r="K600" i="7"/>
  <c r="K597" i="7"/>
  <c r="K594" i="7"/>
  <c r="K591" i="7"/>
  <c r="K588" i="7"/>
  <c r="K585" i="7"/>
  <c r="K582" i="7"/>
  <c r="K579" i="7"/>
  <c r="K576" i="7"/>
  <c r="K573" i="7"/>
  <c r="K570" i="7"/>
  <c r="K567" i="7"/>
  <c r="K564" i="7"/>
  <c r="K561" i="7"/>
  <c r="K558" i="7"/>
  <c r="K555" i="7"/>
  <c r="K552" i="7"/>
  <c r="K549" i="7"/>
  <c r="K546" i="7"/>
  <c r="K543" i="7"/>
  <c r="K540" i="7"/>
  <c r="K537" i="7"/>
  <c r="K534" i="7"/>
  <c r="K531" i="7"/>
  <c r="K528" i="7"/>
  <c r="K525" i="7"/>
  <c r="K522" i="7"/>
  <c r="K519" i="7"/>
  <c r="K516" i="7"/>
  <c r="K513" i="7"/>
  <c r="K510" i="7"/>
  <c r="K507" i="7"/>
  <c r="K504" i="7"/>
  <c r="K501" i="7"/>
  <c r="K498" i="7"/>
  <c r="K495" i="7"/>
  <c r="K492" i="7"/>
  <c r="K489" i="7"/>
  <c r="K486" i="7"/>
  <c r="K483" i="7"/>
  <c r="K480" i="7"/>
  <c r="K477" i="7"/>
  <c r="K474" i="7"/>
  <c r="K471" i="7"/>
  <c r="K468" i="7"/>
  <c r="K465" i="7"/>
  <c r="K462" i="7"/>
  <c r="K459" i="7"/>
  <c r="K456" i="7"/>
  <c r="K453" i="7"/>
  <c r="K2" i="7"/>
  <c r="K833" i="7"/>
  <c r="K830" i="7"/>
  <c r="K827" i="7"/>
  <c r="K824" i="7"/>
  <c r="K821" i="7"/>
  <c r="K818" i="7"/>
  <c r="K815" i="7"/>
  <c r="K812" i="7"/>
  <c r="K809" i="7"/>
  <c r="K806" i="7"/>
  <c r="K803" i="7"/>
  <c r="K800" i="7"/>
  <c r="K797" i="7"/>
  <c r="K794" i="7"/>
  <c r="K791" i="7"/>
  <c r="K788" i="7"/>
  <c r="K785" i="7"/>
  <c r="K782" i="7"/>
  <c r="K779" i="7"/>
  <c r="K776" i="7"/>
  <c r="K773" i="7"/>
  <c r="K770" i="7"/>
  <c r="K767" i="7"/>
  <c r="K764" i="7"/>
  <c r="K761" i="7"/>
  <c r="K758" i="7"/>
  <c r="K755" i="7"/>
  <c r="K752" i="7"/>
  <c r="K749" i="7"/>
  <c r="K746" i="7"/>
  <c r="K743" i="7"/>
  <c r="K740" i="7"/>
  <c r="K737" i="7"/>
  <c r="K734" i="7"/>
  <c r="K731" i="7"/>
  <c r="K728" i="7"/>
  <c r="K725" i="7"/>
  <c r="K722" i="7"/>
  <c r="K719" i="7"/>
  <c r="K716" i="7"/>
  <c r="K713" i="7"/>
  <c r="K710" i="7"/>
  <c r="K707" i="7"/>
  <c r="K704" i="7"/>
  <c r="K701" i="7"/>
  <c r="K698" i="7"/>
  <c r="K695" i="7"/>
  <c r="K692" i="7"/>
  <c r="K689" i="7"/>
  <c r="K686" i="7"/>
  <c r="K683" i="7"/>
  <c r="K680" i="7"/>
  <c r="K677" i="7"/>
  <c r="K674" i="7"/>
  <c r="K671" i="7"/>
  <c r="K668" i="7"/>
  <c r="K665" i="7"/>
  <c r="K662" i="7"/>
  <c r="K659" i="7"/>
  <c r="K656" i="7"/>
  <c r="K653" i="7"/>
  <c r="K650" i="7"/>
  <c r="K647" i="7"/>
  <c r="K644" i="7"/>
  <c r="K641" i="7"/>
  <c r="K638" i="7"/>
  <c r="K635" i="7"/>
  <c r="K632" i="7"/>
  <c r="K629" i="7"/>
  <c r="K626" i="7"/>
  <c r="K623" i="7"/>
  <c r="K620" i="7"/>
  <c r="K617" i="7"/>
  <c r="K614" i="7"/>
  <c r="K611" i="7"/>
  <c r="K608" i="7"/>
  <c r="K605" i="7"/>
  <c r="K602" i="7"/>
  <c r="K599" i="7"/>
  <c r="K596" i="7"/>
  <c r="K593" i="7"/>
  <c r="K590" i="7"/>
  <c r="K587" i="7"/>
  <c r="K584" i="7"/>
  <c r="K581" i="7"/>
  <c r="K578" i="7"/>
  <c r="K575" i="7"/>
  <c r="K572" i="7"/>
  <c r="K569" i="7"/>
  <c r="K566" i="7"/>
  <c r="K563" i="7"/>
  <c r="K560" i="7"/>
  <c r="K557" i="7"/>
  <c r="K554" i="7"/>
  <c r="K551" i="7"/>
  <c r="K548" i="7"/>
  <c r="K545" i="7"/>
  <c r="K542" i="7"/>
  <c r="K539" i="7"/>
  <c r="K536" i="7"/>
  <c r="K533" i="7"/>
  <c r="K530" i="7"/>
  <c r="K527" i="7"/>
  <c r="K524" i="7"/>
  <c r="K521" i="7"/>
  <c r="K518" i="7"/>
  <c r="K515" i="7"/>
  <c r="K512" i="7"/>
  <c r="K509" i="7"/>
  <c r="K506" i="7"/>
  <c r="K503" i="7"/>
  <c r="K500" i="7"/>
  <c r="K497" i="7"/>
  <c r="K494" i="7"/>
  <c r="K491" i="7"/>
  <c r="K488" i="7"/>
  <c r="K485" i="7"/>
  <c r="K482" i="7"/>
  <c r="K479" i="7"/>
  <c r="K476" i="7"/>
  <c r="K808" i="7"/>
  <c r="K805" i="7"/>
  <c r="K802" i="7"/>
  <c r="K799" i="7"/>
  <c r="K796" i="7"/>
  <c r="K793" i="7"/>
  <c r="K790" i="7"/>
  <c r="K787" i="7"/>
  <c r="K784" i="7"/>
  <c r="K781" i="7"/>
  <c r="K778" i="7"/>
  <c r="K775" i="7"/>
  <c r="K772" i="7"/>
  <c r="K769" i="7"/>
  <c r="K766" i="7"/>
  <c r="K763" i="7"/>
  <c r="K760" i="7"/>
  <c r="K757" i="7"/>
  <c r="K754" i="7"/>
  <c r="K751" i="7"/>
  <c r="K748" i="7"/>
  <c r="K745" i="7"/>
  <c r="K742" i="7"/>
  <c r="K739" i="7"/>
  <c r="K736" i="7"/>
  <c r="K733" i="7"/>
  <c r="K730" i="7"/>
  <c r="K727" i="7"/>
  <c r="K724" i="7"/>
  <c r="K721" i="7"/>
  <c r="K718" i="7"/>
  <c r="K715" i="7"/>
  <c r="K712" i="7"/>
  <c r="K709" i="7"/>
  <c r="K706" i="7"/>
  <c r="K703" i="7"/>
  <c r="K700" i="7"/>
  <c r="K697" i="7"/>
  <c r="K694" i="7"/>
  <c r="K691" i="7"/>
  <c r="K688" i="7"/>
  <c r="K685" i="7"/>
  <c r="K682" i="7"/>
  <c r="K679" i="7"/>
  <c r="K676" i="7"/>
  <c r="K673" i="7"/>
  <c r="K670" i="7"/>
  <c r="K667" i="7"/>
  <c r="K664" i="7"/>
  <c r="K661" i="7"/>
  <c r="K658" i="7"/>
  <c r="K655" i="7"/>
  <c r="K652" i="7"/>
  <c r="K649" i="7"/>
  <c r="K646" i="7"/>
  <c r="K643" i="7"/>
  <c r="K640" i="7"/>
  <c r="K637" i="7"/>
  <c r="K634" i="7"/>
  <c r="K631" i="7"/>
  <c r="K628" i="7"/>
  <c r="K625" i="7"/>
  <c r="K622" i="7"/>
  <c r="K619" i="7"/>
  <c r="K616" i="7"/>
  <c r="K613" i="7"/>
  <c r="K610" i="7"/>
  <c r="K607" i="7"/>
  <c r="K604" i="7"/>
  <c r="K601" i="7"/>
  <c r="K598" i="7"/>
  <c r="K595" i="7"/>
  <c r="K592" i="7"/>
  <c r="K589" i="7"/>
  <c r="K586" i="7"/>
  <c r="K583" i="7"/>
  <c r="K580" i="7"/>
  <c r="K577" i="7"/>
  <c r="K574" i="7"/>
  <c r="K571" i="7"/>
  <c r="K568" i="7"/>
  <c r="K565" i="7"/>
  <c r="K562" i="7"/>
  <c r="K559" i="7"/>
  <c r="K556" i="7"/>
  <c r="K553" i="7"/>
  <c r="K550" i="7"/>
  <c r="K547" i="7"/>
  <c r="K544" i="7"/>
  <c r="K541" i="7"/>
  <c r="K538" i="7"/>
  <c r="K535" i="7"/>
  <c r="K532" i="7"/>
  <c r="K529" i="7"/>
  <c r="K526" i="7"/>
  <c r="K523" i="7"/>
  <c r="K520" i="7"/>
  <c r="K517" i="7"/>
  <c r="K514" i="7"/>
  <c r="K511" i="7"/>
  <c r="K508" i="7"/>
  <c r="K505" i="7"/>
  <c r="K502" i="7"/>
  <c r="K499" i="7"/>
  <c r="K496" i="7"/>
  <c r="K493" i="7"/>
  <c r="K490" i="7"/>
  <c r="K487" i="7"/>
  <c r="K484" i="7"/>
  <c r="K481" i="7"/>
  <c r="K478" i="7"/>
  <c r="K475" i="7"/>
  <c r="K472" i="7"/>
  <c r="K469" i="7"/>
  <c r="K466" i="7"/>
  <c r="K463" i="7"/>
  <c r="K460" i="7"/>
  <c r="K450" i="7"/>
  <c r="K447" i="7"/>
  <c r="K444" i="7"/>
  <c r="K441" i="7"/>
  <c r="K438" i="7"/>
  <c r="K435" i="7"/>
  <c r="K432" i="7"/>
  <c r="K429" i="7"/>
  <c r="K426" i="7"/>
  <c r="K423" i="7"/>
  <c r="K420" i="7"/>
  <c r="K417" i="7"/>
  <c r="K414" i="7"/>
  <c r="K411" i="7"/>
  <c r="K408" i="7"/>
  <c r="K473" i="7"/>
  <c r="K470" i="7"/>
  <c r="K467" i="7"/>
  <c r="K464" i="7"/>
  <c r="K461" i="7"/>
  <c r="K458" i="7"/>
  <c r="K455" i="7"/>
  <c r="K452" i="7"/>
  <c r="K449" i="7"/>
  <c r="K446" i="7"/>
  <c r="K443" i="7"/>
  <c r="K440" i="7"/>
  <c r="K437" i="7"/>
  <c r="K434" i="7"/>
  <c r="K431" i="7"/>
  <c r="K428" i="7"/>
  <c r="K425" i="7"/>
  <c r="K422" i="7"/>
  <c r="K419" i="7"/>
  <c r="K416" i="7"/>
  <c r="K413" i="7"/>
  <c r="K410" i="7"/>
  <c r="K407" i="7"/>
  <c r="K404" i="7"/>
  <c r="K401" i="7"/>
  <c r="K398" i="7"/>
  <c r="K395" i="7"/>
  <c r="K392" i="7"/>
  <c r="K389" i="7"/>
  <c r="K386" i="7"/>
  <c r="K383" i="7"/>
  <c r="K380" i="7"/>
  <c r="K377" i="7"/>
  <c r="K374" i="7"/>
  <c r="K371" i="7"/>
  <c r="K368" i="7"/>
  <c r="K365" i="7"/>
  <c r="K362" i="7"/>
  <c r="K359" i="7"/>
  <c r="K356" i="7"/>
  <c r="K353" i="7"/>
  <c r="K350" i="7"/>
  <c r="K347" i="7"/>
  <c r="K344" i="7"/>
  <c r="K341" i="7"/>
  <c r="K338" i="7"/>
  <c r="K335" i="7"/>
  <c r="K332" i="7"/>
  <c r="K329" i="7"/>
  <c r="K326" i="7"/>
  <c r="K323" i="7"/>
  <c r="K320" i="7"/>
  <c r="K317" i="7"/>
  <c r="K314" i="7"/>
  <c r="K311" i="7"/>
  <c r="K308" i="7"/>
  <c r="K305" i="7"/>
  <c r="K302" i="7"/>
  <c r="K299" i="7"/>
  <c r="K296" i="7"/>
  <c r="K293" i="7"/>
  <c r="K290" i="7"/>
  <c r="K287" i="7"/>
  <c r="K284" i="7"/>
  <c r="K281" i="7"/>
  <c r="K278" i="7"/>
  <c r="K275" i="7"/>
  <c r="K272" i="7"/>
  <c r="K269" i="7"/>
  <c r="K266" i="7"/>
  <c r="K263" i="7"/>
  <c r="K260" i="7"/>
  <c r="K257" i="7"/>
  <c r="K254" i="7"/>
  <c r="K251" i="7"/>
  <c r="K248" i="7"/>
  <c r="K245" i="7"/>
  <c r="K242" i="7"/>
  <c r="K239" i="7"/>
  <c r="K236" i="7"/>
  <c r="K233" i="7"/>
  <c r="K230" i="7"/>
  <c r="K227" i="7"/>
  <c r="K224" i="7"/>
  <c r="K221" i="7"/>
  <c r="K218" i="7"/>
  <c r="K215" i="7"/>
  <c r="K212" i="7"/>
  <c r="K209" i="7"/>
  <c r="K206" i="7"/>
  <c r="K203" i="7"/>
  <c r="K200" i="7"/>
  <c r="K197" i="7"/>
  <c r="K194" i="7"/>
  <c r="K191" i="7"/>
  <c r="K188" i="7"/>
  <c r="K185" i="7"/>
  <c r="K182" i="7"/>
  <c r="K179" i="7"/>
  <c r="K176" i="7"/>
  <c r="K173" i="7"/>
  <c r="K170" i="7"/>
  <c r="K167" i="7"/>
  <c r="K164" i="7"/>
  <c r="K161" i="7"/>
  <c r="K158" i="7"/>
  <c r="K155" i="7"/>
  <c r="K152" i="7"/>
  <c r="K149" i="7"/>
  <c r="K146" i="7"/>
  <c r="K143" i="7"/>
  <c r="K140" i="7"/>
  <c r="K137" i="7"/>
  <c r="K134" i="7"/>
  <c r="K131" i="7"/>
  <c r="K128" i="7"/>
  <c r="K125" i="7"/>
  <c r="K122" i="7"/>
  <c r="K119" i="7"/>
  <c r="K116" i="7"/>
  <c r="K113" i="7"/>
  <c r="K110" i="7"/>
  <c r="K107" i="7"/>
  <c r="K104" i="7"/>
  <c r="K101" i="7"/>
  <c r="K98" i="7"/>
  <c r="K95" i="7"/>
  <c r="K92" i="7"/>
  <c r="K89" i="7"/>
  <c r="K86" i="7"/>
  <c r="K83" i="7"/>
  <c r="K80" i="7"/>
  <c r="K77" i="7"/>
  <c r="K74" i="7"/>
  <c r="K71" i="7"/>
  <c r="K68" i="7"/>
  <c r="K65" i="7"/>
  <c r="K62" i="7"/>
  <c r="K59" i="7"/>
  <c r="K56" i="7"/>
  <c r="K53" i="7"/>
  <c r="K50" i="7"/>
  <c r="K47" i="7"/>
  <c r="K44" i="7"/>
  <c r="K41" i="7"/>
  <c r="K38" i="7"/>
  <c r="K35" i="7"/>
  <c r="K32" i="7"/>
  <c r="K29" i="7"/>
  <c r="K26" i="7"/>
  <c r="K23" i="7"/>
  <c r="K20" i="7"/>
  <c r="K17" i="7"/>
  <c r="K14" i="7"/>
  <c r="K11" i="7"/>
  <c r="K8" i="7"/>
  <c r="K5" i="7"/>
  <c r="K457" i="7"/>
  <c r="K454" i="7"/>
  <c r="K451" i="7"/>
  <c r="K448" i="7"/>
  <c r="K445" i="7"/>
  <c r="K442" i="7"/>
  <c r="K439" i="7"/>
  <c r="K436" i="7"/>
  <c r="K433" i="7"/>
  <c r="K430" i="7"/>
  <c r="K427" i="7"/>
  <c r="K424" i="7"/>
  <c r="K421" i="7"/>
  <c r="K418" i="7"/>
  <c r="K415" i="7"/>
  <c r="K412" i="7"/>
  <c r="K409" i="7"/>
  <c r="K406" i="7"/>
  <c r="K403" i="7"/>
  <c r="K400" i="7"/>
  <c r="K397" i="7"/>
  <c r="K394" i="7"/>
  <c r="K391" i="7"/>
  <c r="K388" i="7"/>
  <c r="K385" i="7"/>
  <c r="K382" i="7"/>
  <c r="K379" i="7"/>
  <c r="K376" i="7"/>
  <c r="K373" i="7"/>
  <c r="K370" i="7"/>
  <c r="K367" i="7"/>
  <c r="K364" i="7"/>
  <c r="K361" i="7"/>
  <c r="K358" i="7"/>
  <c r="K355" i="7"/>
  <c r="K352" i="7"/>
  <c r="K349" i="7"/>
  <c r="K346" i="7"/>
  <c r="K343" i="7"/>
  <c r="K340" i="7"/>
  <c r="K337" i="7"/>
  <c r="K334" i="7"/>
  <c r="K331" i="7"/>
  <c r="K328" i="7"/>
  <c r="K325" i="7"/>
  <c r="K322" i="7"/>
  <c r="K319" i="7"/>
  <c r="K316" i="7"/>
  <c r="K313" i="7"/>
  <c r="K310" i="7"/>
  <c r="K307" i="7"/>
  <c r="K304" i="7"/>
  <c r="K301" i="7"/>
  <c r="K298" i="7"/>
  <c r="K295" i="7"/>
  <c r="K292" i="7"/>
  <c r="K289" i="7"/>
  <c r="K286" i="7"/>
  <c r="K283" i="7"/>
  <c r="K280" i="7"/>
  <c r="K277" i="7"/>
  <c r="K274" i="7"/>
  <c r="K271" i="7"/>
  <c r="K268" i="7"/>
  <c r="K265" i="7"/>
  <c r="K262" i="7"/>
  <c r="K259" i="7"/>
  <c r="K256" i="7"/>
  <c r="K253" i="7"/>
  <c r="K250" i="7"/>
  <c r="K247" i="7"/>
  <c r="K244" i="7"/>
  <c r="K241" i="7"/>
  <c r="K238" i="7"/>
  <c r="K235" i="7"/>
  <c r="K232" i="7"/>
  <c r="K229" i="7"/>
  <c r="K226" i="7"/>
  <c r="K223" i="7"/>
  <c r="K220" i="7"/>
  <c r="K217" i="7"/>
  <c r="K214" i="7"/>
  <c r="K211" i="7"/>
  <c r="K208" i="7"/>
  <c r="K205" i="7"/>
  <c r="K202" i="7"/>
  <c r="K199" i="7"/>
  <c r="K196" i="7"/>
  <c r="K193" i="7"/>
  <c r="K190" i="7"/>
  <c r="K187" i="7"/>
  <c r="K184" i="7"/>
  <c r="K181" i="7"/>
  <c r="K178" i="7"/>
  <c r="K175" i="7"/>
  <c r="K172" i="7"/>
  <c r="K169" i="7"/>
  <c r="K166" i="7"/>
  <c r="K163" i="7"/>
  <c r="K160" i="7"/>
  <c r="K157" i="7"/>
  <c r="K154" i="7"/>
  <c r="K151" i="7"/>
  <c r="K148" i="7"/>
  <c r="K145" i="7"/>
  <c r="K142" i="7"/>
  <c r="K139" i="7"/>
  <c r="K136" i="7"/>
  <c r="K133" i="7"/>
  <c r="K130" i="7"/>
  <c r="K127" i="7"/>
  <c r="K124" i="7"/>
  <c r="K121" i="7"/>
  <c r="K118" i="7"/>
  <c r="K115" i="7"/>
  <c r="K112" i="7"/>
  <c r="K109" i="7"/>
  <c r="K106" i="7"/>
  <c r="K103" i="7"/>
  <c r="K100" i="7"/>
  <c r="K97" i="7"/>
  <c r="K94" i="7"/>
  <c r="K91" i="7"/>
  <c r="K88" i="7"/>
  <c r="K85" i="7"/>
  <c r="K82" i="7"/>
  <c r="K79" i="7"/>
  <c r="K76" i="7"/>
  <c r="K73" i="7"/>
  <c r="K70" i="7"/>
  <c r="K67" i="7"/>
  <c r="K64" i="7"/>
  <c r="K61" i="7"/>
  <c r="K58" i="7"/>
  <c r="K55" i="7"/>
  <c r="K52" i="7"/>
  <c r="K49" i="7"/>
  <c r="K46" i="7"/>
  <c r="K43" i="7"/>
  <c r="K40" i="7"/>
  <c r="K37" i="7"/>
  <c r="K34" i="7"/>
  <c r="K31" i="7"/>
  <c r="K28" i="7"/>
  <c r="K25" i="7"/>
  <c r="K22" i="7"/>
  <c r="K19" i="7"/>
  <c r="K16" i="7"/>
  <c r="K13" i="7"/>
  <c r="K10" i="7"/>
  <c r="K7" i="7"/>
  <c r="K4" i="7"/>
  <c r="K405" i="7"/>
  <c r="K402" i="7"/>
  <c r="K399" i="7"/>
  <c r="K396" i="7"/>
  <c r="K393" i="7"/>
  <c r="K390" i="7"/>
  <c r="K387" i="7"/>
  <c r="K384" i="7"/>
  <c r="K381" i="7"/>
  <c r="K378" i="7"/>
  <c r="K375" i="7"/>
  <c r="K372" i="7"/>
  <c r="K369" i="7"/>
  <c r="K366" i="7"/>
  <c r="K363" i="7"/>
  <c r="K360" i="7"/>
  <c r="K357" i="7"/>
  <c r="K354" i="7"/>
  <c r="K351" i="7"/>
  <c r="K348" i="7"/>
  <c r="K345" i="7"/>
  <c r="K342" i="7"/>
  <c r="K339" i="7"/>
  <c r="K336" i="7"/>
  <c r="K333" i="7"/>
  <c r="K330" i="7"/>
  <c r="K327" i="7"/>
  <c r="K324" i="7"/>
  <c r="K321" i="7"/>
  <c r="K318" i="7"/>
  <c r="K315" i="7"/>
  <c r="K312" i="7"/>
  <c r="K309" i="7"/>
  <c r="K306" i="7"/>
  <c r="K303" i="7"/>
  <c r="K300" i="7"/>
  <c r="K297" i="7"/>
  <c r="K294" i="7"/>
  <c r="K291" i="7"/>
  <c r="K288" i="7"/>
  <c r="K285" i="7"/>
  <c r="K282" i="7"/>
  <c r="K279" i="7"/>
  <c r="K276" i="7"/>
  <c r="K273" i="7"/>
  <c r="K270" i="7"/>
  <c r="K267" i="7"/>
  <c r="K264" i="7"/>
  <c r="K261" i="7"/>
  <c r="K258" i="7"/>
  <c r="K255" i="7"/>
  <c r="K252" i="7"/>
  <c r="K249" i="7"/>
  <c r="K246" i="7"/>
  <c r="K243" i="7"/>
  <c r="K240" i="7"/>
  <c r="K237" i="7"/>
  <c r="K234" i="7"/>
  <c r="K231" i="7"/>
  <c r="K228" i="7"/>
  <c r="K225" i="7"/>
  <c r="K222" i="7"/>
  <c r="K219" i="7"/>
  <c r="K216" i="7"/>
  <c r="K213" i="7"/>
  <c r="K210" i="7"/>
  <c r="K207" i="7"/>
  <c r="K204" i="7"/>
  <c r="K201" i="7"/>
  <c r="K198" i="7"/>
  <c r="K195" i="7"/>
  <c r="K192" i="7"/>
  <c r="K189" i="7"/>
  <c r="K186" i="7"/>
  <c r="K183" i="7"/>
  <c r="K180" i="7"/>
  <c r="K177" i="7"/>
  <c r="K174" i="7"/>
  <c r="K171" i="7"/>
  <c r="K168" i="7"/>
  <c r="K165" i="7"/>
  <c r="K162" i="7"/>
  <c r="K159" i="7"/>
  <c r="K156" i="7"/>
  <c r="K153" i="7"/>
  <c r="K150" i="7"/>
  <c r="K147" i="7"/>
  <c r="K144" i="7"/>
  <c r="K141" i="7"/>
  <c r="K138" i="7"/>
  <c r="K135" i="7"/>
  <c r="K132" i="7"/>
  <c r="K129" i="7"/>
  <c r="K126" i="7"/>
  <c r="K123" i="7"/>
  <c r="K120" i="7"/>
  <c r="K117" i="7"/>
  <c r="K114" i="7"/>
  <c r="K111" i="7"/>
  <c r="K108" i="7"/>
  <c r="K105" i="7"/>
  <c r="K102" i="7"/>
  <c r="K99" i="7"/>
  <c r="K96" i="7"/>
  <c r="K93" i="7"/>
  <c r="K90" i="7"/>
  <c r="K87" i="7"/>
  <c r="K84" i="7"/>
  <c r="K81" i="7"/>
  <c r="K78" i="7"/>
  <c r="K75" i="7"/>
  <c r="K72" i="7"/>
  <c r="K69" i="7"/>
  <c r="K66" i="7"/>
  <c r="K63" i="7"/>
  <c r="K60" i="7"/>
  <c r="K57" i="7"/>
  <c r="K54" i="7"/>
  <c r="K51" i="7"/>
  <c r="K48" i="7"/>
  <c r="K45" i="7"/>
  <c r="K42" i="7"/>
  <c r="K39" i="7"/>
  <c r="K36" i="7"/>
  <c r="K33" i="7"/>
  <c r="K30" i="7"/>
  <c r="K27" i="7"/>
  <c r="K24" i="7"/>
  <c r="K21" i="7"/>
  <c r="K18" i="7"/>
  <c r="K15" i="7"/>
  <c r="K12" i="7"/>
  <c r="K9" i="7"/>
  <c r="K6" i="7"/>
  <c r="K3" i="7"/>
</calcChain>
</file>

<file path=xl/sharedStrings.xml><?xml version="1.0" encoding="utf-8"?>
<sst xmlns="http://schemas.openxmlformats.org/spreadsheetml/2006/main" count="11035" uniqueCount="2220">
  <si>
    <t>MEDIAN HOUSEHOLD INCOME IN THE PAST 12 MONTHS (IN 2019 INFLATION-ADJUSTED DOLLARS)</t>
  </si>
  <si>
    <t>Note: The table shown may have been modified by user selections. Some information may be missing.</t>
  </si>
  <si>
    <t>DATA NOTES</t>
  </si>
  <si>
    <t/>
  </si>
  <si>
    <t>TABLE ID:</t>
  </si>
  <si>
    <t>B19013</t>
  </si>
  <si>
    <t>SURVEY/PROGRAM:</t>
  </si>
  <si>
    <t>American Community Survey</t>
  </si>
  <si>
    <t>VINTAGE:</t>
  </si>
  <si>
    <t>2019</t>
  </si>
  <si>
    <t>DATASET:</t>
  </si>
  <si>
    <t>ACSDT5Y2019</t>
  </si>
  <si>
    <t>PRODUCT:</t>
  </si>
  <si>
    <t>ACS 5-Year Estimates Detailed Tables</t>
  </si>
  <si>
    <t>UNIVERSE:</t>
  </si>
  <si>
    <t>Households</t>
  </si>
  <si>
    <t>FTP URL:</t>
  </si>
  <si>
    <t>None</t>
  </si>
  <si>
    <t>API URL:</t>
  </si>
  <si>
    <t>https://api.census.gov/data/2019/acs/acs5</t>
  </si>
  <si>
    <t>USER SELECTIONS</t>
  </si>
  <si>
    <t>GEOS</t>
  </si>
  <si>
    <t>All Census Tracts within Connecticut</t>
  </si>
  <si>
    <t>TOPICS</t>
  </si>
  <si>
    <t>Income and Poverty; Income (Households, Families, Individuals)</t>
  </si>
  <si>
    <t>EXCLUDED COLUMNS</t>
  </si>
  <si>
    <t>Census Tract 101.01, Fairfield County, Connecticut!!Margin of Error</t>
  </si>
  <si>
    <t>Census Tract 101.02, Fairfield County, Connecticut!!Margin of Error</t>
  </si>
  <si>
    <t>Census Tract 102.01, Fairfield County, Connecticut!!Margin of Error</t>
  </si>
  <si>
    <t>Census Tract 102.02, Fairfield County, Connecticut!!Margin of Error</t>
  </si>
  <si>
    <t>Census Tract 103, Fairfield County, Connecticut!!Margin of Error</t>
  </si>
  <si>
    <t>Census Tract 104, Fairfield County, Connecticut!!Margin of Error</t>
  </si>
  <si>
    <t>Census Tract 105, Fairfield County, Connecticut!!Margin of Error</t>
  </si>
  <si>
    <t>Census Tract 106, Fairfield County, Connecticut!!Margin of Error</t>
  </si>
  <si>
    <t>Census Tract 107, Fairfield County, Connecticut!!Margin of Error</t>
  </si>
  <si>
    <t>Census Tract 108, Fairfield County, Connecticut!!Margin of Error</t>
  </si>
  <si>
    <t>Census Tract 109, Fairfield County, Connecticut!!Margin of Error</t>
  </si>
  <si>
    <t>Census Tract 110, Fairfield County, Connecticut!!Margin of Error</t>
  </si>
  <si>
    <t>Census Tract 111, Fairfield County, Connecticut!!Margin of Error</t>
  </si>
  <si>
    <t>Census Tract 112, Fairfield County, Connecticut!!Margin of Error</t>
  </si>
  <si>
    <t>Census Tract 113, Fairfield County, Connecticut!!Margin of Error</t>
  </si>
  <si>
    <t>Census Tract 201, Fairfield County, Connecticut!!Margin of Error</t>
  </si>
  <si>
    <t>Census Tract 202, Fairfield County, Connecticut!!Margin of Error</t>
  </si>
  <si>
    <t>Census Tract 203, Fairfield County, Connecticut!!Margin of Error</t>
  </si>
  <si>
    <t>Census Tract 204, Fairfield County, Connecticut!!Margin of Error</t>
  </si>
  <si>
    <t>Census Tract 205, Fairfield County, Connecticut!!Margin of Error</t>
  </si>
  <si>
    <t>Census Tract 206, Fairfield County, Connecticut!!Margin of Error</t>
  </si>
  <si>
    <t>Census Tract 207, Fairfield County, Connecticut!!Margin of Error</t>
  </si>
  <si>
    <t>Census Tract 208, Fairfield County, Connecticut!!Margin of Error</t>
  </si>
  <si>
    <t>Census Tract 209, Fairfield County, Connecticut!!Margin of Error</t>
  </si>
  <si>
    <t>Census Tract 210, Fairfield County, Connecticut!!Margin of Error</t>
  </si>
  <si>
    <t>Census Tract 211, Fairfield County, Connecticut!!Margin of Error</t>
  </si>
  <si>
    <t>Census Tract 212, Fairfield County, Connecticut!!Margin of Error</t>
  </si>
  <si>
    <t>Census Tract 213, Fairfield County, Connecticut!!Margin of Error</t>
  </si>
  <si>
    <t>Census Tract 214, Fairfield County, Connecticut!!Margin of Error</t>
  </si>
  <si>
    <t>Census Tract 215, Fairfield County, Connecticut!!Margin of Error</t>
  </si>
  <si>
    <t>Census Tract 216, Fairfield County, Connecticut!!Margin of Error</t>
  </si>
  <si>
    <t>Census Tract 217, Fairfield County, Connecticut!!Margin of Error</t>
  </si>
  <si>
    <t>Census Tract 218.01, Fairfield County, Connecticut!!Margin of Error</t>
  </si>
  <si>
    <t>Census Tract 218.02, Fairfield County, Connecticut!!Margin of Error</t>
  </si>
  <si>
    <t>Census Tract 219, Fairfield County, Connecticut!!Margin of Error</t>
  </si>
  <si>
    <t>Census Tract 220, Fairfield County, Connecticut!!Margin of Error</t>
  </si>
  <si>
    <t>Census Tract 221, Fairfield County, Connecticut!!Margin of Error</t>
  </si>
  <si>
    <t>Census Tract 222, Fairfield County, Connecticut!!Margin of Error</t>
  </si>
  <si>
    <t>Census Tract 223, Fairfield County, Connecticut!!Margin of Error</t>
  </si>
  <si>
    <t>Census Tract 224, Fairfield County, Connecticut!!Margin of Error</t>
  </si>
  <si>
    <t>Census Tract 301, Fairfield County, Connecticut!!Margin of Error</t>
  </si>
  <si>
    <t>Census Tract 302, Fairfield County, Connecticut!!Margin of Error</t>
  </si>
  <si>
    <t>Census Tract 303, Fairfield County, Connecticut!!Margin of Error</t>
  </si>
  <si>
    <t>Census Tract 304, Fairfield County, Connecticut!!Margin of Error</t>
  </si>
  <si>
    <t>Census Tract 305, Fairfield County, Connecticut!!Margin of Error</t>
  </si>
  <si>
    <t>Census Tract 351, Fairfield County, Connecticut!!Margin of Error</t>
  </si>
  <si>
    <t>Census Tract 352, Fairfield County, Connecticut!!Margin of Error</t>
  </si>
  <si>
    <t>Census Tract 353, Fairfield County, Connecticut!!Margin of Error</t>
  </si>
  <si>
    <t>Census Tract 354, Fairfield County, Connecticut!!Margin of Error</t>
  </si>
  <si>
    <t>Census Tract 425, Fairfield County, Connecticut!!Margin of Error</t>
  </si>
  <si>
    <t>Census Tract 426, Fairfield County, Connecticut!!Margin of Error</t>
  </si>
  <si>
    <t>Census Tract 427, Fairfield County, Connecticut!!Margin of Error</t>
  </si>
  <si>
    <t>Census Tract 428, Fairfield County, Connecticut!!Margin of Error</t>
  </si>
  <si>
    <t>Census Tract 429, Fairfield County, Connecticut!!Margin of Error</t>
  </si>
  <si>
    <t>Census Tract 430, Fairfield County, Connecticut!!Margin of Error</t>
  </si>
  <si>
    <t>Census Tract 431, Fairfield County, Connecticut!!Margin of Error</t>
  </si>
  <si>
    <t>Census Tract 432, Fairfield County, Connecticut!!Margin of Error</t>
  </si>
  <si>
    <t>Census Tract 433, Fairfield County, Connecticut!!Margin of Error</t>
  </si>
  <si>
    <t>Census Tract 434, Fairfield County, Connecticut!!Margin of Error</t>
  </si>
  <si>
    <t>Census Tract 435, Fairfield County, Connecticut!!Margin of Error</t>
  </si>
  <si>
    <t>Census Tract 436, Fairfield County, Connecticut!!Margin of Error</t>
  </si>
  <si>
    <t>Census Tract 437, Fairfield County, Connecticut!!Margin of Error</t>
  </si>
  <si>
    <t>Census Tract 438, Fairfield County, Connecticut!!Margin of Error</t>
  </si>
  <si>
    <t>Census Tract 439, Fairfield County, Connecticut!!Margin of Error</t>
  </si>
  <si>
    <t>Census Tract 440, Fairfield County, Connecticut!!Margin of Error</t>
  </si>
  <si>
    <t>Census Tract 441, Fairfield County, Connecticut!!Margin of Error</t>
  </si>
  <si>
    <t>Census Tract 442, Fairfield County, Connecticut!!Margin of Error</t>
  </si>
  <si>
    <t>Census Tract 443, Fairfield County, Connecticut!!Margin of Error</t>
  </si>
  <si>
    <t>Census Tract 444, Fairfield County, Connecticut!!Margin of Error</t>
  </si>
  <si>
    <t>Census Tract 445, Fairfield County, Connecticut!!Margin of Error</t>
  </si>
  <si>
    <t>Census Tract 446, Fairfield County, Connecticut!!Margin of Error</t>
  </si>
  <si>
    <t>Census Tract 451.01, Fairfield County, Connecticut!!Margin of Error</t>
  </si>
  <si>
    <t>Census Tract 451.02, Fairfield County, Connecticut!!Margin of Error</t>
  </si>
  <si>
    <t>Census Tract 452, Fairfield County, Connecticut!!Margin of Error</t>
  </si>
  <si>
    <t>Census Tract 453, Fairfield County, Connecticut!!Margin of Error</t>
  </si>
  <si>
    <t>Census Tract 454, Fairfield County, Connecticut!!Margin of Error</t>
  </si>
  <si>
    <t>Census Tract 501, Fairfield County, Connecticut!!Margin of Error</t>
  </si>
  <si>
    <t>Census Tract 502, Fairfield County, Connecticut!!Margin of Error</t>
  </si>
  <si>
    <t>Census Tract 503, Fairfield County, Connecticut!!Margin of Error</t>
  </si>
  <si>
    <t>Census Tract 504, Fairfield County, Connecticut!!Margin of Error</t>
  </si>
  <si>
    <t>Census Tract 505, Fairfield County, Connecticut!!Margin of Error</t>
  </si>
  <si>
    <t>Census Tract 506, Fairfield County, Connecticut!!Margin of Error</t>
  </si>
  <si>
    <t>Census Tract 551, Fairfield County, Connecticut!!Margin of Error</t>
  </si>
  <si>
    <t>Census Tract 552, Fairfield County, Connecticut!!Margin of Error</t>
  </si>
  <si>
    <t>Census Tract 601, Fairfield County, Connecticut!!Margin of Error</t>
  </si>
  <si>
    <t>Census Tract 602, Fairfield County, Connecticut!!Margin of Error</t>
  </si>
  <si>
    <t>Census Tract 603, Fairfield County, Connecticut!!Margin of Error</t>
  </si>
  <si>
    <t>Census Tract 604, Fairfield County, Connecticut!!Margin of Error</t>
  </si>
  <si>
    <t>Census Tract 605, Fairfield County, Connecticut!!Margin of Error</t>
  </si>
  <si>
    <t>Census Tract 606, Fairfield County, Connecticut!!Margin of Error</t>
  </si>
  <si>
    <t>Census Tract 607, Fairfield County, Connecticut!!Margin of Error</t>
  </si>
  <si>
    <t>Census Tract 608, Fairfield County, Connecticut!!Margin of Error</t>
  </si>
  <si>
    <t>Census Tract 609, Fairfield County, Connecticut!!Margin of Error</t>
  </si>
  <si>
    <t>Census Tract 610, Fairfield County, Connecticut!!Margin of Error</t>
  </si>
  <si>
    <t>Census Tract 611, Fairfield County, Connecticut!!Margin of Error</t>
  </si>
  <si>
    <t>Census Tract 612, Fairfield County, Connecticut!!Margin of Error</t>
  </si>
  <si>
    <t>Census Tract 613, Fairfield County, Connecticut!!Margin of Error</t>
  </si>
  <si>
    <t>Census Tract 614, Fairfield County, Connecticut!!Margin of Error</t>
  </si>
  <si>
    <t>Census Tract 615, Fairfield County, Connecticut!!Margin of Error</t>
  </si>
  <si>
    <t>Census Tract 616, Fairfield County, Connecticut!!Margin of Error</t>
  </si>
  <si>
    <t>Census Tract 701, Fairfield County, Connecticut!!Margin of Error</t>
  </si>
  <si>
    <t>Census Tract 702, Fairfield County, Connecticut!!Margin of Error</t>
  </si>
  <si>
    <t>Census Tract 703, Fairfield County, Connecticut!!Margin of Error</t>
  </si>
  <si>
    <t>Census Tract 704, Fairfield County, Connecticut!!Margin of Error</t>
  </si>
  <si>
    <t>Census Tract 705, Fairfield County, Connecticut!!Margin of Error</t>
  </si>
  <si>
    <t>Census Tract 706, Fairfield County, Connecticut!!Margin of Error</t>
  </si>
  <si>
    <t>Census Tract 709, Fairfield County, Connecticut!!Margin of Error</t>
  </si>
  <si>
    <t>Census Tract 710, Fairfield County, Connecticut!!Margin of Error</t>
  </si>
  <si>
    <t>Census Tract 711, Fairfield County, Connecticut!!Margin of Error</t>
  </si>
  <si>
    <t>Census Tract 712, Fairfield County, Connecticut!!Margin of Error</t>
  </si>
  <si>
    <t>Census Tract 713, Fairfield County, Connecticut!!Margin of Error</t>
  </si>
  <si>
    <t>Census Tract 714, Fairfield County, Connecticut!!Margin of Error</t>
  </si>
  <si>
    <t>Census Tract 716, Fairfield County, Connecticut!!Margin of Error</t>
  </si>
  <si>
    <t>Census Tract 719, Fairfield County, Connecticut!!Margin of Error</t>
  </si>
  <si>
    <t>Census Tract 720, Fairfield County, Connecticut!!Margin of Error</t>
  </si>
  <si>
    <t>Census Tract 721, Fairfield County, Connecticut!!Margin of Error</t>
  </si>
  <si>
    <t>Census Tract 722, Fairfield County, Connecticut!!Margin of Error</t>
  </si>
  <si>
    <t>Census Tract 723, Fairfield County, Connecticut!!Margin of Error</t>
  </si>
  <si>
    <t>Census Tract 724, Fairfield County, Connecticut!!Margin of Error</t>
  </si>
  <si>
    <t>Census Tract 725, Fairfield County, Connecticut!!Margin of Error</t>
  </si>
  <si>
    <t>Census Tract 726, Fairfield County, Connecticut!!Margin of Error</t>
  </si>
  <si>
    <t>Census Tract 727, Fairfield County, Connecticut!!Margin of Error</t>
  </si>
  <si>
    <t>Census Tract 728, Fairfield County, Connecticut!!Margin of Error</t>
  </si>
  <si>
    <t>Census Tract 729, Fairfield County, Connecticut!!Margin of Error</t>
  </si>
  <si>
    <t>Census Tract 730, Fairfield County, Connecticut!!Margin of Error</t>
  </si>
  <si>
    <t>Census Tract 731, Fairfield County, Connecticut!!Margin of Error</t>
  </si>
  <si>
    <t>Census Tract 732, Fairfield County, Connecticut!!Margin of Error</t>
  </si>
  <si>
    <t>Census Tract 733, Fairfield County, Connecticut!!Margin of Error</t>
  </si>
  <si>
    <t>Census Tract 734, Fairfield County, Connecticut!!Margin of Error</t>
  </si>
  <si>
    <t>Census Tract 735, Fairfield County, Connecticut!!Margin of Error</t>
  </si>
  <si>
    <t>Census Tract 736, Fairfield County, Connecticut!!Margin of Error</t>
  </si>
  <si>
    <t>Census Tract 737, Fairfield County, Connecticut!!Margin of Error</t>
  </si>
  <si>
    <t>Census Tract 738, Fairfield County, Connecticut!!Margin of Error</t>
  </si>
  <si>
    <t>Census Tract 739, Fairfield County, Connecticut!!Margin of Error</t>
  </si>
  <si>
    <t>Census Tract 740, Fairfield County, Connecticut!!Margin of Error</t>
  </si>
  <si>
    <t>Census Tract 743, Fairfield County, Connecticut!!Margin of Error</t>
  </si>
  <si>
    <t>Census Tract 744, Fairfield County, Connecticut!!Margin of Error</t>
  </si>
  <si>
    <t>Census Tract 801, Fairfield County, Connecticut!!Margin of Error</t>
  </si>
  <si>
    <t>Census Tract 802, Fairfield County, Connecticut!!Margin of Error</t>
  </si>
  <si>
    <t>Census Tract 804, Fairfield County, Connecticut!!Margin of Error</t>
  </si>
  <si>
    <t>Census Tract 805, Fairfield County, Connecticut!!Margin of Error</t>
  </si>
  <si>
    <t>Census Tract 806, Fairfield County, Connecticut!!Margin of Error</t>
  </si>
  <si>
    <t>Census Tract 807, Fairfield County, Connecticut!!Margin of Error</t>
  </si>
  <si>
    <t>Census Tract 808, Fairfield County, Connecticut!!Margin of Error</t>
  </si>
  <si>
    <t>Census Tract 809, Fairfield County, Connecticut!!Margin of Error</t>
  </si>
  <si>
    <t>Census Tract 810, Fairfield County, Connecticut!!Margin of Error</t>
  </si>
  <si>
    <t>Census Tract 811, Fairfield County, Connecticut!!Margin of Error</t>
  </si>
  <si>
    <t>Census Tract 812, Fairfield County, Connecticut!!Margin of Error</t>
  </si>
  <si>
    <t>Census Tract 813, Fairfield County, Connecticut!!Margin of Error</t>
  </si>
  <si>
    <t>Census Tract 901, Fairfield County, Connecticut!!Margin of Error</t>
  </si>
  <si>
    <t>Census Tract 902, Fairfield County, Connecticut!!Margin of Error</t>
  </si>
  <si>
    <t>Census Tract 903, Fairfield County, Connecticut!!Margin of Error</t>
  </si>
  <si>
    <t>Census Tract 904, Fairfield County, Connecticut!!Margin of Error</t>
  </si>
  <si>
    <t>Census Tract 905, Fairfield County, Connecticut!!Margin of Error</t>
  </si>
  <si>
    <t>Census Tract 906, Fairfield County, Connecticut!!Margin of Error</t>
  </si>
  <si>
    <t>Census Tract 907, Fairfield County, Connecticut!!Margin of Error</t>
  </si>
  <si>
    <t>Census Tract 1001, Fairfield County, Connecticut!!Margin of Error</t>
  </si>
  <si>
    <t>Census Tract 1002, Fairfield County, Connecticut!!Margin of Error</t>
  </si>
  <si>
    <t>Census Tract 1003, Fairfield County, Connecticut!!Margin of Error</t>
  </si>
  <si>
    <t>Census Tract 1051, Fairfield County, Connecticut!!Margin of Error</t>
  </si>
  <si>
    <t>Census Tract 1052, Fairfield County, Connecticut!!Margin of Error</t>
  </si>
  <si>
    <t>Census Tract 1101, Fairfield County, Connecticut!!Margin of Error</t>
  </si>
  <si>
    <t>Census Tract 1102.01, Fairfield County, Connecticut!!Margin of Error</t>
  </si>
  <si>
    <t>Census Tract 1102.02, Fairfield County, Connecticut!!Margin of Error</t>
  </si>
  <si>
    <t>Census Tract 1103.01, Fairfield County, Connecticut!!Margin of Error</t>
  </si>
  <si>
    <t>Census Tract 1103.02, Fairfield County, Connecticut!!Margin of Error</t>
  </si>
  <si>
    <t>Census Tract 1104, Fairfield County, Connecticut!!Margin of Error</t>
  </si>
  <si>
    <t>Census Tract 1105, Fairfield County, Connecticut!!Margin of Error</t>
  </si>
  <si>
    <t>Census Tract 1106, Fairfield County, Connecticut!!Margin of Error</t>
  </si>
  <si>
    <t>Census Tract 2001, Fairfield County, Connecticut!!Margin of Error</t>
  </si>
  <si>
    <t>Census Tract 2002, Fairfield County, Connecticut!!Margin of Error</t>
  </si>
  <si>
    <t>Census Tract 2003.01, Fairfield County, Connecticut!!Margin of Error</t>
  </si>
  <si>
    <t>Census Tract 2003.02, Fairfield County, Connecticut!!Margin of Error</t>
  </si>
  <si>
    <t>Census Tract 2051, Fairfield County, Connecticut!!Margin of Error</t>
  </si>
  <si>
    <t>Census Tract 2052, Fairfield County, Connecticut!!Margin of Error</t>
  </si>
  <si>
    <t>Census Tract 2053, Fairfield County, Connecticut!!Margin of Error</t>
  </si>
  <si>
    <t>Census Tract 2101, Fairfield County, Connecticut!!Margin of Error</t>
  </si>
  <si>
    <t>Census Tract 2102, Fairfield County, Connecticut!!Margin of Error</t>
  </si>
  <si>
    <t>Census Tract 2103, Fairfield County, Connecticut!!Margin of Error</t>
  </si>
  <si>
    <t>Census Tract 2104, Fairfield County, Connecticut!!Margin of Error</t>
  </si>
  <si>
    <t>Census Tract 2105, Fairfield County, Connecticut!!Margin of Error</t>
  </si>
  <si>
    <t>Census Tract 2106, Fairfield County, Connecticut!!Margin of Error</t>
  </si>
  <si>
    <t>Census Tract 2107.01, Fairfield County, Connecticut!!Margin of Error</t>
  </si>
  <si>
    <t>Census Tract 2107.02, Fairfield County, Connecticut!!Margin of Error</t>
  </si>
  <si>
    <t>Census Tract 2108, Fairfield County, Connecticut!!Margin of Error</t>
  </si>
  <si>
    <t>Census Tract 2109, Fairfield County, Connecticut!!Margin of Error</t>
  </si>
  <si>
    <t>Census Tract 2110, Fairfield County, Connecticut!!Margin of Error</t>
  </si>
  <si>
    <t>Census Tract 2111, Fairfield County, Connecticut!!Margin of Error</t>
  </si>
  <si>
    <t>Census Tract 2112, Fairfield County, Connecticut!!Margin of Error</t>
  </si>
  <si>
    <t>Census Tract 2113, Fairfield County, Connecticut!!Margin of Error</t>
  </si>
  <si>
    <t>Census Tract 2114, Fairfield County, Connecticut!!Margin of Error</t>
  </si>
  <si>
    <t>Census Tract 2201, Fairfield County, Connecticut!!Margin of Error</t>
  </si>
  <si>
    <t>Census Tract 2202, Fairfield County, Connecticut!!Margin of Error</t>
  </si>
  <si>
    <t>Census Tract 2203, Fairfield County, Connecticut!!Margin of Error</t>
  </si>
  <si>
    <t>Census Tract 2301, Fairfield County, Connecticut!!Margin of Error</t>
  </si>
  <si>
    <t>Census Tract 2302, Fairfield County, Connecticut!!Margin of Error</t>
  </si>
  <si>
    <t>Census Tract 2303, Fairfield County, Connecticut!!Margin of Error</t>
  </si>
  <si>
    <t>Census Tract 2304, Fairfield County, Connecticut!!Margin of Error</t>
  </si>
  <si>
    <t>Census Tract 2305.01, Fairfield County, Connecticut!!Margin of Error</t>
  </si>
  <si>
    <t>Census Tract 2305.02, Fairfield County, Connecticut!!Margin of Error</t>
  </si>
  <si>
    <t>Census Tract 2401, Fairfield County, Connecticut!!Margin of Error</t>
  </si>
  <si>
    <t>Census Tract 2402, Fairfield County, Connecticut!!Margin of Error</t>
  </si>
  <si>
    <t>Census Tract 2451, Fairfield County, Connecticut!!Margin of Error</t>
  </si>
  <si>
    <t>Census Tract 2452, Fairfield County, Connecticut!!Margin of Error</t>
  </si>
  <si>
    <t>Census Tract 2453, Fairfield County, Connecticut!!Margin of Error</t>
  </si>
  <si>
    <t>Census Tract 2454, Fairfield County, Connecticut!!Margin of Error</t>
  </si>
  <si>
    <t>Census Tract 2455, Fairfield County, Connecticut!!Margin of Error</t>
  </si>
  <si>
    <t>Census Tract 2456, Fairfield County, Connecticut!!Margin of Error</t>
  </si>
  <si>
    <t>Census Tract 2571, Fairfield County, Connecticut!!Margin of Error</t>
  </si>
  <si>
    <t>Census Tract 2572, Fairfield County, Connecticut!!Margin of Error</t>
  </si>
  <si>
    <t>Census Tract 9900, Fairfield County, Connecticut!!Margin of Error</t>
  </si>
  <si>
    <t>Census Tract 3301, Hartford County, Connecticut!!Margin of Error</t>
  </si>
  <si>
    <t>Census Tract 4001, Hartford County, Connecticut!!Margin of Error</t>
  </si>
  <si>
    <t>Census Tract 4002, Hartford County, Connecticut!!Margin of Error</t>
  </si>
  <si>
    <t>Census Tract 4003, Hartford County, Connecticut!!Margin of Error</t>
  </si>
  <si>
    <t>Census Tract 4051, Hartford County, Connecticut!!Margin of Error</t>
  </si>
  <si>
    <t>Census Tract 4052, Hartford County, Connecticut!!Margin of Error</t>
  </si>
  <si>
    <t>Census Tract 4053, Hartford County, Connecticut!!Margin of Error</t>
  </si>
  <si>
    <t>Census Tract 4054.01, Hartford County, Connecticut!!Margin of Error</t>
  </si>
  <si>
    <t>Census Tract 4054.02, Hartford County, Connecticut!!Margin of Error</t>
  </si>
  <si>
    <t>Census Tract 4055, Hartford County, Connecticut!!Margin of Error</t>
  </si>
  <si>
    <t>Census Tract 4056, Hartford County, Connecticut!!Margin of Error</t>
  </si>
  <si>
    <t>Census Tract 4057, Hartford County, Connecticut!!Margin of Error</t>
  </si>
  <si>
    <t>Census Tract 4058, Hartford County, Connecticut!!Margin of Error</t>
  </si>
  <si>
    <t>Census Tract 4059, Hartford County, Connecticut!!Margin of Error</t>
  </si>
  <si>
    <t>Census Tract 4060.01, Hartford County, Connecticut!!Margin of Error</t>
  </si>
  <si>
    <t>Census Tract 4060.02, Hartford County, Connecticut!!Margin of Error</t>
  </si>
  <si>
    <t>Census Tract 4061, Hartford County, Connecticut!!Margin of Error</t>
  </si>
  <si>
    <t>Census Tract 4101.01, Hartford County, Connecticut!!Margin of Error</t>
  </si>
  <si>
    <t>Census Tract 4101.02, Hartford County, Connecticut!!Margin of Error</t>
  </si>
  <si>
    <t>Census Tract 4153, Hartford County, Connecticut!!Margin of Error</t>
  </si>
  <si>
    <t>Census Tract 4154, Hartford County, Connecticut!!Margin of Error</t>
  </si>
  <si>
    <t>Census Tract 4155, Hartford County, Connecticut!!Margin of Error</t>
  </si>
  <si>
    <t>Census Tract 4156, Hartford County, Connecticut!!Margin of Error</t>
  </si>
  <si>
    <t>Census Tract 4157, Hartford County, Connecticut!!Margin of Error</t>
  </si>
  <si>
    <t>Census Tract 4158, Hartford County, Connecticut!!Margin of Error</t>
  </si>
  <si>
    <t>Census Tract 4159, Hartford County, Connecticut!!Margin of Error</t>
  </si>
  <si>
    <t>Census Tract 4160, Hartford County, Connecticut!!Margin of Error</t>
  </si>
  <si>
    <t>Census Tract 4161, Hartford County, Connecticut!!Margin of Error</t>
  </si>
  <si>
    <t>Census Tract 4162, Hartford County, Connecticut!!Margin of Error</t>
  </si>
  <si>
    <t>Census Tract 4163, Hartford County, Connecticut!!Margin of Error</t>
  </si>
  <si>
    <t>Census Tract 4164, Hartford County, Connecticut!!Margin of Error</t>
  </si>
  <si>
    <t>Census Tract 4165, Hartford County, Connecticut!!Margin of Error</t>
  </si>
  <si>
    <t>Census Tract 4166, Hartford County, Connecticut!!Margin of Error</t>
  </si>
  <si>
    <t>Census Tract 4167, Hartford County, Connecticut!!Margin of Error</t>
  </si>
  <si>
    <t>Census Tract 4168, Hartford County, Connecticut!!Margin of Error</t>
  </si>
  <si>
    <t>Census Tract 4171, Hartford County, Connecticut!!Margin of Error</t>
  </si>
  <si>
    <t>Census Tract 4172, Hartford County, Connecticut!!Margin of Error</t>
  </si>
  <si>
    <t>Census Tract 4173, Hartford County, Connecticut!!Margin of Error</t>
  </si>
  <si>
    <t>Census Tract 4174, Hartford County, Connecticut!!Margin of Error</t>
  </si>
  <si>
    <t>Census Tract 4175, Hartford County, Connecticut!!Margin of Error</t>
  </si>
  <si>
    <t>Census Tract 4204, Hartford County, Connecticut!!Margin of Error</t>
  </si>
  <si>
    <t>Census Tract 4205, Hartford County, Connecticut!!Margin of Error</t>
  </si>
  <si>
    <t>Census Tract 4206, Hartford County, Connecticut!!Margin of Error</t>
  </si>
  <si>
    <t>Census Tract 4207, Hartford County, Connecticut!!Margin of Error</t>
  </si>
  <si>
    <t>Census Tract 4301, Hartford County, Connecticut!!Margin of Error</t>
  </si>
  <si>
    <t>Census Tract 4302.01, Hartford County, Connecticut!!Margin of Error</t>
  </si>
  <si>
    <t>Census Tract 4302.02, Hartford County, Connecticut!!Margin of Error</t>
  </si>
  <si>
    <t>Census Tract 4302.03, Hartford County, Connecticut!!Margin of Error</t>
  </si>
  <si>
    <t>Census Tract 4303.01, Hartford County, Connecticut!!Margin of Error</t>
  </si>
  <si>
    <t>Census Tract 4303.02, Hartford County, Connecticut!!Margin of Error</t>
  </si>
  <si>
    <t>Census Tract 4304, Hartford County, Connecticut!!Margin of Error</t>
  </si>
  <si>
    <t>Census Tract 4305, Hartford County, Connecticut!!Margin of Error</t>
  </si>
  <si>
    <t>Census Tract 4306.01, Hartford County, Connecticut!!Margin of Error</t>
  </si>
  <si>
    <t>Census Tract 4306.02, Hartford County, Connecticut!!Margin of Error</t>
  </si>
  <si>
    <t>Census Tract 4601, Hartford County, Connecticut!!Margin of Error</t>
  </si>
  <si>
    <t>Census Tract 4602.02, Hartford County, Connecticut!!Margin of Error</t>
  </si>
  <si>
    <t>Census Tract 4602.03, Hartford County, Connecticut!!Margin of Error</t>
  </si>
  <si>
    <t>Census Tract 4602.04, Hartford County, Connecticut!!Margin of Error</t>
  </si>
  <si>
    <t>Census Tract 4603.01, Hartford County, Connecticut!!Margin of Error</t>
  </si>
  <si>
    <t>Census Tract 4603.02, Hartford County, Connecticut!!Margin of Error</t>
  </si>
  <si>
    <t>Census Tract 4621.01, Hartford County, Connecticut!!Margin of Error</t>
  </si>
  <si>
    <t>Census Tract 4621.02, Hartford County, Connecticut!!Margin of Error</t>
  </si>
  <si>
    <t>Census Tract 4622.01, Hartford County, Connecticut!!Margin of Error</t>
  </si>
  <si>
    <t>Census Tract 4622.02, Hartford County, Connecticut!!Margin of Error</t>
  </si>
  <si>
    <t>Census Tract 4641.01, Hartford County, Connecticut!!Margin of Error</t>
  </si>
  <si>
    <t>Census Tract 4641.02, Hartford County, Connecticut!!Margin of Error</t>
  </si>
  <si>
    <t>Census Tract 4661.01, Hartford County, Connecticut!!Margin of Error</t>
  </si>
  <si>
    <t>Census Tract 4661.02, Hartford County, Connecticut!!Margin of Error</t>
  </si>
  <si>
    <t>Census Tract 4662.01, Hartford County, Connecticut!!Margin of Error</t>
  </si>
  <si>
    <t>Census Tract 4662.02, Hartford County, Connecticut!!Margin of Error</t>
  </si>
  <si>
    <t>Census Tract 4663, Hartford County, Connecticut!!Margin of Error</t>
  </si>
  <si>
    <t>Census Tract 4664, Hartford County, Connecticut!!Margin of Error</t>
  </si>
  <si>
    <t>Census Tract 4681.01, Hartford County, Connecticut!!Margin of Error</t>
  </si>
  <si>
    <t>Census Tract 4681.02, Hartford County, Connecticut!!Margin of Error</t>
  </si>
  <si>
    <t>Census Tract 4701, Hartford County, Connecticut!!Margin of Error</t>
  </si>
  <si>
    <t>Census Tract 4711, Hartford County, Connecticut!!Margin of Error</t>
  </si>
  <si>
    <t>Census Tract 4712, Hartford County, Connecticut!!Margin of Error</t>
  </si>
  <si>
    <t>Census Tract 4713, Hartford County, Connecticut!!Margin of Error</t>
  </si>
  <si>
    <t>Census Tract 4714, Hartford County, Connecticut!!Margin of Error</t>
  </si>
  <si>
    <t>Census Tract 4715, Hartford County, Connecticut!!Margin of Error</t>
  </si>
  <si>
    <t>Census Tract 4731, Hartford County, Connecticut!!Margin of Error</t>
  </si>
  <si>
    <t>Census Tract 4734, Hartford County, Connecticut!!Margin of Error</t>
  </si>
  <si>
    <t>Census Tract 4735.01, Hartford County, Connecticut!!Margin of Error</t>
  </si>
  <si>
    <t>Census Tract 4735.02, Hartford County, Connecticut!!Margin of Error</t>
  </si>
  <si>
    <t>Census Tract 4736.01, Hartford County, Connecticut!!Margin of Error</t>
  </si>
  <si>
    <t>Census Tract 4736.02, Hartford County, Connecticut!!Margin of Error</t>
  </si>
  <si>
    <t>Census Tract 4737, Hartford County, Connecticut!!Margin of Error</t>
  </si>
  <si>
    <t>Census Tract 4738, Hartford County, Connecticut!!Margin of Error</t>
  </si>
  <si>
    <t>Census Tract 4761, Hartford County, Connecticut!!Margin of Error</t>
  </si>
  <si>
    <t>Census Tract 4762, Hartford County, Connecticut!!Margin of Error</t>
  </si>
  <si>
    <t>Census Tract 4763, Hartford County, Connecticut!!Margin of Error</t>
  </si>
  <si>
    <t>Census Tract 4771.01, Hartford County, Connecticut!!Margin of Error</t>
  </si>
  <si>
    <t>Census Tract 4771.02, Hartford County, Connecticut!!Margin of Error</t>
  </si>
  <si>
    <t>Census Tract 4772, Hartford County, Connecticut!!Margin of Error</t>
  </si>
  <si>
    <t>Census Tract 4803, Hartford County, Connecticut!!Margin of Error</t>
  </si>
  <si>
    <t>Census Tract 4804, Hartford County, Connecticut!!Margin of Error</t>
  </si>
  <si>
    <t>Census Tract 4805, Hartford County, Connecticut!!Margin of Error</t>
  </si>
  <si>
    <t>Census Tract 4806, Hartford County, Connecticut!!Margin of Error</t>
  </si>
  <si>
    <t>Census Tract 4807, Hartford County, Connecticut!!Margin of Error</t>
  </si>
  <si>
    <t>Census Tract 4808, Hartford County, Connecticut!!Margin of Error</t>
  </si>
  <si>
    <t>Census Tract 4809, Hartford County, Connecticut!!Margin of Error</t>
  </si>
  <si>
    <t>Census Tract 4810, Hartford County, Connecticut!!Margin of Error</t>
  </si>
  <si>
    <t>Census Tract 4811, Hartford County, Connecticut!!Margin of Error</t>
  </si>
  <si>
    <t>Census Tract 4812, Hartford County, Connecticut!!Margin of Error</t>
  </si>
  <si>
    <t>Census Tract 4813, Hartford County, Connecticut!!Margin of Error</t>
  </si>
  <si>
    <t>Census Tract 4841, Hartford County, Connecticut!!Margin of Error</t>
  </si>
  <si>
    <t>Census Tract 4842, Hartford County, Connecticut!!Margin of Error</t>
  </si>
  <si>
    <t>Census Tract 4871, Hartford County, Connecticut!!Margin of Error</t>
  </si>
  <si>
    <t>Census Tract 4872.01, Hartford County, Connecticut!!Margin of Error</t>
  </si>
  <si>
    <t>Census Tract 4872.02, Hartford County, Connecticut!!Margin of Error</t>
  </si>
  <si>
    <t>Census Tract 4873, Hartford County, Connecticut!!Margin of Error</t>
  </si>
  <si>
    <t>Census Tract 4874, Hartford County, Connecticut!!Margin of Error</t>
  </si>
  <si>
    <t>Census Tract 4875, Hartford County, Connecticut!!Margin of Error</t>
  </si>
  <si>
    <t>Census Tract 4901, Hartford County, Connecticut!!Margin of Error</t>
  </si>
  <si>
    <t>Census Tract 4903.02, Hartford County, Connecticut!!Margin of Error</t>
  </si>
  <si>
    <t>Census Tract 4921, Hartford County, Connecticut!!Margin of Error</t>
  </si>
  <si>
    <t>Census Tract 4922, Hartford County, Connecticut!!Margin of Error</t>
  </si>
  <si>
    <t>Census Tract 4923, Hartford County, Connecticut!!Margin of Error</t>
  </si>
  <si>
    <t>Census Tract 4924, Hartford County, Connecticut!!Margin of Error</t>
  </si>
  <si>
    <t>Census Tract 4925, Hartford County, Connecticut!!Margin of Error</t>
  </si>
  <si>
    <t>Census Tract 4926, Hartford County, Connecticut!!Margin of Error</t>
  </si>
  <si>
    <t>Census Tract 4941, Hartford County, Connecticut!!Margin of Error</t>
  </si>
  <si>
    <t>Census Tract 4942.01, Hartford County, Connecticut!!Margin of Error</t>
  </si>
  <si>
    <t>Census Tract 4942.02, Hartford County, Connecticut!!Margin of Error</t>
  </si>
  <si>
    <t>Census Tract 4943, Hartford County, Connecticut!!Margin of Error</t>
  </si>
  <si>
    <t>Census Tract 4944, Hartford County, Connecticut!!Margin of Error</t>
  </si>
  <si>
    <t>Census Tract 4945, Hartford County, Connecticut!!Margin of Error</t>
  </si>
  <si>
    <t>Census Tract 4946, Hartford County, Connecticut!!Margin of Error</t>
  </si>
  <si>
    <t>Census Tract 4961, Hartford County, Connecticut!!Margin of Error</t>
  </si>
  <si>
    <t>Census Tract 4962, Hartford County, Connecticut!!Margin of Error</t>
  </si>
  <si>
    <t>Census Tract 4963, Hartford County, Connecticut!!Margin of Error</t>
  </si>
  <si>
    <t>Census Tract 4964, Hartford County, Connecticut!!Margin of Error</t>
  </si>
  <si>
    <t>Census Tract 4965, Hartford County, Connecticut!!Margin of Error</t>
  </si>
  <si>
    <t>Census Tract 4966, Hartford County, Connecticut!!Margin of Error</t>
  </si>
  <si>
    <t>Census Tract 4967, Hartford County, Connecticut!!Margin of Error</t>
  </si>
  <si>
    <t>Census Tract 4968, Hartford County, Connecticut!!Margin of Error</t>
  </si>
  <si>
    <t>Census Tract 4969, Hartford County, Connecticut!!Margin of Error</t>
  </si>
  <si>
    <t>Census Tract 4970, Hartford County, Connecticut!!Margin of Error</t>
  </si>
  <si>
    <t>Census Tract 4971, Hartford County, Connecticut!!Margin of Error</t>
  </si>
  <si>
    <t>Census Tract 4972, Hartford County, Connecticut!!Margin of Error</t>
  </si>
  <si>
    <t>Census Tract 4973, Hartford County, Connecticut!!Margin of Error</t>
  </si>
  <si>
    <t>Census Tract 4974, Hartford County, Connecticut!!Margin of Error</t>
  </si>
  <si>
    <t>Census Tract 4975, Hartford County, Connecticut!!Margin of Error</t>
  </si>
  <si>
    <t>Census Tract 4976, Hartford County, Connecticut!!Margin of Error</t>
  </si>
  <si>
    <t>Census Tract 4977, Hartford County, Connecticut!!Margin of Error</t>
  </si>
  <si>
    <t>Census Tract 5001, Hartford County, Connecticut!!Margin of Error</t>
  </si>
  <si>
    <t>Census Tract 5002, Hartford County, Connecticut!!Margin of Error</t>
  </si>
  <si>
    <t>Census Tract 5003, Hartford County, Connecticut!!Margin of Error</t>
  </si>
  <si>
    <t>Census Tract 5004, Hartford County, Connecticut!!Margin of Error</t>
  </si>
  <si>
    <t>Census Tract 5005, Hartford County, Connecticut!!Margin of Error</t>
  </si>
  <si>
    <t>Census Tract 5007, Hartford County, Connecticut!!Margin of Error</t>
  </si>
  <si>
    <t>Census Tract 5009, Hartford County, Connecticut!!Margin of Error</t>
  </si>
  <si>
    <t>Census Tract 5012, Hartford County, Connecticut!!Margin of Error</t>
  </si>
  <si>
    <t>Census Tract 5013, Hartford County, Connecticut!!Margin of Error</t>
  </si>
  <si>
    <t>Census Tract 5014, Hartford County, Connecticut!!Margin of Error</t>
  </si>
  <si>
    <t>Census Tract 5015, Hartford County, Connecticut!!Margin of Error</t>
  </si>
  <si>
    <t>Census Tract 5017, Hartford County, Connecticut!!Margin of Error</t>
  </si>
  <si>
    <t>Census Tract 5018, Hartford County, Connecticut!!Margin of Error</t>
  </si>
  <si>
    <t>Census Tract 5021, Hartford County, Connecticut!!Margin of Error</t>
  </si>
  <si>
    <t>Census Tract 5023, Hartford County, Connecticut!!Margin of Error</t>
  </si>
  <si>
    <t>Census Tract 5024, Hartford County, Connecticut!!Margin of Error</t>
  </si>
  <si>
    <t>Census Tract 5025, Hartford County, Connecticut!!Margin of Error</t>
  </si>
  <si>
    <t>Census Tract 5026, Hartford County, Connecticut!!Margin of Error</t>
  </si>
  <si>
    <t>Census Tract 5027, Hartford County, Connecticut!!Margin of Error</t>
  </si>
  <si>
    <t>Census Tract 5028, Hartford County, Connecticut!!Margin of Error</t>
  </si>
  <si>
    <t>Census Tract 5029, Hartford County, Connecticut!!Margin of Error</t>
  </si>
  <si>
    <t>Census Tract 5030, Hartford County, Connecticut!!Margin of Error</t>
  </si>
  <si>
    <t>Census Tract 5031, Hartford County, Connecticut!!Margin of Error</t>
  </si>
  <si>
    <t>Census Tract 5033, Hartford County, Connecticut!!Margin of Error</t>
  </si>
  <si>
    <t>Census Tract 5035, Hartford County, Connecticut!!Margin of Error</t>
  </si>
  <si>
    <t>Census Tract 5037, Hartford County, Connecticut!!Margin of Error</t>
  </si>
  <si>
    <t>Census Tract 5038, Hartford County, Connecticut!!Margin of Error</t>
  </si>
  <si>
    <t>Census Tract 5039, Hartford County, Connecticut!!Margin of Error</t>
  </si>
  <si>
    <t>Census Tract 5040, Hartford County, Connecticut!!Margin of Error</t>
  </si>
  <si>
    <t>Census Tract 5041, Hartford County, Connecticut!!Margin of Error</t>
  </si>
  <si>
    <t>Census Tract 5042, Hartford County, Connecticut!!Margin of Error</t>
  </si>
  <si>
    <t>Census Tract 5043, Hartford County, Connecticut!!Margin of Error</t>
  </si>
  <si>
    <t>Census Tract 5045, Hartford County, Connecticut!!Margin of Error</t>
  </si>
  <si>
    <t>Census Tract 5048, Hartford County, Connecticut!!Margin of Error</t>
  </si>
  <si>
    <t>Census Tract 5049, Hartford County, Connecticut!!Margin of Error</t>
  </si>
  <si>
    <t>Census Tract 5101, Hartford County, Connecticut!!Margin of Error</t>
  </si>
  <si>
    <t>Census Tract 5102, Hartford County, Connecticut!!Margin of Error</t>
  </si>
  <si>
    <t>Census Tract 5103, Hartford County, Connecticut!!Margin of Error</t>
  </si>
  <si>
    <t>Census Tract 5104, Hartford County, Connecticut!!Margin of Error</t>
  </si>
  <si>
    <t>Census Tract 5105, Hartford County, Connecticut!!Margin of Error</t>
  </si>
  <si>
    <t>Census Tract 5106, Hartford County, Connecticut!!Margin of Error</t>
  </si>
  <si>
    <t>Census Tract 5107, Hartford County, Connecticut!!Margin of Error</t>
  </si>
  <si>
    <t>Census Tract 5108, Hartford County, Connecticut!!Margin of Error</t>
  </si>
  <si>
    <t>Census Tract 5109, Hartford County, Connecticut!!Margin of Error</t>
  </si>
  <si>
    <t>Census Tract 5110, Hartford County, Connecticut!!Margin of Error</t>
  </si>
  <si>
    <t>Census Tract 5111, Hartford County, Connecticut!!Margin of Error</t>
  </si>
  <si>
    <t>Census Tract 5112, Hartford County, Connecticut!!Margin of Error</t>
  </si>
  <si>
    <t>Census Tract 5113, Hartford County, Connecticut!!Margin of Error</t>
  </si>
  <si>
    <t>Census Tract 5114, Hartford County, Connecticut!!Margin of Error</t>
  </si>
  <si>
    <t>Census Tract 5141.01, Hartford County, Connecticut!!Margin of Error</t>
  </si>
  <si>
    <t>Census Tract 5141.02, Hartford County, Connecticut!!Margin of Error</t>
  </si>
  <si>
    <t>Census Tract 5142, Hartford County, Connecticut!!Margin of Error</t>
  </si>
  <si>
    <t>Census Tract 5143, Hartford County, Connecticut!!Margin of Error</t>
  </si>
  <si>
    <t>Census Tract 5144, Hartford County, Connecticut!!Margin of Error</t>
  </si>
  <si>
    <t>Census Tract 5145, Hartford County, Connecticut!!Margin of Error</t>
  </si>
  <si>
    <t>Census Tract 5146, Hartford County, Connecticut!!Margin of Error</t>
  </si>
  <si>
    <t>Census Tract 5147, Hartford County, Connecticut!!Margin of Error</t>
  </si>
  <si>
    <t>Census Tract 5148, Hartford County, Connecticut!!Margin of Error</t>
  </si>
  <si>
    <t>Census Tract 5149, Hartford County, Connecticut!!Margin of Error</t>
  </si>
  <si>
    <t>Census Tract 5150, Hartford County, Connecticut!!Margin of Error</t>
  </si>
  <si>
    <t>Census Tract 5151.01, Hartford County, Connecticut!!Margin of Error</t>
  </si>
  <si>
    <t>Census Tract 5151.02, Hartford County, Connecticut!!Margin of Error</t>
  </si>
  <si>
    <t>Census Tract 5152, Hartford County, Connecticut!!Margin of Error</t>
  </si>
  <si>
    <t>Census Tract 5201, Hartford County, Connecticut!!Margin of Error</t>
  </si>
  <si>
    <t>Census Tract 5202.01, Hartford County, Connecticut!!Margin of Error</t>
  </si>
  <si>
    <t>Census Tract 5202.02, Hartford County, Connecticut!!Margin of Error</t>
  </si>
  <si>
    <t>Census Tract 5203.01, Hartford County, Connecticut!!Margin of Error</t>
  </si>
  <si>
    <t>Census Tract 5203.02, Hartford County, Connecticut!!Margin of Error</t>
  </si>
  <si>
    <t>Census Tract 5204, Hartford County, Connecticut!!Margin of Error</t>
  </si>
  <si>
    <t>Census Tract 5205.01, Hartford County, Connecticut!!Margin of Error</t>
  </si>
  <si>
    <t>Census Tract 5241, Hartford County, Connecticut!!Margin of Error</t>
  </si>
  <si>
    <t>Census Tract 5242, Hartford County, Connecticut!!Margin of Error</t>
  </si>
  <si>
    <t>Census Tract 5243, Hartford County, Connecticut!!Margin of Error</t>
  </si>
  <si>
    <t>Census Tract 5244, Hartford County, Connecticut!!Margin of Error</t>
  </si>
  <si>
    <t>Census Tract 5245.01, Hartford County, Connecticut!!Margin of Error</t>
  </si>
  <si>
    <t>Census Tract 5245.02, Hartford County, Connecticut!!Margin of Error</t>
  </si>
  <si>
    <t>Census Tract 5246, Hartford County, Connecticut!!Margin of Error</t>
  </si>
  <si>
    <t>Census Tract 5247, Hartford County, Connecticut!!Margin of Error</t>
  </si>
  <si>
    <t>Census Tract 9800, Hartford County, Connecticut!!Margin of Error</t>
  </si>
  <si>
    <t>Census Tract 2501, Litchfield County, Connecticut!!Margin of Error</t>
  </si>
  <si>
    <t>Census Tract 2531, Litchfield County, Connecticut!!Margin of Error</t>
  </si>
  <si>
    <t>Census Tract 2532, Litchfield County, Connecticut!!Margin of Error</t>
  </si>
  <si>
    <t>Census Tract 2533, Litchfield County, Connecticut!!Margin of Error</t>
  </si>
  <si>
    <t>Census Tract 2534, Litchfield County, Connecticut!!Margin of Error</t>
  </si>
  <si>
    <t>Census Tract 2535, Litchfield County, Connecticut!!Margin of Error</t>
  </si>
  <si>
    <t>Census Tract 2536, Litchfield County, Connecticut!!Margin of Error</t>
  </si>
  <si>
    <t>Census Tract 2602, Litchfield County, Connecticut!!Margin of Error</t>
  </si>
  <si>
    <t>Census Tract 2611, Litchfield County, Connecticut!!Margin of Error</t>
  </si>
  <si>
    <t>Census Tract 2621, Litchfield County, Connecticut!!Margin of Error</t>
  </si>
  <si>
    <t>Census Tract 2632, Litchfield County, Connecticut!!Margin of Error</t>
  </si>
  <si>
    <t>Census Tract 2651, Litchfield County, Connecticut!!Margin of Error</t>
  </si>
  <si>
    <t>Census Tract 2661, Litchfield County, Connecticut!!Margin of Error</t>
  </si>
  <si>
    <t>Census Tract 2671, Litchfield County, Connecticut!!Margin of Error</t>
  </si>
  <si>
    <t>Census Tract 2681, Litchfield County, Connecticut!!Margin of Error</t>
  </si>
  <si>
    <t>Census Tract 2901, Litchfield County, Connecticut!!Margin of Error</t>
  </si>
  <si>
    <t>Census Tract 2931, Litchfield County, Connecticut!!Margin of Error</t>
  </si>
  <si>
    <t>Census Tract 2961, Litchfield County, Connecticut!!Margin of Error</t>
  </si>
  <si>
    <t>Census Tract 2983, Litchfield County, Connecticut!!Margin of Error</t>
  </si>
  <si>
    <t>Census Tract 2984, Litchfield County, Connecticut!!Margin of Error</t>
  </si>
  <si>
    <t>Census Tract 3001, Litchfield County, Connecticut!!Margin of Error</t>
  </si>
  <si>
    <t>Census Tract 3004, Litchfield County, Connecticut!!Margin of Error</t>
  </si>
  <si>
    <t>Census Tract 3005, Litchfield County, Connecticut!!Margin of Error</t>
  </si>
  <si>
    <t>Census Tract 3031, Litchfield County, Connecticut!!Margin of Error</t>
  </si>
  <si>
    <t>Census Tract 3061, Litchfield County, Connecticut!!Margin of Error</t>
  </si>
  <si>
    <t>Census Tract 3101, Litchfield County, Connecticut!!Margin of Error</t>
  </si>
  <si>
    <t>Census Tract 3102, Litchfield County, Connecticut!!Margin of Error</t>
  </si>
  <si>
    <t>Census Tract 3103, Litchfield County, Connecticut!!Margin of Error</t>
  </si>
  <si>
    <t>Census Tract 3104, Litchfield County, Connecticut!!Margin of Error</t>
  </si>
  <si>
    <t>Census Tract 3105, Litchfield County, Connecticut!!Margin of Error</t>
  </si>
  <si>
    <t>Census Tract 3106.01, Litchfield County, Connecticut!!Margin of Error</t>
  </si>
  <si>
    <t>Census Tract 3106.02, Litchfield County, Connecticut!!Margin of Error</t>
  </si>
  <si>
    <t>Census Tract 3107, Litchfield County, Connecticut!!Margin of Error</t>
  </si>
  <si>
    <t>Census Tract 3108.01, Litchfield County, Connecticut!!Margin of Error</t>
  </si>
  <si>
    <t>Census Tract 3108.03, Litchfield County, Connecticut!!Margin of Error</t>
  </si>
  <si>
    <t>Census Tract 3108.04, Litchfield County, Connecticut!!Margin of Error</t>
  </si>
  <si>
    <t>Census Tract 3201, Litchfield County, Connecticut!!Margin of Error</t>
  </si>
  <si>
    <t>Census Tract 3202, Litchfield County, Connecticut!!Margin of Error</t>
  </si>
  <si>
    <t>Census Tract 3421, Litchfield County, Connecticut!!Margin of Error</t>
  </si>
  <si>
    <t>Census Tract 3491, Litchfield County, Connecticut!!Margin of Error</t>
  </si>
  <si>
    <t>Census Tract 3492, Litchfield County, Connecticut!!Margin of Error</t>
  </si>
  <si>
    <t>Census Tract 3601, Litchfield County, Connecticut!!Margin of Error</t>
  </si>
  <si>
    <t>Census Tract 3602, Litchfield County, Connecticut!!Margin of Error</t>
  </si>
  <si>
    <t>Census Tract 3603, Litchfield County, Connecticut!!Margin of Error</t>
  </si>
  <si>
    <t>Census Tract 3604, Litchfield County, Connecticut!!Margin of Error</t>
  </si>
  <si>
    <t>Census Tract 3621.01, Litchfield County, Connecticut!!Margin of Error</t>
  </si>
  <si>
    <t>Census Tract 3621.02, Litchfield County, Connecticut!!Margin of Error</t>
  </si>
  <si>
    <t>Census Tract 4253, Litchfield County, Connecticut!!Margin of Error</t>
  </si>
  <si>
    <t>Census Tract 4254, Litchfield County, Connecticut!!Margin of Error</t>
  </si>
  <si>
    <t>Census Tract 4255, Litchfield County, Connecticut!!Margin of Error</t>
  </si>
  <si>
    <t>Census Tract 4256, Litchfield County, Connecticut!!Margin of Error</t>
  </si>
  <si>
    <t>Census Tract 5411, Middlesex County, Connecticut!!Margin of Error</t>
  </si>
  <si>
    <t>Census Tract 5412, Middlesex County, Connecticut!!Margin of Error</t>
  </si>
  <si>
    <t>Census Tract 5413, Middlesex County, Connecticut!!Margin of Error</t>
  </si>
  <si>
    <t>Census Tract 5414.01, Middlesex County, Connecticut!!Margin of Error</t>
  </si>
  <si>
    <t>Census Tract 5414.02, Middlesex County, Connecticut!!Margin of Error</t>
  </si>
  <si>
    <t>Census Tract 5415, Middlesex County, Connecticut!!Margin of Error</t>
  </si>
  <si>
    <t>Census Tract 5416, Middlesex County, Connecticut!!Margin of Error</t>
  </si>
  <si>
    <t>Census Tract 5417, Middlesex County, Connecticut!!Margin of Error</t>
  </si>
  <si>
    <t>Census Tract 5420, Middlesex County, Connecticut!!Margin of Error</t>
  </si>
  <si>
    <t>Census Tract 5421, Middlesex County, Connecticut!!Margin of Error</t>
  </si>
  <si>
    <t>Census Tract 5422, Middlesex County, Connecticut!!Margin of Error</t>
  </si>
  <si>
    <t>Census Tract 5501, Middlesex County, Connecticut!!Margin of Error</t>
  </si>
  <si>
    <t>Census Tract 5502.01, Middlesex County, Connecticut!!Margin of Error</t>
  </si>
  <si>
    <t>Census Tract 5502.02, Middlesex County, Connecticut!!Margin of Error</t>
  </si>
  <si>
    <t>Census Tract 5601, Middlesex County, Connecticut!!Margin of Error</t>
  </si>
  <si>
    <t>Census Tract 5602, Middlesex County, Connecticut!!Margin of Error</t>
  </si>
  <si>
    <t>Census Tract 5701, Middlesex County, Connecticut!!Margin of Error</t>
  </si>
  <si>
    <t>Census Tract 5702, Middlesex County, Connecticut!!Margin of Error</t>
  </si>
  <si>
    <t>Census Tract 5703, Middlesex County, Connecticut!!Margin of Error</t>
  </si>
  <si>
    <t>Census Tract 5801, Middlesex County, Connecticut!!Margin of Error</t>
  </si>
  <si>
    <t>Census Tract 5851, Middlesex County, Connecticut!!Margin of Error</t>
  </si>
  <si>
    <t>Census Tract 5901, Middlesex County, Connecticut!!Margin of Error</t>
  </si>
  <si>
    <t>Census Tract 5951.01, Middlesex County, Connecticut!!Margin of Error</t>
  </si>
  <si>
    <t>Census Tract 5951.02, Middlesex County, Connecticut!!Margin of Error</t>
  </si>
  <si>
    <t>Census Tract 6001, Middlesex County, Connecticut!!Margin of Error</t>
  </si>
  <si>
    <t>Census Tract 6101, Middlesex County, Connecticut!!Margin of Error</t>
  </si>
  <si>
    <t>Census Tract 6102, Middlesex County, Connecticut!!Margin of Error</t>
  </si>
  <si>
    <t>Census Tract 6103, Middlesex County, Connecticut!!Margin of Error</t>
  </si>
  <si>
    <t>Census Tract 6104, Middlesex County, Connecticut!!Margin of Error</t>
  </si>
  <si>
    <t>Census Tract 6201, Middlesex County, Connecticut!!Margin of Error</t>
  </si>
  <si>
    <t>Census Tract 6301, Middlesex County, Connecticut!!Margin of Error</t>
  </si>
  <si>
    <t>Census Tract 6401, Middlesex County, Connecticut!!Margin of Error</t>
  </si>
  <si>
    <t>Census Tract 6701, Middlesex County, Connecticut!!Margin of Error</t>
  </si>
  <si>
    <t>Census Tract 6702, Middlesex County, Connecticut!!Margin of Error</t>
  </si>
  <si>
    <t>Census Tract 6801, Middlesex County, Connecticut!!Margin of Error</t>
  </si>
  <si>
    <t>Census Tract 6802, Middlesex County, Connecticut!!Margin of Error</t>
  </si>
  <si>
    <t>Census Tract 9901, Middlesex County, Connecticut!!Margin of Error</t>
  </si>
  <si>
    <t>Census Tract 1201, New Haven County, Connecticut!!Margin of Error</t>
  </si>
  <si>
    <t>Census Tract 1202, New Haven County, Connecticut!!Margin of Error</t>
  </si>
  <si>
    <t>Census Tract 1251, New Haven County, Connecticut!!Margin of Error</t>
  </si>
  <si>
    <t>Census Tract 1252, New Haven County, Connecticut!!Margin of Error</t>
  </si>
  <si>
    <t>Census Tract 1253, New Haven County, Connecticut!!Margin of Error</t>
  </si>
  <si>
    <t>Census Tract 1254, New Haven County, Connecticut!!Margin of Error</t>
  </si>
  <si>
    <t>Census Tract 1301.01, New Haven County, Connecticut!!Margin of Error</t>
  </si>
  <si>
    <t>Census Tract 1301.02, New Haven County, Connecticut!!Margin of Error</t>
  </si>
  <si>
    <t>Census Tract 1302, New Haven County, Connecticut!!Margin of Error</t>
  </si>
  <si>
    <t>Census Tract 1401, New Haven County, Connecticut!!Margin of Error</t>
  </si>
  <si>
    <t>Census Tract 1402, New Haven County, Connecticut!!Margin of Error</t>
  </si>
  <si>
    <t>Census Tract 1403, New Haven County, Connecticut!!Margin of Error</t>
  </si>
  <si>
    <t>Census Tract 1404, New Haven County, Connecticut!!Margin of Error</t>
  </si>
  <si>
    <t>Census Tract 1405, New Haven County, Connecticut!!Margin of Error</t>
  </si>
  <si>
    <t>Census Tract 1406, New Haven County, Connecticut!!Margin of Error</t>
  </si>
  <si>
    <t>Census Tract 1407, New Haven County, Connecticut!!Margin of Error</t>
  </si>
  <si>
    <t>Census Tract 1408, New Haven County, Connecticut!!Margin of Error</t>
  </si>
  <si>
    <t>Census Tract 1409, New Haven County, Connecticut!!Margin of Error</t>
  </si>
  <si>
    <t>Census Tract 1410, New Haven County, Connecticut!!Margin of Error</t>
  </si>
  <si>
    <t>Census Tract 1411, New Haven County, Connecticut!!Margin of Error</t>
  </si>
  <si>
    <t>Census Tract 1412, New Haven County, Connecticut!!Margin of Error</t>
  </si>
  <si>
    <t>Census Tract 1413, New Haven County, Connecticut!!Margin of Error</t>
  </si>
  <si>
    <t>Census Tract 1414, New Haven County, Connecticut!!Margin of Error</t>
  </si>
  <si>
    <t>Census Tract 1415, New Haven County, Connecticut!!Margin of Error</t>
  </si>
  <si>
    <t>Census Tract 1416, New Haven County, Connecticut!!Margin of Error</t>
  </si>
  <si>
    <t>Census Tract 1418, New Haven County, Connecticut!!Margin of Error</t>
  </si>
  <si>
    <t>Census Tract 1419, New Haven County, Connecticut!!Margin of Error</t>
  </si>
  <si>
    <t>Census Tract 1420, New Haven County, Connecticut!!Margin of Error</t>
  </si>
  <si>
    <t>Census Tract 1421, New Haven County, Connecticut!!Margin of Error</t>
  </si>
  <si>
    <t>Census Tract 1422, New Haven County, Connecticut!!Margin of Error</t>
  </si>
  <si>
    <t>Census Tract 1423, New Haven County, Connecticut!!Margin of Error</t>
  </si>
  <si>
    <t>Census Tract 1424, New Haven County, Connecticut!!Margin of Error</t>
  </si>
  <si>
    <t>Census Tract 1425, New Haven County, Connecticut!!Margin of Error</t>
  </si>
  <si>
    <t>Census Tract 1426.01, New Haven County, Connecticut!!Margin of Error</t>
  </si>
  <si>
    <t>Census Tract 1426.03, New Haven County, Connecticut!!Margin of Error</t>
  </si>
  <si>
    <t>Census Tract 1426.04, New Haven County, Connecticut!!Margin of Error</t>
  </si>
  <si>
    <t>Census Tract 1427, New Haven County, Connecticut!!Margin of Error</t>
  </si>
  <si>
    <t>Census Tract 1428, New Haven County, Connecticut!!Margin of Error</t>
  </si>
  <si>
    <t>Census Tract 1501, New Haven County, Connecticut!!Margin of Error</t>
  </si>
  <si>
    <t>Census Tract 1502, New Haven County, Connecticut!!Margin of Error</t>
  </si>
  <si>
    <t>Census Tract 1503, New Haven County, Connecticut!!Margin of Error</t>
  </si>
  <si>
    <t>Census Tract 1504, New Haven County, Connecticut!!Margin of Error</t>
  </si>
  <si>
    <t>Census Tract 1505, New Haven County, Connecticut!!Margin of Error</t>
  </si>
  <si>
    <t>Census Tract 1506, New Haven County, Connecticut!!Margin of Error</t>
  </si>
  <si>
    <t>Census Tract 1507, New Haven County, Connecticut!!Margin of Error</t>
  </si>
  <si>
    <t>Census Tract 1508, New Haven County, Connecticut!!Margin of Error</t>
  </si>
  <si>
    <t>Census Tract 1509, New Haven County, Connecticut!!Margin of Error</t>
  </si>
  <si>
    <t>Census Tract 1510, New Haven County, Connecticut!!Margin of Error</t>
  </si>
  <si>
    <t>Census Tract 1511, New Haven County, Connecticut!!Margin of Error</t>
  </si>
  <si>
    <t>Census Tract 1512, New Haven County, Connecticut!!Margin of Error</t>
  </si>
  <si>
    <t>Census Tract 1541, New Haven County, Connecticut!!Margin of Error</t>
  </si>
  <si>
    <t>Census Tract 1542, New Haven County, Connecticut!!Margin of Error</t>
  </si>
  <si>
    <t>Census Tract 1545, New Haven County, Connecticut!!Margin of Error</t>
  </si>
  <si>
    <t>Census Tract 1546, New Haven County, Connecticut!!Margin of Error</t>
  </si>
  <si>
    <t>Census Tract 1547, New Haven County, Connecticut!!Margin of Error</t>
  </si>
  <si>
    <t>Census Tract 1548, New Haven County, Connecticut!!Margin of Error</t>
  </si>
  <si>
    <t>Census Tract 1549, New Haven County, Connecticut!!Margin of Error</t>
  </si>
  <si>
    <t>Census Tract 1550, New Haven County, Connecticut!!Margin of Error</t>
  </si>
  <si>
    <t>Census Tract 1551, New Haven County, Connecticut!!Margin of Error</t>
  </si>
  <si>
    <t>Census Tract 1571, New Haven County, Connecticut!!Margin of Error</t>
  </si>
  <si>
    <t>Census Tract 1572, New Haven County, Connecticut!!Margin of Error</t>
  </si>
  <si>
    <t>Census Tract 1573, New Haven County, Connecticut!!Margin of Error</t>
  </si>
  <si>
    <t>Census Tract 1574, New Haven County, Connecticut!!Margin of Error</t>
  </si>
  <si>
    <t>Census Tract 1601, New Haven County, Connecticut!!Margin of Error</t>
  </si>
  <si>
    <t>Census Tract 1602, New Haven County, Connecticut!!Margin of Error</t>
  </si>
  <si>
    <t>Census Tract 1611, New Haven County, Connecticut!!Margin of Error</t>
  </si>
  <si>
    <t>Census Tract 1651, New Haven County, Connecticut!!Margin of Error</t>
  </si>
  <si>
    <t>Census Tract 1652, New Haven County, Connecticut!!Margin of Error</t>
  </si>
  <si>
    <t>Census Tract 1653, New Haven County, Connecticut!!Margin of Error</t>
  </si>
  <si>
    <t>Census Tract 1654, New Haven County, Connecticut!!Margin of Error</t>
  </si>
  <si>
    <t>Census Tract 1655, New Haven County, Connecticut!!Margin of Error</t>
  </si>
  <si>
    <t>Census Tract 1656, New Haven County, Connecticut!!Margin of Error</t>
  </si>
  <si>
    <t>Census Tract 1657, New Haven County, Connecticut!!Margin of Error</t>
  </si>
  <si>
    <t>Census Tract 1658.01, New Haven County, Connecticut!!Margin of Error</t>
  </si>
  <si>
    <t>Census Tract 1658.02, New Haven County, Connecticut!!Margin of Error</t>
  </si>
  <si>
    <t>Census Tract 1659, New Haven County, Connecticut!!Margin of Error</t>
  </si>
  <si>
    <t>Census Tract 1660.01, New Haven County, Connecticut!!Margin of Error</t>
  </si>
  <si>
    <t>Census Tract 1660.02, New Haven County, Connecticut!!Margin of Error</t>
  </si>
  <si>
    <t>Census Tract 1671, New Haven County, Connecticut!!Margin of Error</t>
  </si>
  <si>
    <t>Census Tract 1672.01, New Haven County, Connecticut!!Margin of Error</t>
  </si>
  <si>
    <t>Census Tract 1672.02, New Haven County, Connecticut!!Margin of Error</t>
  </si>
  <si>
    <t>Census Tract 1673, New Haven County, Connecticut!!Margin of Error</t>
  </si>
  <si>
    <t>Census Tract 1701, New Haven County, Connecticut!!Margin of Error</t>
  </si>
  <si>
    <t>Census Tract 1702, New Haven County, Connecticut!!Margin of Error</t>
  </si>
  <si>
    <t>Census Tract 1703, New Haven County, Connecticut!!Margin of Error</t>
  </si>
  <si>
    <t>Census Tract 1704, New Haven County, Connecticut!!Margin of Error</t>
  </si>
  <si>
    <t>Census Tract 1705, New Haven County, Connecticut!!Margin of Error</t>
  </si>
  <si>
    <t>Census Tract 1706, New Haven County, Connecticut!!Margin of Error</t>
  </si>
  <si>
    <t>Census Tract 1707, New Haven County, Connecticut!!Margin of Error</t>
  </si>
  <si>
    <t>Census Tract 1708, New Haven County, Connecticut!!Margin of Error</t>
  </si>
  <si>
    <t>Census Tract 1709, New Haven County, Connecticut!!Margin of Error</t>
  </si>
  <si>
    <t>Census Tract 1710, New Haven County, Connecticut!!Margin of Error</t>
  </si>
  <si>
    <t>Census Tract 1711, New Haven County, Connecticut!!Margin of Error</t>
  </si>
  <si>
    <t>Census Tract 1712, New Haven County, Connecticut!!Margin of Error</t>
  </si>
  <si>
    <t>Census Tract 1713, New Haven County, Connecticut!!Margin of Error</t>
  </si>
  <si>
    <t>Census Tract 1714, New Haven County, Connecticut!!Margin of Error</t>
  </si>
  <si>
    <t>Census Tract 1715, New Haven County, Connecticut!!Margin of Error</t>
  </si>
  <si>
    <t>Census Tract 1716, New Haven County, Connecticut!!Margin of Error</t>
  </si>
  <si>
    <t>Census Tract 1717, New Haven County, Connecticut!!Margin of Error</t>
  </si>
  <si>
    <t>Census Tract 1751, New Haven County, Connecticut!!Margin of Error</t>
  </si>
  <si>
    <t>Census Tract 1752, New Haven County, Connecticut!!Margin of Error</t>
  </si>
  <si>
    <t>Census Tract 1753, New Haven County, Connecticut!!Margin of Error</t>
  </si>
  <si>
    <t>Census Tract 1754, New Haven County, Connecticut!!Margin of Error</t>
  </si>
  <si>
    <t>Census Tract 1755, New Haven County, Connecticut!!Margin of Error</t>
  </si>
  <si>
    <t>Census Tract 1756, New Haven County, Connecticut!!Margin of Error</t>
  </si>
  <si>
    <t>Census Tract 1757, New Haven County, Connecticut!!Margin of Error</t>
  </si>
  <si>
    <t>Census Tract 1758, New Haven County, Connecticut!!Margin of Error</t>
  </si>
  <si>
    <t>Census Tract 1759, New Haven County, Connecticut!!Margin of Error</t>
  </si>
  <si>
    <t>Census Tract 1760, New Haven County, Connecticut!!Margin of Error</t>
  </si>
  <si>
    <t>Census Tract 1801, New Haven County, Connecticut!!Margin of Error</t>
  </si>
  <si>
    <t>Census Tract 1802, New Haven County, Connecticut!!Margin of Error</t>
  </si>
  <si>
    <t>Census Tract 1803, New Haven County, Connecticut!!Margin of Error</t>
  </si>
  <si>
    <t>Census Tract 1804, New Haven County, Connecticut!!Margin of Error</t>
  </si>
  <si>
    <t>Census Tract 1805, New Haven County, Connecticut!!Margin of Error</t>
  </si>
  <si>
    <t>Census Tract 1806.01, New Haven County, Connecticut!!Margin of Error</t>
  </si>
  <si>
    <t>Census Tract 1806.02, New Haven County, Connecticut!!Margin of Error</t>
  </si>
  <si>
    <t>Census Tract 1841, New Haven County, Connecticut!!Margin of Error</t>
  </si>
  <si>
    <t>Census Tract 1842, New Haven County, Connecticut!!Margin of Error</t>
  </si>
  <si>
    <t>Census Tract 1843, New Haven County, Connecticut!!Margin of Error</t>
  </si>
  <si>
    <t>Census Tract 1844, New Haven County, Connecticut!!Margin of Error</t>
  </si>
  <si>
    <t>Census Tract 1845, New Haven County, Connecticut!!Margin of Error</t>
  </si>
  <si>
    <t>Census Tract 1846, New Haven County, Connecticut!!Margin of Error</t>
  </si>
  <si>
    <t>Census Tract 1847, New Haven County, Connecticut!!Margin of Error</t>
  </si>
  <si>
    <t>Census Tract 1861, New Haven County, Connecticut!!Margin of Error</t>
  </si>
  <si>
    <t>Census Tract 1862, New Haven County, Connecticut!!Margin of Error</t>
  </si>
  <si>
    <t>Census Tract 1901, New Haven County, Connecticut!!Margin of Error</t>
  </si>
  <si>
    <t>Census Tract 1902, New Haven County, Connecticut!!Margin of Error</t>
  </si>
  <si>
    <t>Census Tract 1903.01, New Haven County, Connecticut!!Margin of Error</t>
  </si>
  <si>
    <t>Census Tract 1903.02, New Haven County, Connecticut!!Margin of Error</t>
  </si>
  <si>
    <t>Census Tract 1903.03, New Haven County, Connecticut!!Margin of Error</t>
  </si>
  <si>
    <t>Census Tract 1941, New Haven County, Connecticut!!Margin of Error</t>
  </si>
  <si>
    <t>Census Tract 1942.01, New Haven County, Connecticut!!Margin of Error</t>
  </si>
  <si>
    <t>Census Tract 1942.02, New Haven County, Connecticut!!Margin of Error</t>
  </si>
  <si>
    <t>Census Tract 3411, New Haven County, Connecticut!!Margin of Error</t>
  </si>
  <si>
    <t>Census Tract 3431.01, New Haven County, Connecticut!!Margin of Error</t>
  </si>
  <si>
    <t>Census Tract 3431.02, New Haven County, Connecticut!!Margin of Error</t>
  </si>
  <si>
    <t>Census Tract 3432, New Haven County, Connecticut!!Margin of Error</t>
  </si>
  <si>
    <t>Census Tract 3433, New Haven County, Connecticut!!Margin of Error</t>
  </si>
  <si>
    <t>Census Tract 3434, New Haven County, Connecticut!!Margin of Error</t>
  </si>
  <si>
    <t>Census Tract 3441, New Haven County, Connecticut!!Margin of Error</t>
  </si>
  <si>
    <t>Census Tract 3442, New Haven County, Connecticut!!Margin of Error</t>
  </si>
  <si>
    <t>Census Tract 3451, New Haven County, Connecticut!!Margin of Error</t>
  </si>
  <si>
    <t>Census Tract 3452.01, New Haven County, Connecticut!!Margin of Error</t>
  </si>
  <si>
    <t>Census Tract 3452.02, New Haven County, Connecticut!!Margin of Error</t>
  </si>
  <si>
    <t>Census Tract 3453, New Haven County, Connecticut!!Margin of Error</t>
  </si>
  <si>
    <t>Census Tract 3454, New Haven County, Connecticut!!Margin of Error</t>
  </si>
  <si>
    <t>Census Tract 3461.01, New Haven County, Connecticut!!Margin of Error</t>
  </si>
  <si>
    <t>Census Tract 3461.02, New Haven County, Connecticut!!Margin of Error</t>
  </si>
  <si>
    <t>Census Tract 3471, New Haven County, Connecticut!!Margin of Error</t>
  </si>
  <si>
    <t>Census Tract 3472, New Haven County, Connecticut!!Margin of Error</t>
  </si>
  <si>
    <t>Census Tract 3481.11, New Haven County, Connecticut!!Margin of Error</t>
  </si>
  <si>
    <t>Census Tract 3481.22, New Haven County, Connecticut!!Margin of Error</t>
  </si>
  <si>
    <t>Census Tract 3481.23, New Haven County, Connecticut!!Margin of Error</t>
  </si>
  <si>
    <t>Census Tract 3481.24, New Haven County, Connecticut!!Margin of Error</t>
  </si>
  <si>
    <t>Census Tract 3481.25, New Haven County, Connecticut!!Margin of Error</t>
  </si>
  <si>
    <t>Census Tract 3501, New Haven County, Connecticut!!Margin of Error</t>
  </si>
  <si>
    <t>Census Tract 3502, New Haven County, Connecticut!!Margin of Error</t>
  </si>
  <si>
    <t>Census Tract 3503, New Haven County, Connecticut!!Margin of Error</t>
  </si>
  <si>
    <t>Census Tract 3504, New Haven County, Connecticut!!Margin of Error</t>
  </si>
  <si>
    <t>Census Tract 3505, New Haven County, Connecticut!!Margin of Error</t>
  </si>
  <si>
    <t>Census Tract 3508, New Haven County, Connecticut!!Margin of Error</t>
  </si>
  <si>
    <t>Census Tract 3509, New Haven County, Connecticut!!Margin of Error</t>
  </si>
  <si>
    <t>Census Tract 3510, New Haven County, Connecticut!!Margin of Error</t>
  </si>
  <si>
    <t>Census Tract 3511, New Haven County, Connecticut!!Margin of Error</t>
  </si>
  <si>
    <t>Census Tract 3512, New Haven County, Connecticut!!Margin of Error</t>
  </si>
  <si>
    <t>Census Tract 3513, New Haven County, Connecticut!!Margin of Error</t>
  </si>
  <si>
    <t>Census Tract 3514, New Haven County, Connecticut!!Margin of Error</t>
  </si>
  <si>
    <t>Census Tract 3515, New Haven County, Connecticut!!Margin of Error</t>
  </si>
  <si>
    <t>Census Tract 3516.01, New Haven County, Connecticut!!Margin of Error</t>
  </si>
  <si>
    <t>Census Tract 3516.02, New Haven County, Connecticut!!Margin of Error</t>
  </si>
  <si>
    <t>Census Tract 3517, New Haven County, Connecticut!!Margin of Error</t>
  </si>
  <si>
    <t>Census Tract 3518, New Haven County, Connecticut!!Margin of Error</t>
  </si>
  <si>
    <t>Census Tract 3519, New Haven County, Connecticut!!Margin of Error</t>
  </si>
  <si>
    <t>Census Tract 3520, New Haven County, Connecticut!!Margin of Error</t>
  </si>
  <si>
    <t>Census Tract 3521, New Haven County, Connecticut!!Margin of Error</t>
  </si>
  <si>
    <t>Census Tract 3522, New Haven County, Connecticut!!Margin of Error</t>
  </si>
  <si>
    <t>Census Tract 3523, New Haven County, Connecticut!!Margin of Error</t>
  </si>
  <si>
    <t>Census Tract 3524, New Haven County, Connecticut!!Margin of Error</t>
  </si>
  <si>
    <t>Census Tract 3525, New Haven County, Connecticut!!Margin of Error</t>
  </si>
  <si>
    <t>Census Tract 3526, New Haven County, Connecticut!!Margin of Error</t>
  </si>
  <si>
    <t>Census Tract 3527.01, New Haven County, Connecticut!!Margin of Error</t>
  </si>
  <si>
    <t>Census Tract 3527.02, New Haven County, Connecticut!!Margin of Error</t>
  </si>
  <si>
    <t>Census Tract 3528, New Haven County, Connecticut!!Margin of Error</t>
  </si>
  <si>
    <t>Census Tract 3611, New Haven County, Connecticut!!Margin of Error</t>
  </si>
  <si>
    <t>Census Tract 3612, New Haven County, Connecticut!!Margin of Error</t>
  </si>
  <si>
    <t>Census Tract 3613, New Haven County, Connecticut!!Margin of Error</t>
  </si>
  <si>
    <t>Census Tract 3614.01, New Haven County, Connecticut!!Margin of Error</t>
  </si>
  <si>
    <t>Census Tract 3614.02, New Haven County, Connecticut!!Margin of Error</t>
  </si>
  <si>
    <t>Census Tract 3615, New Haven County, Connecticut!!Margin of Error</t>
  </si>
  <si>
    <t>Census Tract 9900, New Haven County, Connecticut!!Margin of Error</t>
  </si>
  <si>
    <t>Census Tract 6501, New London County, Connecticut!!Margin of Error</t>
  </si>
  <si>
    <t>Census Tract 6601.01, New London County, Connecticut!!Margin of Error</t>
  </si>
  <si>
    <t>Census Tract 6601.02, New London County, Connecticut!!Margin of Error</t>
  </si>
  <si>
    <t>Census Tract 6903, New London County, Connecticut!!Margin of Error</t>
  </si>
  <si>
    <t>Census Tract 6904, New London County, Connecticut!!Margin of Error</t>
  </si>
  <si>
    <t>Census Tract 6905, New London County, Connecticut!!Margin of Error</t>
  </si>
  <si>
    <t>Census Tract 6907, New London County, Connecticut!!Margin of Error</t>
  </si>
  <si>
    <t>Census Tract 6908, New London County, Connecticut!!Margin of Error</t>
  </si>
  <si>
    <t>Census Tract 6909, New London County, Connecticut!!Margin of Error</t>
  </si>
  <si>
    <t>Census Tract 6933, New London County, Connecticut!!Margin of Error</t>
  </si>
  <si>
    <t>Census Tract 6934, New London County, Connecticut!!Margin of Error</t>
  </si>
  <si>
    <t>Census Tract 6935, New London County, Connecticut!!Margin of Error</t>
  </si>
  <si>
    <t>Census Tract 6936, New London County, Connecticut!!Margin of Error</t>
  </si>
  <si>
    <t>Census Tract 6937, New London County, Connecticut!!Margin of Error</t>
  </si>
  <si>
    <t>Census Tract 6952.01, New London County, Connecticut!!Margin of Error</t>
  </si>
  <si>
    <t>Census Tract 6952.02, New London County, Connecticut!!Margin of Error</t>
  </si>
  <si>
    <t>Census Tract 6961, New London County, Connecticut!!Margin of Error</t>
  </si>
  <si>
    <t>Census Tract 6962, New London County, Connecticut!!Margin of Error</t>
  </si>
  <si>
    <t>Census Tract 6963, New London County, Connecticut!!Margin of Error</t>
  </si>
  <si>
    <t>Census Tract 6964, New London County, Connecticut!!Margin of Error</t>
  </si>
  <si>
    <t>Census Tract 6965, New London County, Connecticut!!Margin of Error</t>
  </si>
  <si>
    <t>Census Tract 6966, New London County, Connecticut!!Margin of Error</t>
  </si>
  <si>
    <t>Census Tract 6967, New London County, Connecticut!!Margin of Error</t>
  </si>
  <si>
    <t>Census Tract 6968, New London County, Connecticut!!Margin of Error</t>
  </si>
  <si>
    <t>Census Tract 6970, New London County, Connecticut!!Margin of Error</t>
  </si>
  <si>
    <t>Census Tract 7001, New London County, Connecticut!!Margin of Error</t>
  </si>
  <si>
    <t>Census Tract 7011, New London County, Connecticut!!Margin of Error</t>
  </si>
  <si>
    <t>Census Tract 7012, New London County, Connecticut!!Margin of Error</t>
  </si>
  <si>
    <t>Census Tract 7021, New London County, Connecticut!!Margin of Error</t>
  </si>
  <si>
    <t>Census Tract 7023, New London County, Connecticut!!Margin of Error</t>
  </si>
  <si>
    <t>Census Tract 7024, New London County, Connecticut!!Margin of Error</t>
  </si>
  <si>
    <t>Census Tract 7025, New London County, Connecticut!!Margin of Error</t>
  </si>
  <si>
    <t>Census Tract 7026, New London County, Connecticut!!Margin of Error</t>
  </si>
  <si>
    <t>Census Tract 7027, New London County, Connecticut!!Margin of Error</t>
  </si>
  <si>
    <t>Census Tract 7028, New London County, Connecticut!!Margin of Error</t>
  </si>
  <si>
    <t>Census Tract 7029, New London County, Connecticut!!Margin of Error</t>
  </si>
  <si>
    <t>Census Tract 7030, New London County, Connecticut!!Margin of Error</t>
  </si>
  <si>
    <t>Census Tract 7051.01, New London County, Connecticut!!Margin of Error</t>
  </si>
  <si>
    <t>Census Tract 7051.02, New London County, Connecticut!!Margin of Error</t>
  </si>
  <si>
    <t>Census Tract 7052, New London County, Connecticut!!Margin of Error</t>
  </si>
  <si>
    <t>Census Tract 7053, New London County, Connecticut!!Margin of Error</t>
  </si>
  <si>
    <t>Census Tract 7054, New London County, Connecticut!!Margin of Error</t>
  </si>
  <si>
    <t>Census Tract 7071, New London County, Connecticut!!Margin of Error</t>
  </si>
  <si>
    <t>Census Tract 7081, New London County, Connecticut!!Margin of Error</t>
  </si>
  <si>
    <t>Census Tract 7091, New London County, Connecticut!!Margin of Error</t>
  </si>
  <si>
    <t>Census Tract 7092, New London County, Connecticut!!Margin of Error</t>
  </si>
  <si>
    <t>Census Tract 7101, New London County, Connecticut!!Margin of Error</t>
  </si>
  <si>
    <t>Census Tract 7111, New London County, Connecticut!!Margin of Error</t>
  </si>
  <si>
    <t>Census Tract 7121, New London County, Connecticut!!Margin of Error</t>
  </si>
  <si>
    <t>Census Tract 7131, New London County, Connecticut!!Margin of Error</t>
  </si>
  <si>
    <t>Census Tract 7141.01, New London County, Connecticut!!Margin of Error</t>
  </si>
  <si>
    <t>Census Tract 7141.03, New London County, Connecticut!!Margin of Error</t>
  </si>
  <si>
    <t>Census Tract 7141.04, New London County, Connecticut!!Margin of Error</t>
  </si>
  <si>
    <t>Census Tract 7151, New London County, Connecticut!!Margin of Error</t>
  </si>
  <si>
    <t>Census Tract 7161.01, New London County, Connecticut!!Margin of Error</t>
  </si>
  <si>
    <t>Census Tract 7161.02, New London County, Connecticut!!Margin of Error</t>
  </si>
  <si>
    <t>Census Tract 8701, New London County, Connecticut!!Margin of Error</t>
  </si>
  <si>
    <t>Census Tract 8702, New London County, Connecticut!!Margin of Error</t>
  </si>
  <si>
    <t>Census Tract 8703, New London County, Connecticut!!Margin of Error</t>
  </si>
  <si>
    <t>Census Tract 8705.01, New London County, Connecticut!!Margin of Error</t>
  </si>
  <si>
    <t>Census Tract 8705.02, New London County, Connecticut!!Margin of Error</t>
  </si>
  <si>
    <t>Census Tract 8707.01, New London County, Connecticut!!Margin of Error</t>
  </si>
  <si>
    <t>Census Tract 8707.03, New London County, Connecticut!!Margin of Error</t>
  </si>
  <si>
    <t>Census Tract 8707.04, New London County, Connecticut!!Margin of Error</t>
  </si>
  <si>
    <t>Census Tract 9800, New London County, Connecticut!!Margin of Error</t>
  </si>
  <si>
    <t>Census Tract 9901, New London County, Connecticut!!Margin of Error</t>
  </si>
  <si>
    <t>Census Tract 5261.01, Tolland County, Connecticut!!Margin of Error</t>
  </si>
  <si>
    <t>Census Tract 5261.02, Tolland County, Connecticut!!Margin of Error</t>
  </si>
  <si>
    <t>Census Tract 5281, Tolland County, Connecticut!!Margin of Error</t>
  </si>
  <si>
    <t>Census Tract 5291, Tolland County, Connecticut!!Margin of Error</t>
  </si>
  <si>
    <t>Census Tract 5301, Tolland County, Connecticut!!Margin of Error</t>
  </si>
  <si>
    <t>Census Tract 5302, Tolland County, Connecticut!!Margin of Error</t>
  </si>
  <si>
    <t>Census Tract 5303.01, Tolland County, Connecticut!!Margin of Error</t>
  </si>
  <si>
    <t>Census Tract 5303.02, Tolland County, Connecticut!!Margin of Error</t>
  </si>
  <si>
    <t>Census Tract 5304, Tolland County, Connecticut!!Margin of Error</t>
  </si>
  <si>
    <t>Census Tract 5305, Tolland County, Connecticut!!Margin of Error</t>
  </si>
  <si>
    <t>Census Tract 5306, Tolland County, Connecticut!!Margin of Error</t>
  </si>
  <si>
    <t>Census Tract 5331.01, Tolland County, Connecticut!!Margin of Error</t>
  </si>
  <si>
    <t>Census Tract 5331.02, Tolland County, Connecticut!!Margin of Error</t>
  </si>
  <si>
    <t>Census Tract 5351, Tolland County, Connecticut!!Margin of Error</t>
  </si>
  <si>
    <t>Census Tract 5352, Tolland County, Connecticut!!Margin of Error</t>
  </si>
  <si>
    <t>Census Tract 5381, Tolland County, Connecticut!!Margin of Error</t>
  </si>
  <si>
    <t>Census Tract 5382.01, Tolland County, Connecticut!!Margin of Error</t>
  </si>
  <si>
    <t>Census Tract 5382.02, Tolland County, Connecticut!!Margin of Error</t>
  </si>
  <si>
    <t>Census Tract 8401, Tolland County, Connecticut!!Margin of Error</t>
  </si>
  <si>
    <t>Census Tract 8501, Tolland County, Connecticut!!Margin of Error</t>
  </si>
  <si>
    <t>Census Tract 8502, Tolland County, Connecticut!!Margin of Error</t>
  </si>
  <si>
    <t>Census Tract 8601, Tolland County, Connecticut!!Margin of Error</t>
  </si>
  <si>
    <t>Census Tract 8811, Tolland County, Connecticut!!Margin of Error</t>
  </si>
  <si>
    <t>Census Tract 8812, Tolland County, Connecticut!!Margin of Error</t>
  </si>
  <si>
    <t>Census Tract 8813, Tolland County, Connecticut!!Margin of Error</t>
  </si>
  <si>
    <t>Census Tract 8815, Tolland County, Connecticut!!Margin of Error</t>
  </si>
  <si>
    <t>Census Tract 8901, Tolland County, Connecticut!!Margin of Error</t>
  </si>
  <si>
    <t>Census Tract 8902.01, Tolland County, Connecticut!!Margin of Error</t>
  </si>
  <si>
    <t>Census Tract 8902.02, Tolland County, Connecticut!!Margin of Error</t>
  </si>
  <si>
    <t>Census Tract 8003, Windham County, Connecticut!!Margin of Error</t>
  </si>
  <si>
    <t>Census Tract 8004, Windham County, Connecticut!!Margin of Error</t>
  </si>
  <si>
    <t>Census Tract 8005, Windham County, Connecticut!!Margin of Error</t>
  </si>
  <si>
    <t>Census Tract 8006, Windham County, Connecticut!!Margin of Error</t>
  </si>
  <si>
    <t>Census Tract 8007, Windham County, Connecticut!!Margin of Error</t>
  </si>
  <si>
    <t>Census Tract 8150, Windham County, Connecticut!!Margin of Error</t>
  </si>
  <si>
    <t>Census Tract 8200, Windham County, Connecticut!!Margin of Error</t>
  </si>
  <si>
    <t>Census Tract 8250, Windham County, Connecticut!!Margin of Error</t>
  </si>
  <si>
    <t>Census Tract 8301, Windham County, Connecticut!!Margin of Error</t>
  </si>
  <si>
    <t>Census Tract 9001, Windham County, Connecticut!!Margin of Error</t>
  </si>
  <si>
    <t>Census Tract 9002, Windham County, Connecticut!!Margin of Error</t>
  </si>
  <si>
    <t>Census Tract 9011, Windham County, Connecticut!!Margin of Error</t>
  </si>
  <si>
    <t>Census Tract 9022, Windham County, Connecticut!!Margin of Error</t>
  </si>
  <si>
    <t>Census Tract 9025, Windham County, Connecticut!!Margin of Error</t>
  </si>
  <si>
    <t>Census Tract 9031, Windham County, Connecticut!!Margin of Error</t>
  </si>
  <si>
    <t>Census Tract 9032, Windham County, Connecticut!!Margin of Error</t>
  </si>
  <si>
    <t>Census Tract 9041, Windham County, Connecticut!!Margin of Error</t>
  </si>
  <si>
    <t>Census Tract 9044, Windham County, Connecticut!!Margin of Error</t>
  </si>
  <si>
    <t>Census Tract 9045, Windham County, Connecticut!!Margin of Error</t>
  </si>
  <si>
    <t>Census Tract 9051, Windham County, Connecticut!!Margin of Error</t>
  </si>
  <si>
    <t>Census Tract 9061, Windham County, Connecticut!!Margin of Error</t>
  </si>
  <si>
    <t>Census Tract 9071, Windham County, Connecticut!!Margin of Error</t>
  </si>
  <si>
    <t>Census Tract 9072, Windham County, Connecticut!!Margin of Error</t>
  </si>
  <si>
    <t>Census Tract 9073, Windham County, Connecticut!!Margin of Error</t>
  </si>
  <si>
    <t>Census Tract 9081, Windham County, Connecticut!!Margin of Error</t>
  </si>
  <si>
    <t>APPLIED FILTERS</t>
  </si>
  <si>
    <t>APPLIED SORTS</t>
  </si>
  <si>
    <t>PIVOT &amp; GROUPING</t>
  </si>
  <si>
    <t>WEB ADDRESS</t>
  </si>
  <si>
    <t>https://data.census.gov/cedsci/table?t=Income%20%28Households,%20Families,%20Individuals%29%3AIncome%20and%20Poverty&amp;g=0400000US09%241400000&amp;tid=ACSDT5Y2019.B19013&amp;moe=false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</si>
  <si>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</si>
  <si>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</si>
  <si>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</si>
  <si>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</si>
  <si>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</si>
  <si>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</si>
  <si>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</si>
  <si>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</si>
  <si>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</si>
  <si>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</si>
  <si>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Median household income in the past 12 months (in 2019 inflation-adjusted dollars)</t>
  </si>
  <si>
    <t>-</t>
  </si>
  <si>
    <t>Census Tract</t>
  </si>
  <si>
    <t>Census Tract 101.01 Fairfield County Connecticut</t>
  </si>
  <si>
    <t>Census Tract 101.02 Fairfield County Connecticut</t>
  </si>
  <si>
    <t>Census Tract 102.01 Fairfield County Connecticut</t>
  </si>
  <si>
    <t>Census Tract 102.02 Fairfield County Connecticut</t>
  </si>
  <si>
    <t>Census Tract 103 Fairfield County Connecticut</t>
  </si>
  <si>
    <t>Census Tract 104 Fairfield County Connecticut</t>
  </si>
  <si>
    <t>Census Tract 105 Fairfield County Connecticut</t>
  </si>
  <si>
    <t>Census Tract 106 Fairfield County Connecticut</t>
  </si>
  <si>
    <t>Census Tract 107 Fairfield County Connecticut</t>
  </si>
  <si>
    <t>Census Tract 108 Fairfield County Connecticut</t>
  </si>
  <si>
    <t>Census Tract 109 Fairfield County Connecticut</t>
  </si>
  <si>
    <t>Census Tract 110 Fairfield County Connecticut</t>
  </si>
  <si>
    <t>Census Tract 111 Fairfield County Connecticut</t>
  </si>
  <si>
    <t>Census Tract 112 Fairfield County Connecticut</t>
  </si>
  <si>
    <t>Census Tract 113 Fairfield County Connecticut</t>
  </si>
  <si>
    <t>Census Tract 201 Fairfield County Connecticut</t>
  </si>
  <si>
    <t>Census Tract 202 Fairfield County Connecticut</t>
  </si>
  <si>
    <t>Census Tract 203 Fairfield County Connecticut</t>
  </si>
  <si>
    <t>Census Tract 204 Fairfield County Connecticut</t>
  </si>
  <si>
    <t>Census Tract 205 Fairfield County Connecticut</t>
  </si>
  <si>
    <t>Census Tract 206 Fairfield County Connecticut</t>
  </si>
  <si>
    <t>Census Tract 207 Fairfield County Connecticut</t>
  </si>
  <si>
    <t>Census Tract 208 Fairfield County Connecticut</t>
  </si>
  <si>
    <t>Census Tract 209 Fairfield County Connecticut</t>
  </si>
  <si>
    <t>Census Tract 210 Fairfield County Connecticut</t>
  </si>
  <si>
    <t>Census Tract 211 Fairfield County Connecticut</t>
  </si>
  <si>
    <t>Census Tract 212 Fairfield County Connecticut</t>
  </si>
  <si>
    <t>Census Tract 213 Fairfield County Connecticut</t>
  </si>
  <si>
    <t>Census Tract 214 Fairfield County Connecticut</t>
  </si>
  <si>
    <t>Census Tract 215 Fairfield County Connecticut</t>
  </si>
  <si>
    <t>Census Tract 216 Fairfield County Connecticut</t>
  </si>
  <si>
    <t>Census Tract 217 Fairfield County Connecticut</t>
  </si>
  <si>
    <t>Census Tract 218.01 Fairfield County Connecticut</t>
  </si>
  <si>
    <t>Census Tract 218.02 Fairfield County Connecticut</t>
  </si>
  <si>
    <t>Census Tract 219 Fairfield County Connecticut</t>
  </si>
  <si>
    <t>Census Tract 220 Fairfield County Connecticut</t>
  </si>
  <si>
    <t>Census Tract 221 Fairfield County Connecticut</t>
  </si>
  <si>
    <t>Census Tract 222 Fairfield County Connecticut</t>
  </si>
  <si>
    <t>Census Tract 223 Fairfield County Connecticut</t>
  </si>
  <si>
    <t>Census Tract 224 Fairfield County Connecticut</t>
  </si>
  <si>
    <t>Census Tract 301 Fairfield County Connecticut</t>
  </si>
  <si>
    <t>Census Tract 302 Fairfield County Connecticut</t>
  </si>
  <si>
    <t>Census Tract 303 Fairfield County Connecticut</t>
  </si>
  <si>
    <t>Census Tract 304 Fairfield County Connecticut</t>
  </si>
  <si>
    <t>Census Tract 305 Fairfield County Connecticut</t>
  </si>
  <si>
    <t>Census Tract 351 Fairfield County Connecticut</t>
  </si>
  <si>
    <t>Census Tract 352 Fairfield County Connecticut</t>
  </si>
  <si>
    <t>Census Tract 353 Fairfield County Connecticut</t>
  </si>
  <si>
    <t>Census Tract 354 Fairfield County Connecticut</t>
  </si>
  <si>
    <t>Census Tract 425 Fairfield County Connecticut</t>
  </si>
  <si>
    <t>Census Tract 426 Fairfield County Connecticut</t>
  </si>
  <si>
    <t>Census Tract 427 Fairfield County Connecticut</t>
  </si>
  <si>
    <t>Census Tract 428 Fairfield County Connecticut</t>
  </si>
  <si>
    <t>Census Tract 429 Fairfield County Connecticut</t>
  </si>
  <si>
    <t>Census Tract 430 Fairfield County Connecticut</t>
  </si>
  <si>
    <t>Census Tract 431 Fairfield County Connecticut</t>
  </si>
  <si>
    <t>Census Tract 432 Fairfield County Connecticut</t>
  </si>
  <si>
    <t>Census Tract 433 Fairfield County Connecticut</t>
  </si>
  <si>
    <t>Census Tract 434 Fairfield County Connecticut</t>
  </si>
  <si>
    <t>Census Tract 435 Fairfield County Connecticut</t>
  </si>
  <si>
    <t>Census Tract 436 Fairfield County Connecticut</t>
  </si>
  <si>
    <t>Census Tract 437 Fairfield County Connecticut</t>
  </si>
  <si>
    <t>Census Tract 438 Fairfield County Connecticut</t>
  </si>
  <si>
    <t>Census Tract 439 Fairfield County Connecticut</t>
  </si>
  <si>
    <t>Census Tract 440 Fairfield County Connecticut</t>
  </si>
  <si>
    <t>Census Tract 441 Fairfield County Connecticut</t>
  </si>
  <si>
    <t>Census Tract 442 Fairfield County Connecticut</t>
  </si>
  <si>
    <t>Census Tract 443 Fairfield County Connecticut</t>
  </si>
  <si>
    <t>Census Tract 444 Fairfield County Connecticut</t>
  </si>
  <si>
    <t>Census Tract 445 Fairfield County Connecticut</t>
  </si>
  <si>
    <t>Census Tract 446 Fairfield County Connecticut</t>
  </si>
  <si>
    <t>Census Tract 451.01 Fairfield County Connecticut</t>
  </si>
  <si>
    <t>Census Tract 451.02 Fairfield County Connecticut</t>
  </si>
  <si>
    <t>Census Tract 452 Fairfield County Connecticut</t>
  </si>
  <si>
    <t>Census Tract 453 Fairfield County Connecticut</t>
  </si>
  <si>
    <t>Census Tract 454 Fairfield County Connecticut</t>
  </si>
  <si>
    <t>Census Tract 501 Fairfield County Connecticut</t>
  </si>
  <si>
    <t>Census Tract 502 Fairfield County Connecticut</t>
  </si>
  <si>
    <t>Census Tract 503 Fairfield County Connecticut</t>
  </si>
  <si>
    <t>Census Tract 504 Fairfield County Connecticut</t>
  </si>
  <si>
    <t>Census Tract 505 Fairfield County Connecticut</t>
  </si>
  <si>
    <t>Census Tract 506 Fairfield County Connecticut</t>
  </si>
  <si>
    <t>Census Tract 551 Fairfield County Connecticut</t>
  </si>
  <si>
    <t>Census Tract 552 Fairfield County Connecticut</t>
  </si>
  <si>
    <t>Census Tract 601 Fairfield County Connecticut</t>
  </si>
  <si>
    <t>Census Tract 602 Fairfield County Connecticut</t>
  </si>
  <si>
    <t>Census Tract 603 Fairfield County Connecticut</t>
  </si>
  <si>
    <t>Census Tract 604 Fairfield County Connecticut</t>
  </si>
  <si>
    <t>Census Tract 605 Fairfield County Connecticut</t>
  </si>
  <si>
    <t>Census Tract 606 Fairfield County Connecticut</t>
  </si>
  <si>
    <t>Census Tract 607 Fairfield County Connecticut</t>
  </si>
  <si>
    <t>Census Tract 608 Fairfield County Connecticut</t>
  </si>
  <si>
    <t>Census Tract 609 Fairfield County Connecticut</t>
  </si>
  <si>
    <t>Census Tract 610 Fairfield County Connecticut</t>
  </si>
  <si>
    <t>Census Tract 611 Fairfield County Connecticut</t>
  </si>
  <si>
    <t>Census Tract 612 Fairfield County Connecticut</t>
  </si>
  <si>
    <t>Census Tract 613 Fairfield County Connecticut</t>
  </si>
  <si>
    <t>Census Tract 614 Fairfield County Connecticut</t>
  </si>
  <si>
    <t>Census Tract 615 Fairfield County Connecticut</t>
  </si>
  <si>
    <t>Census Tract 616 Fairfield County Connecticut</t>
  </si>
  <si>
    <t>Census Tract 701 Fairfield County Connecticut</t>
  </si>
  <si>
    <t>Census Tract 702 Fairfield County Connecticut</t>
  </si>
  <si>
    <t>Census Tract 703 Fairfield County Connecticut</t>
  </si>
  <si>
    <t>Census Tract 704 Fairfield County Connecticut</t>
  </si>
  <si>
    <t>Census Tract 705 Fairfield County Connecticut</t>
  </si>
  <si>
    <t>Census Tract 706 Fairfield County Connecticut</t>
  </si>
  <si>
    <t>Census Tract 709 Fairfield County Connecticut</t>
  </si>
  <si>
    <t>Census Tract 710 Fairfield County Connecticut</t>
  </si>
  <si>
    <t>Census Tract 711 Fairfield County Connecticut</t>
  </si>
  <si>
    <t>Census Tract 712 Fairfield County Connecticut</t>
  </si>
  <si>
    <t>Census Tract 713 Fairfield County Connecticut</t>
  </si>
  <si>
    <t>Census Tract 714 Fairfield County Connecticut</t>
  </si>
  <si>
    <t>Census Tract 716 Fairfield County Connecticut</t>
  </si>
  <si>
    <t>Census Tract 719 Fairfield County Connecticut</t>
  </si>
  <si>
    <t>Census Tract 720 Fairfield County Connecticut</t>
  </si>
  <si>
    <t>Census Tract 721 Fairfield County Connecticut</t>
  </si>
  <si>
    <t>Census Tract 722 Fairfield County Connecticut</t>
  </si>
  <si>
    <t>Census Tract 723 Fairfield County Connecticut</t>
  </si>
  <si>
    <t>Census Tract 724 Fairfield County Connecticut</t>
  </si>
  <si>
    <t>Census Tract 725 Fairfield County Connecticut</t>
  </si>
  <si>
    <t>Census Tract 726 Fairfield County Connecticut</t>
  </si>
  <si>
    <t>Census Tract 727 Fairfield County Connecticut</t>
  </si>
  <si>
    <t>Census Tract 728 Fairfield County Connecticut</t>
  </si>
  <si>
    <t>Census Tract 729 Fairfield County Connecticut</t>
  </si>
  <si>
    <t>Census Tract 730 Fairfield County Connecticut</t>
  </si>
  <si>
    <t>Census Tract 731 Fairfield County Connecticut</t>
  </si>
  <si>
    <t>Census Tract 732 Fairfield County Connecticut</t>
  </si>
  <si>
    <t>Census Tract 733 Fairfield County Connecticut</t>
  </si>
  <si>
    <t>Census Tract 734 Fairfield County Connecticut</t>
  </si>
  <si>
    <t>Census Tract 735 Fairfield County Connecticut</t>
  </si>
  <si>
    <t>Census Tract 736 Fairfield County Connecticut</t>
  </si>
  <si>
    <t>Census Tract 737 Fairfield County Connecticut</t>
  </si>
  <si>
    <t>Census Tract 738 Fairfield County Connecticut</t>
  </si>
  <si>
    <t>Census Tract 739 Fairfield County Connecticut</t>
  </si>
  <si>
    <t>Census Tract 740 Fairfield County Connecticut</t>
  </si>
  <si>
    <t>Census Tract 743 Fairfield County Connecticut</t>
  </si>
  <si>
    <t>Census Tract 744 Fairfield County Connecticut</t>
  </si>
  <si>
    <t>Census Tract 801 Fairfield County Connecticut</t>
  </si>
  <si>
    <t>Census Tract 802 Fairfield County Connecticut</t>
  </si>
  <si>
    <t>Census Tract 804 Fairfield County Connecticut</t>
  </si>
  <si>
    <t>Census Tract 805 Fairfield County Connecticut</t>
  </si>
  <si>
    <t>Census Tract 806 Fairfield County Connecticut</t>
  </si>
  <si>
    <t>Census Tract 807 Fairfield County Connecticut</t>
  </si>
  <si>
    <t>Census Tract 808 Fairfield County Connecticut</t>
  </si>
  <si>
    <t>Census Tract 809 Fairfield County Connecticut</t>
  </si>
  <si>
    <t>Census Tract 810 Fairfield County Connecticut</t>
  </si>
  <si>
    <t>Census Tract 811 Fairfield County Connecticut</t>
  </si>
  <si>
    <t>Census Tract 812 Fairfield County Connecticut</t>
  </si>
  <si>
    <t>Census Tract 813 Fairfield County Connecticut</t>
  </si>
  <si>
    <t>Census Tract 901 Fairfield County Connecticut</t>
  </si>
  <si>
    <t>Census Tract 902 Fairfield County Connecticut</t>
  </si>
  <si>
    <t>Census Tract 903 Fairfield County Connecticut</t>
  </si>
  <si>
    <t>Census Tract 904 Fairfield County Connecticut</t>
  </si>
  <si>
    <t>Census Tract 905 Fairfield County Connecticut</t>
  </si>
  <si>
    <t>Census Tract 906 Fairfield County Connecticut</t>
  </si>
  <si>
    <t>Census Tract 907 Fairfield County Connecticut</t>
  </si>
  <si>
    <t>Census Tract 1001 Fairfield County Connecticut</t>
  </si>
  <si>
    <t>Census Tract 1002 Fairfield County Connecticut</t>
  </si>
  <si>
    <t>Census Tract 1003 Fairfield County Connecticut</t>
  </si>
  <si>
    <t>Census Tract 1051 Fairfield County Connecticut</t>
  </si>
  <si>
    <t>Census Tract 1052 Fairfield County Connecticut</t>
  </si>
  <si>
    <t>Census Tract 1101 Fairfield County Connecticut</t>
  </si>
  <si>
    <t>Census Tract 1102.01 Fairfield County Connecticut</t>
  </si>
  <si>
    <t>Census Tract 1102.02 Fairfield County Connecticut</t>
  </si>
  <si>
    <t>Census Tract 1103.01 Fairfield County Connecticut</t>
  </si>
  <si>
    <t>Census Tract 1103.02 Fairfield County Connecticut</t>
  </si>
  <si>
    <t>Census Tract 1104 Fairfield County Connecticut</t>
  </si>
  <si>
    <t>Census Tract 1105 Fairfield County Connecticut</t>
  </si>
  <si>
    <t>Census Tract 1106 Fairfield County Connecticut</t>
  </si>
  <si>
    <t>Census Tract 2001 Fairfield County Connecticut</t>
  </si>
  <si>
    <t>Census Tract 2002 Fairfield County Connecticut</t>
  </si>
  <si>
    <t>Census Tract 2003.01 Fairfield County Connecticut</t>
  </si>
  <si>
    <t>Census Tract 2003.02 Fairfield County Connecticut</t>
  </si>
  <si>
    <t>Census Tract 2051 Fairfield County Connecticut</t>
  </si>
  <si>
    <t>Census Tract 2052 Fairfield County Connecticut</t>
  </si>
  <si>
    <t>Census Tract 2053 Fairfield County Connecticut</t>
  </si>
  <si>
    <t>Census Tract 2101 Fairfield County Connecticut</t>
  </si>
  <si>
    <t>Census Tract 2102 Fairfield County Connecticut</t>
  </si>
  <si>
    <t>Census Tract 2103 Fairfield County Connecticut</t>
  </si>
  <si>
    <t>Census Tract 2104 Fairfield County Connecticut</t>
  </si>
  <si>
    <t>Census Tract 2105 Fairfield County Connecticut</t>
  </si>
  <si>
    <t>Census Tract 2106 Fairfield County Connecticut</t>
  </si>
  <si>
    <t>Census Tract 2107.01 Fairfield County Connecticut</t>
  </si>
  <si>
    <t>Census Tract 2107.02 Fairfield County Connecticut</t>
  </si>
  <si>
    <t>Census Tract 2108 Fairfield County Connecticut</t>
  </si>
  <si>
    <t>Census Tract 2109 Fairfield County Connecticut</t>
  </si>
  <si>
    <t>Census Tract 2110 Fairfield County Connecticut</t>
  </si>
  <si>
    <t>Census Tract 2111 Fairfield County Connecticut</t>
  </si>
  <si>
    <t>Census Tract 2112 Fairfield County Connecticut</t>
  </si>
  <si>
    <t>Census Tract 2113 Fairfield County Connecticut</t>
  </si>
  <si>
    <t>Census Tract 2114 Fairfield County Connecticut</t>
  </si>
  <si>
    <t>Census Tract 2201 Fairfield County Connecticut</t>
  </si>
  <si>
    <t>Census Tract 2202 Fairfield County Connecticut</t>
  </si>
  <si>
    <t>Census Tract 2203 Fairfield County Connecticut</t>
  </si>
  <si>
    <t>Census Tract 2301 Fairfield County Connecticut</t>
  </si>
  <si>
    <t>Census Tract 2302 Fairfield County Connecticut</t>
  </si>
  <si>
    <t>Census Tract 2303 Fairfield County Connecticut</t>
  </si>
  <si>
    <t>Census Tract 2304 Fairfield County Connecticut</t>
  </si>
  <si>
    <t>Census Tract 2305.01 Fairfield County Connecticut</t>
  </si>
  <si>
    <t>Census Tract 2305.02 Fairfield County Connecticut</t>
  </si>
  <si>
    <t>Census Tract 2401 Fairfield County Connecticut</t>
  </si>
  <si>
    <t>Census Tract 2402 Fairfield County Connecticut</t>
  </si>
  <si>
    <t>Census Tract 2451 Fairfield County Connecticut</t>
  </si>
  <si>
    <t>Census Tract 2452 Fairfield County Connecticut</t>
  </si>
  <si>
    <t>Census Tract 2453 Fairfield County Connecticut</t>
  </si>
  <si>
    <t>Census Tract 2454 Fairfield County Connecticut</t>
  </si>
  <si>
    <t>Census Tract 2455 Fairfield County Connecticut</t>
  </si>
  <si>
    <t>Census Tract 2456 Fairfield County Connecticut</t>
  </si>
  <si>
    <t>Census Tract 2571 Fairfield County Connecticut</t>
  </si>
  <si>
    <t>Census Tract 2572 Fairfield County Connecticut</t>
  </si>
  <si>
    <t>Census Tract 9900 Fairfield County Connecticut</t>
  </si>
  <si>
    <t>Census Tract 3301 Hartford County Connecticut</t>
  </si>
  <si>
    <t>Census Tract 4001 Hartford County Connecticut</t>
  </si>
  <si>
    <t>Census Tract 4002 Hartford County Connecticut</t>
  </si>
  <si>
    <t>Census Tract 4003 Hartford County Connecticut</t>
  </si>
  <si>
    <t>Census Tract 4051 Hartford County Connecticut</t>
  </si>
  <si>
    <t>Census Tract 4052 Hartford County Connecticut</t>
  </si>
  <si>
    <t>Census Tract 4053 Hartford County Connecticut</t>
  </si>
  <si>
    <t>Census Tract 4054.01 Hartford County Connecticut</t>
  </si>
  <si>
    <t>Census Tract 4054.02 Hartford County Connecticut</t>
  </si>
  <si>
    <t>Census Tract 4055 Hartford County Connecticut</t>
  </si>
  <si>
    <t>Census Tract 4056 Hartford County Connecticut</t>
  </si>
  <si>
    <t>Census Tract 4057 Hartford County Connecticut</t>
  </si>
  <si>
    <t>Census Tract 4058 Hartford County Connecticut</t>
  </si>
  <si>
    <t>Census Tract 4059 Hartford County Connecticut</t>
  </si>
  <si>
    <t>Census Tract 4060.01 Hartford County Connecticut</t>
  </si>
  <si>
    <t>Census Tract 4060.02 Hartford County Connecticut</t>
  </si>
  <si>
    <t>Census Tract 4061 Hartford County Connecticut</t>
  </si>
  <si>
    <t>Census Tract 4101.01 Hartford County Connecticut</t>
  </si>
  <si>
    <t>Census Tract 4101.02 Hartford County Connecticut</t>
  </si>
  <si>
    <t>Census Tract 4153 Hartford County Connecticut</t>
  </si>
  <si>
    <t>Census Tract 4154 Hartford County Connecticut</t>
  </si>
  <si>
    <t>Census Tract 4155 Hartford County Connecticut</t>
  </si>
  <si>
    <t>Census Tract 4156 Hartford County Connecticut</t>
  </si>
  <si>
    <t>Census Tract 4157 Hartford County Connecticut</t>
  </si>
  <si>
    <t>Census Tract 4158 Hartford County Connecticut</t>
  </si>
  <si>
    <t>Census Tract 4159 Hartford County Connecticut</t>
  </si>
  <si>
    <t>Census Tract 4160 Hartford County Connecticut</t>
  </si>
  <si>
    <t>Census Tract 4161 Hartford County Connecticut</t>
  </si>
  <si>
    <t>Census Tract 4162 Hartford County Connecticut</t>
  </si>
  <si>
    <t>Census Tract 4163 Hartford County Connecticut</t>
  </si>
  <si>
    <t>Census Tract 4164 Hartford County Connecticut</t>
  </si>
  <si>
    <t>Census Tract 4165 Hartford County Connecticut</t>
  </si>
  <si>
    <t>Census Tract 4166 Hartford County Connecticut</t>
  </si>
  <si>
    <t>Census Tract 4167 Hartford County Connecticut</t>
  </si>
  <si>
    <t>Census Tract 4168 Hartford County Connecticut</t>
  </si>
  <si>
    <t>Census Tract 4171 Hartford County Connecticut</t>
  </si>
  <si>
    <t>Census Tract 4172 Hartford County Connecticut</t>
  </si>
  <si>
    <t>Census Tract 4173 Hartford County Connecticut</t>
  </si>
  <si>
    <t>Census Tract 4174 Hartford County Connecticut</t>
  </si>
  <si>
    <t>Census Tract 4175 Hartford County Connecticut</t>
  </si>
  <si>
    <t>Census Tract 4204 Hartford County Connecticut</t>
  </si>
  <si>
    <t>Census Tract 4205 Hartford County Connecticut</t>
  </si>
  <si>
    <t>Census Tract 4206 Hartford County Connecticut</t>
  </si>
  <si>
    <t>Census Tract 4207 Hartford County Connecticut</t>
  </si>
  <si>
    <t>Census Tract 4301 Hartford County Connecticut</t>
  </si>
  <si>
    <t>Census Tract 4302.01 Hartford County Connecticut</t>
  </si>
  <si>
    <t>Census Tract 4302.02 Hartford County Connecticut</t>
  </si>
  <si>
    <t>Census Tract 4302.03 Hartford County Connecticut</t>
  </si>
  <si>
    <t>Census Tract 4303.01 Hartford County Connecticut</t>
  </si>
  <si>
    <t>Census Tract 4303.02 Hartford County Connecticut</t>
  </si>
  <si>
    <t>Census Tract 4304 Hartford County Connecticut</t>
  </si>
  <si>
    <t>Census Tract 4305 Hartford County Connecticut</t>
  </si>
  <si>
    <t>Census Tract 4306.01 Hartford County Connecticut</t>
  </si>
  <si>
    <t>Census Tract 4306.02 Hartford County Connecticut</t>
  </si>
  <si>
    <t>Census Tract 4601 Hartford County Connecticut</t>
  </si>
  <si>
    <t>Census Tract 4602.02 Hartford County Connecticut</t>
  </si>
  <si>
    <t>Census Tract 4602.03 Hartford County Connecticut</t>
  </si>
  <si>
    <t>Census Tract 4602.04 Hartford County Connecticut</t>
  </si>
  <si>
    <t>Census Tract 4603.01 Hartford County Connecticut</t>
  </si>
  <si>
    <t>Census Tract 4603.02 Hartford County Connecticut</t>
  </si>
  <si>
    <t>Census Tract 4621.01 Hartford County Connecticut</t>
  </si>
  <si>
    <t>Census Tract 4621.02 Hartford County Connecticut</t>
  </si>
  <si>
    <t>Census Tract 4622.01 Hartford County Connecticut</t>
  </si>
  <si>
    <t>Census Tract 4622.02 Hartford County Connecticut</t>
  </si>
  <si>
    <t>Census Tract 4641.01 Hartford County Connecticut</t>
  </si>
  <si>
    <t>Census Tract 4641.02 Hartford County Connecticut</t>
  </si>
  <si>
    <t>Census Tract 4661.01 Hartford County Connecticut</t>
  </si>
  <si>
    <t>Census Tract 4661.02 Hartford County Connecticut</t>
  </si>
  <si>
    <t>Census Tract 4662.01 Hartford County Connecticut</t>
  </si>
  <si>
    <t>Census Tract 4662.02 Hartford County Connecticut</t>
  </si>
  <si>
    <t>Census Tract 4663 Hartford County Connecticut</t>
  </si>
  <si>
    <t>Census Tract 4664 Hartford County Connecticut</t>
  </si>
  <si>
    <t>Census Tract 4681.01 Hartford County Connecticut</t>
  </si>
  <si>
    <t>Census Tract 4681.02 Hartford County Connecticut</t>
  </si>
  <si>
    <t>Census Tract 4701 Hartford County Connecticut</t>
  </si>
  <si>
    <t>Census Tract 4711 Hartford County Connecticut</t>
  </si>
  <si>
    <t>Census Tract 4712 Hartford County Connecticut</t>
  </si>
  <si>
    <t>Census Tract 4713 Hartford County Connecticut</t>
  </si>
  <si>
    <t>Census Tract 4714 Hartford County Connecticut</t>
  </si>
  <si>
    <t>Census Tract 4715 Hartford County Connecticut</t>
  </si>
  <si>
    <t>Census Tract 4731 Hartford County Connecticut</t>
  </si>
  <si>
    <t>Census Tract 4734 Hartford County Connecticut</t>
  </si>
  <si>
    <t>Census Tract 4735.01 Hartford County Connecticut</t>
  </si>
  <si>
    <t>Census Tract 4735.02 Hartford County Connecticut</t>
  </si>
  <si>
    <t>Census Tract 4736.01 Hartford County Connecticut</t>
  </si>
  <si>
    <t>Census Tract 4736.02 Hartford County Connecticut</t>
  </si>
  <si>
    <t>Census Tract 4737 Hartford County Connecticut</t>
  </si>
  <si>
    <t>Census Tract 4738 Hartford County Connecticut</t>
  </si>
  <si>
    <t>Census Tract 4761 Hartford County Connecticut</t>
  </si>
  <si>
    <t>Census Tract 4762 Hartford County Connecticut</t>
  </si>
  <si>
    <t>Census Tract 4763 Hartford County Connecticut</t>
  </si>
  <si>
    <t>Census Tract 4771.01 Hartford County Connecticut</t>
  </si>
  <si>
    <t>Census Tract 4771.02 Hartford County Connecticut</t>
  </si>
  <si>
    <t>Census Tract 4772 Hartford County Connecticut</t>
  </si>
  <si>
    <t>Census Tract 4803 Hartford County Connecticut</t>
  </si>
  <si>
    <t>Census Tract 4804 Hartford County Connecticut</t>
  </si>
  <si>
    <t>Census Tract 4805 Hartford County Connecticut</t>
  </si>
  <si>
    <t>Census Tract 4806 Hartford County Connecticut</t>
  </si>
  <si>
    <t>Census Tract 4807 Hartford County Connecticut</t>
  </si>
  <si>
    <t>Census Tract 4808 Hartford County Connecticut</t>
  </si>
  <si>
    <t>Census Tract 4809 Hartford County Connecticut</t>
  </si>
  <si>
    <t>Census Tract 4810 Hartford County Connecticut</t>
  </si>
  <si>
    <t>Census Tract 4811 Hartford County Connecticut</t>
  </si>
  <si>
    <t>Census Tract 4812 Hartford County Connecticut</t>
  </si>
  <si>
    <t>Census Tract 4813 Hartford County Connecticut</t>
  </si>
  <si>
    <t>Census Tract 4841 Hartford County Connecticut</t>
  </si>
  <si>
    <t>Census Tract 4842 Hartford County Connecticut</t>
  </si>
  <si>
    <t>Census Tract 4871 Hartford County Connecticut</t>
  </si>
  <si>
    <t>Census Tract 4872.01 Hartford County Connecticut</t>
  </si>
  <si>
    <t>Census Tract 4872.02 Hartford County Connecticut</t>
  </si>
  <si>
    <t>Census Tract 4873 Hartford County Connecticut</t>
  </si>
  <si>
    <t>Census Tract 4874 Hartford County Connecticut</t>
  </si>
  <si>
    <t>Census Tract 4875 Hartford County Connecticut</t>
  </si>
  <si>
    <t>Census Tract 4901 Hartford County Connecticut</t>
  </si>
  <si>
    <t>Census Tract 4903.02 Hartford County Connecticut</t>
  </si>
  <si>
    <t>Census Tract 4921 Hartford County Connecticut</t>
  </si>
  <si>
    <t>Census Tract 4922 Hartford County Connecticut</t>
  </si>
  <si>
    <t>Census Tract 4923 Hartford County Connecticut</t>
  </si>
  <si>
    <t>Census Tract 4924 Hartford County Connecticut</t>
  </si>
  <si>
    <t>Census Tract 4925 Hartford County Connecticut</t>
  </si>
  <si>
    <t>Census Tract 4926 Hartford County Connecticut</t>
  </si>
  <si>
    <t>Census Tract 4941 Hartford County Connecticut</t>
  </si>
  <si>
    <t>Census Tract 4942.01 Hartford County Connecticut</t>
  </si>
  <si>
    <t>Census Tract 4942.02 Hartford County Connecticut</t>
  </si>
  <si>
    <t>Census Tract 4943 Hartford County Connecticut</t>
  </si>
  <si>
    <t>Census Tract 4944 Hartford County Connecticut</t>
  </si>
  <si>
    <t>Census Tract 4945 Hartford County Connecticut</t>
  </si>
  <si>
    <t>Census Tract 4946 Hartford County Connecticut</t>
  </si>
  <si>
    <t>Census Tract 4961 Hartford County Connecticut</t>
  </si>
  <si>
    <t>Census Tract 4962 Hartford County Connecticut</t>
  </si>
  <si>
    <t>Census Tract 4963 Hartford County Connecticut</t>
  </si>
  <si>
    <t>Census Tract 4964 Hartford County Connecticut</t>
  </si>
  <si>
    <t>Census Tract 4965 Hartford County Connecticut</t>
  </si>
  <si>
    <t>Census Tract 4966 Hartford County Connecticut</t>
  </si>
  <si>
    <t>Census Tract 4967 Hartford County Connecticut</t>
  </si>
  <si>
    <t>Census Tract 4968 Hartford County Connecticut</t>
  </si>
  <si>
    <t>Census Tract 4969 Hartford County Connecticut</t>
  </si>
  <si>
    <t>Census Tract 4970 Hartford County Connecticut</t>
  </si>
  <si>
    <t>Census Tract 4971 Hartford County Connecticut</t>
  </si>
  <si>
    <t>Census Tract 4972 Hartford County Connecticut</t>
  </si>
  <si>
    <t>Census Tract 4973 Hartford County Connecticut</t>
  </si>
  <si>
    <t>Census Tract 4974 Hartford County Connecticut</t>
  </si>
  <si>
    <t>Census Tract 4975 Hartford County Connecticut</t>
  </si>
  <si>
    <t>Census Tract 4976 Hartford County Connecticut</t>
  </si>
  <si>
    <t>Census Tract 4977 Hartford County Connecticut</t>
  </si>
  <si>
    <t>Census Tract 5001 Hartford County Connecticut</t>
  </si>
  <si>
    <t>Census Tract 5002 Hartford County Connecticut</t>
  </si>
  <si>
    <t>Census Tract 5003 Hartford County Connecticut</t>
  </si>
  <si>
    <t>Census Tract 5004 Hartford County Connecticut</t>
  </si>
  <si>
    <t>Census Tract 5005 Hartford County Connecticut</t>
  </si>
  <si>
    <t>Census Tract 5007 Hartford County Connecticut</t>
  </si>
  <si>
    <t>Census Tract 5009 Hartford County Connecticut</t>
  </si>
  <si>
    <t>Census Tract 5012 Hartford County Connecticut</t>
  </si>
  <si>
    <t>Census Tract 5013 Hartford County Connecticut</t>
  </si>
  <si>
    <t>Census Tract 5014 Hartford County Connecticut</t>
  </si>
  <si>
    <t>Census Tract 5015 Hartford County Connecticut</t>
  </si>
  <si>
    <t>Census Tract 5017 Hartford County Connecticut</t>
  </si>
  <si>
    <t>Census Tract 5018 Hartford County Connecticut</t>
  </si>
  <si>
    <t>Census Tract 5021 Hartford County Connecticut</t>
  </si>
  <si>
    <t>Census Tract 5023 Hartford County Connecticut</t>
  </si>
  <si>
    <t>Census Tract 5024 Hartford County Connecticut</t>
  </si>
  <si>
    <t>Census Tract 5025 Hartford County Connecticut</t>
  </si>
  <si>
    <t>Census Tract 5026 Hartford County Connecticut</t>
  </si>
  <si>
    <t>Census Tract 5027 Hartford County Connecticut</t>
  </si>
  <si>
    <t>Census Tract 5028 Hartford County Connecticut</t>
  </si>
  <si>
    <t>Census Tract 5029 Hartford County Connecticut</t>
  </si>
  <si>
    <t>Census Tract 5030 Hartford County Connecticut</t>
  </si>
  <si>
    <t>Census Tract 5031 Hartford County Connecticut</t>
  </si>
  <si>
    <t>Census Tract 5033 Hartford County Connecticut</t>
  </si>
  <si>
    <t>Census Tract 5035 Hartford County Connecticut</t>
  </si>
  <si>
    <t>Census Tract 5037 Hartford County Connecticut</t>
  </si>
  <si>
    <t>Census Tract 5038 Hartford County Connecticut</t>
  </si>
  <si>
    <t>Census Tract 5039 Hartford County Connecticut</t>
  </si>
  <si>
    <t>Census Tract 5040 Hartford County Connecticut</t>
  </si>
  <si>
    <t>Census Tract 5041 Hartford County Connecticut</t>
  </si>
  <si>
    <t>Census Tract 5042 Hartford County Connecticut</t>
  </si>
  <si>
    <t>Census Tract 5043 Hartford County Connecticut</t>
  </si>
  <si>
    <t>Census Tract 5045 Hartford County Connecticut</t>
  </si>
  <si>
    <t>Census Tract 5048 Hartford County Connecticut</t>
  </si>
  <si>
    <t>Census Tract 5049 Hartford County Connecticut</t>
  </si>
  <si>
    <t>Census Tract 5101 Hartford County Connecticut</t>
  </si>
  <si>
    <t>Census Tract 5102 Hartford County Connecticut</t>
  </si>
  <si>
    <t>Census Tract 5103 Hartford County Connecticut</t>
  </si>
  <si>
    <t>Census Tract 5104 Hartford County Connecticut</t>
  </si>
  <si>
    <t>Census Tract 5105 Hartford County Connecticut</t>
  </si>
  <si>
    <t>Census Tract 5106 Hartford County Connecticut</t>
  </si>
  <si>
    <t>Census Tract 5107 Hartford County Connecticut</t>
  </si>
  <si>
    <t>Census Tract 5108 Hartford County Connecticut</t>
  </si>
  <si>
    <t>Census Tract 5109 Hartford County Connecticut</t>
  </si>
  <si>
    <t>Census Tract 5110 Hartford County Connecticut</t>
  </si>
  <si>
    <t>Census Tract 5111 Hartford County Connecticut</t>
  </si>
  <si>
    <t>Census Tract 5112 Hartford County Connecticut</t>
  </si>
  <si>
    <t>Census Tract 5113 Hartford County Connecticut</t>
  </si>
  <si>
    <t>Census Tract 5114 Hartford County Connecticut</t>
  </si>
  <si>
    <t>Census Tract 5141.01 Hartford County Connecticut</t>
  </si>
  <si>
    <t>Census Tract 5141.02 Hartford County Connecticut</t>
  </si>
  <si>
    <t>Census Tract 5142 Hartford County Connecticut</t>
  </si>
  <si>
    <t>Census Tract 5143 Hartford County Connecticut</t>
  </si>
  <si>
    <t>Census Tract 5144 Hartford County Connecticut</t>
  </si>
  <si>
    <t>Census Tract 5145 Hartford County Connecticut</t>
  </si>
  <si>
    <t>Census Tract 5146 Hartford County Connecticut</t>
  </si>
  <si>
    <t>Census Tract 5147 Hartford County Connecticut</t>
  </si>
  <si>
    <t>Census Tract 5148 Hartford County Connecticut</t>
  </si>
  <si>
    <t>Census Tract 5149 Hartford County Connecticut</t>
  </si>
  <si>
    <t>Census Tract 5150 Hartford County Connecticut</t>
  </si>
  <si>
    <t>Census Tract 5151.01 Hartford County Connecticut</t>
  </si>
  <si>
    <t>Census Tract 5151.02 Hartford County Connecticut</t>
  </si>
  <si>
    <t>Census Tract 5152 Hartford County Connecticut</t>
  </si>
  <si>
    <t>Census Tract 5201 Hartford County Connecticut</t>
  </si>
  <si>
    <t>Census Tract 5202.01 Hartford County Connecticut</t>
  </si>
  <si>
    <t>Census Tract 5202.02 Hartford County Connecticut</t>
  </si>
  <si>
    <t>Census Tract 5203.01 Hartford County Connecticut</t>
  </si>
  <si>
    <t>Census Tract 5203.02 Hartford County Connecticut</t>
  </si>
  <si>
    <t>Census Tract 5204 Hartford County Connecticut</t>
  </si>
  <si>
    <t>Census Tract 5205.01 Hartford County Connecticut</t>
  </si>
  <si>
    <t>Census Tract 5241 Hartford County Connecticut</t>
  </si>
  <si>
    <t>Census Tract 5242 Hartford County Connecticut</t>
  </si>
  <si>
    <t>Census Tract 5243 Hartford County Connecticut</t>
  </si>
  <si>
    <t>Census Tract 5244 Hartford County Connecticut</t>
  </si>
  <si>
    <t>Census Tract 5245.01 Hartford County Connecticut</t>
  </si>
  <si>
    <t>Census Tract 5245.02 Hartford County Connecticut</t>
  </si>
  <si>
    <t>Census Tract 5246 Hartford County Connecticut</t>
  </si>
  <si>
    <t>Census Tract 5247 Hartford County Connecticut</t>
  </si>
  <si>
    <t>Census Tract 9800 Hartford County Connecticut</t>
  </si>
  <si>
    <t>Census Tract 2501 Litchfield County Connecticut</t>
  </si>
  <si>
    <t>Census Tract 2531 Litchfield County Connecticut</t>
  </si>
  <si>
    <t>Census Tract 2532 Litchfield County Connecticut</t>
  </si>
  <si>
    <t>Census Tract 2533 Litchfield County Connecticut</t>
  </si>
  <si>
    <t>Census Tract 2534 Litchfield County Connecticut</t>
  </si>
  <si>
    <t>Census Tract 2535 Litchfield County Connecticut</t>
  </si>
  <si>
    <t>Census Tract 2536 Litchfield County Connecticut</t>
  </si>
  <si>
    <t>Census Tract 2602 Litchfield County Connecticut</t>
  </si>
  <si>
    <t>Census Tract 2611 Litchfield County Connecticut</t>
  </si>
  <si>
    <t>Census Tract 2621 Litchfield County Connecticut</t>
  </si>
  <si>
    <t>Census Tract 2632 Litchfield County Connecticut</t>
  </si>
  <si>
    <t>Census Tract 2651 Litchfield County Connecticut</t>
  </si>
  <si>
    <t>Census Tract 2661 Litchfield County Connecticut</t>
  </si>
  <si>
    <t>Census Tract 2671 Litchfield County Connecticut</t>
  </si>
  <si>
    <t>Census Tract 2681 Litchfield County Connecticut</t>
  </si>
  <si>
    <t>Census Tract 2901 Litchfield County Connecticut</t>
  </si>
  <si>
    <t>Census Tract 2931 Litchfield County Connecticut</t>
  </si>
  <si>
    <t>Census Tract 2961 Litchfield County Connecticut</t>
  </si>
  <si>
    <t>Census Tract 2983 Litchfield County Connecticut</t>
  </si>
  <si>
    <t>Census Tract 2984 Litchfield County Connecticut</t>
  </si>
  <si>
    <t>Census Tract 3001 Litchfield County Connecticut</t>
  </si>
  <si>
    <t>Census Tract 3004 Litchfield County Connecticut</t>
  </si>
  <si>
    <t>Census Tract 3005 Litchfield County Connecticut</t>
  </si>
  <si>
    <t>Census Tract 3031 Litchfield County Connecticut</t>
  </si>
  <si>
    <t>Census Tract 3061 Litchfield County Connecticut</t>
  </si>
  <si>
    <t>Census Tract 3101 Litchfield County Connecticut</t>
  </si>
  <si>
    <t>Census Tract 3102 Litchfield County Connecticut</t>
  </si>
  <si>
    <t>Census Tract 3103 Litchfield County Connecticut</t>
  </si>
  <si>
    <t>Census Tract 3104 Litchfield County Connecticut</t>
  </si>
  <si>
    <t>Census Tract 3105 Litchfield County Connecticut</t>
  </si>
  <si>
    <t>Census Tract 3106.01 Litchfield County Connecticut</t>
  </si>
  <si>
    <t>Census Tract 3106.02 Litchfield County Connecticut</t>
  </si>
  <si>
    <t>Census Tract 3107 Litchfield County Connecticut</t>
  </si>
  <si>
    <t>Census Tract 3108.01 Litchfield County Connecticut</t>
  </si>
  <si>
    <t>Census Tract 3108.03 Litchfield County Connecticut</t>
  </si>
  <si>
    <t>Census Tract 3108.04 Litchfield County Connecticut</t>
  </si>
  <si>
    <t>Census Tract 3201 Litchfield County Connecticut</t>
  </si>
  <si>
    <t>Census Tract 3202 Litchfield County Connecticut</t>
  </si>
  <si>
    <t>Census Tract 3421 Litchfield County Connecticut</t>
  </si>
  <si>
    <t>Census Tract 3491 Litchfield County Connecticut</t>
  </si>
  <si>
    <t>Census Tract 3492 Litchfield County Connecticut</t>
  </si>
  <si>
    <t>Census Tract 3601 Litchfield County Connecticut</t>
  </si>
  <si>
    <t>Census Tract 3602 Litchfield County Connecticut</t>
  </si>
  <si>
    <t>Census Tract 3603 Litchfield County Connecticut</t>
  </si>
  <si>
    <t>Census Tract 3604 Litchfield County Connecticut</t>
  </si>
  <si>
    <t>Census Tract 3621.01 Litchfield County Connecticut</t>
  </si>
  <si>
    <t>Census Tract 3621.02 Litchfield County Connecticut</t>
  </si>
  <si>
    <t>Census Tract 4253 Litchfield County Connecticut</t>
  </si>
  <si>
    <t>Census Tract 4254 Litchfield County Connecticut</t>
  </si>
  <si>
    <t>Census Tract 4255 Litchfield County Connecticut</t>
  </si>
  <si>
    <t>Census Tract 4256 Litchfield County Connecticut</t>
  </si>
  <si>
    <t>Census Tract 5411 Middlesex County Connecticut</t>
  </si>
  <si>
    <t>Census Tract 5412 Middlesex County Connecticut</t>
  </si>
  <si>
    <t>Census Tract 5413 Middlesex County Connecticut</t>
  </si>
  <si>
    <t>Census Tract 5414.01 Middlesex County Connecticut</t>
  </si>
  <si>
    <t>Census Tract 5414.02 Middlesex County Connecticut</t>
  </si>
  <si>
    <t>Census Tract 5415 Middlesex County Connecticut</t>
  </si>
  <si>
    <t>Census Tract 5416 Middlesex County Connecticut</t>
  </si>
  <si>
    <t>Census Tract 5417 Middlesex County Connecticut</t>
  </si>
  <si>
    <t>Census Tract 5420 Middlesex County Connecticut</t>
  </si>
  <si>
    <t>Census Tract 5421 Middlesex County Connecticut</t>
  </si>
  <si>
    <t>Census Tract 5422 Middlesex County Connecticut</t>
  </si>
  <si>
    <t>Census Tract 5501 Middlesex County Connecticut</t>
  </si>
  <si>
    <t>Census Tract 5502.01 Middlesex County Connecticut</t>
  </si>
  <si>
    <t>Census Tract 5502.02 Middlesex County Connecticut</t>
  </si>
  <si>
    <t>Census Tract 5601 Middlesex County Connecticut</t>
  </si>
  <si>
    <t>Census Tract 5602 Middlesex County Connecticut</t>
  </si>
  <si>
    <t>Census Tract 5701 Middlesex County Connecticut</t>
  </si>
  <si>
    <t>Census Tract 5702 Middlesex County Connecticut</t>
  </si>
  <si>
    <t>Census Tract 5703 Middlesex County Connecticut</t>
  </si>
  <si>
    <t>Census Tract 5801 Middlesex County Connecticut</t>
  </si>
  <si>
    <t>Census Tract 5851 Middlesex County Connecticut</t>
  </si>
  <si>
    <t>Census Tract 5901 Middlesex County Connecticut</t>
  </si>
  <si>
    <t>Census Tract 5951.01 Middlesex County Connecticut</t>
  </si>
  <si>
    <t>Census Tract 5951.02 Middlesex County Connecticut</t>
  </si>
  <si>
    <t>Census Tract 6001 Middlesex County Connecticut</t>
  </si>
  <si>
    <t>Census Tract 6101 Middlesex County Connecticut</t>
  </si>
  <si>
    <t>Census Tract 6102 Middlesex County Connecticut</t>
  </si>
  <si>
    <t>Census Tract 6103 Middlesex County Connecticut</t>
  </si>
  <si>
    <t>Census Tract 6104 Middlesex County Connecticut</t>
  </si>
  <si>
    <t>Census Tract 6201 Middlesex County Connecticut</t>
  </si>
  <si>
    <t>Census Tract 6301 Middlesex County Connecticut</t>
  </si>
  <si>
    <t>Census Tract 6401 Middlesex County Connecticut</t>
  </si>
  <si>
    <t>Census Tract 6701 Middlesex County Connecticut</t>
  </si>
  <si>
    <t>Census Tract 6702 Middlesex County Connecticut</t>
  </si>
  <si>
    <t>Census Tract 6801 Middlesex County Connecticut</t>
  </si>
  <si>
    <t>Census Tract 6802 Middlesex County Connecticut</t>
  </si>
  <si>
    <t>Census Tract 9901 Middlesex County Connecticut</t>
  </si>
  <si>
    <t>Census Tract 1201 New Haven County Connecticut</t>
  </si>
  <si>
    <t>Census Tract 1202 New Haven County Connecticut</t>
  </si>
  <si>
    <t>Census Tract 1251 New Haven County Connecticut</t>
  </si>
  <si>
    <t>Census Tract 1252 New Haven County Connecticut</t>
  </si>
  <si>
    <t>Census Tract 1253 New Haven County Connecticut</t>
  </si>
  <si>
    <t>Census Tract 1254 New Haven County Connecticut</t>
  </si>
  <si>
    <t>Census Tract 1301.01 New Haven County Connecticut</t>
  </si>
  <si>
    <t>Census Tract 1301.02 New Haven County Connecticut</t>
  </si>
  <si>
    <t>Census Tract 1302 New Haven County Connecticut</t>
  </si>
  <si>
    <t>Census Tract 1401 New Haven County Connecticut</t>
  </si>
  <si>
    <t>Census Tract 1402 New Haven County Connecticut</t>
  </si>
  <si>
    <t>Census Tract 1403 New Haven County Connecticut</t>
  </si>
  <si>
    <t>Census Tract 1404 New Haven County Connecticut</t>
  </si>
  <si>
    <t>Census Tract 1405 New Haven County Connecticut</t>
  </si>
  <si>
    <t>Census Tract 1406 New Haven County Connecticut</t>
  </si>
  <si>
    <t>Census Tract 1407 New Haven County Connecticut</t>
  </si>
  <si>
    <t>Census Tract 1408 New Haven County Connecticut</t>
  </si>
  <si>
    <t>Census Tract 1409 New Haven County Connecticut</t>
  </si>
  <si>
    <t>Census Tract 1410 New Haven County Connecticut</t>
  </si>
  <si>
    <t>Census Tract 1411 New Haven County Connecticut</t>
  </si>
  <si>
    <t>Census Tract 1412 New Haven County Connecticut</t>
  </si>
  <si>
    <t>Census Tract 1413 New Haven County Connecticut</t>
  </si>
  <si>
    <t>Census Tract 1414 New Haven County Connecticut</t>
  </si>
  <si>
    <t>Census Tract 1415 New Haven County Connecticut</t>
  </si>
  <si>
    <t>Census Tract 1416 New Haven County Connecticut</t>
  </si>
  <si>
    <t>Census Tract 1418 New Haven County Connecticut</t>
  </si>
  <si>
    <t>Census Tract 1419 New Haven County Connecticut</t>
  </si>
  <si>
    <t>Census Tract 1420 New Haven County Connecticut</t>
  </si>
  <si>
    <t>Census Tract 1421 New Haven County Connecticut</t>
  </si>
  <si>
    <t>Census Tract 1422 New Haven County Connecticut</t>
  </si>
  <si>
    <t>Census Tract 1423 New Haven County Connecticut</t>
  </si>
  <si>
    <t>Census Tract 1424 New Haven County Connecticut</t>
  </si>
  <si>
    <t>Census Tract 1425 New Haven County Connecticut</t>
  </si>
  <si>
    <t>Census Tract 1426.01 New Haven County Connecticut</t>
  </si>
  <si>
    <t>Census Tract 1426.03 New Haven County Connecticut</t>
  </si>
  <si>
    <t>Census Tract 1426.04 New Haven County Connecticut</t>
  </si>
  <si>
    <t>Census Tract 1427 New Haven County Connecticut</t>
  </si>
  <si>
    <t>Census Tract 1428 New Haven County Connecticut</t>
  </si>
  <si>
    <t>Census Tract 1501 New Haven County Connecticut</t>
  </si>
  <si>
    <t>Census Tract 1502 New Haven County Connecticut</t>
  </si>
  <si>
    <t>Census Tract 1503 New Haven County Connecticut</t>
  </si>
  <si>
    <t>Census Tract 1504 New Haven County Connecticut</t>
  </si>
  <si>
    <t>Census Tract 1505 New Haven County Connecticut</t>
  </si>
  <si>
    <t>Census Tract 1506 New Haven County Connecticut</t>
  </si>
  <si>
    <t>Census Tract 1507 New Haven County Connecticut</t>
  </si>
  <si>
    <t>Census Tract 1508 New Haven County Connecticut</t>
  </si>
  <si>
    <t>Census Tract 1509 New Haven County Connecticut</t>
  </si>
  <si>
    <t>Census Tract 1510 New Haven County Connecticut</t>
  </si>
  <si>
    <t>Census Tract 1511 New Haven County Connecticut</t>
  </si>
  <si>
    <t>Census Tract 1512 New Haven County Connecticut</t>
  </si>
  <si>
    <t>Census Tract 1541 New Haven County Connecticut</t>
  </si>
  <si>
    <t>Census Tract 1542 New Haven County Connecticut</t>
  </si>
  <si>
    <t>Census Tract 1545 New Haven County Connecticut</t>
  </si>
  <si>
    <t>Census Tract 1546 New Haven County Connecticut</t>
  </si>
  <si>
    <t>Census Tract 1547 New Haven County Connecticut</t>
  </si>
  <si>
    <t>Census Tract 1548 New Haven County Connecticut</t>
  </si>
  <si>
    <t>Census Tract 1549 New Haven County Connecticut</t>
  </si>
  <si>
    <t>Census Tract 1550 New Haven County Connecticut</t>
  </si>
  <si>
    <t>Census Tract 1551 New Haven County Connecticut</t>
  </si>
  <si>
    <t>Census Tract 1571 New Haven County Connecticut</t>
  </si>
  <si>
    <t>Census Tract 1572 New Haven County Connecticut</t>
  </si>
  <si>
    <t>Census Tract 1573 New Haven County Connecticut</t>
  </si>
  <si>
    <t>Census Tract 1574 New Haven County Connecticut</t>
  </si>
  <si>
    <t>Census Tract 1601 New Haven County Connecticut</t>
  </si>
  <si>
    <t>Census Tract 1602 New Haven County Connecticut</t>
  </si>
  <si>
    <t>Census Tract 1611 New Haven County Connecticut</t>
  </si>
  <si>
    <t>Census Tract 1651 New Haven County Connecticut</t>
  </si>
  <si>
    <t>Census Tract 1652 New Haven County Connecticut</t>
  </si>
  <si>
    <t>Census Tract 1653 New Haven County Connecticut</t>
  </si>
  <si>
    <t>Census Tract 1654 New Haven County Connecticut</t>
  </si>
  <si>
    <t>Census Tract 1655 New Haven County Connecticut</t>
  </si>
  <si>
    <t>Census Tract 1656 New Haven County Connecticut</t>
  </si>
  <si>
    <t>Census Tract 1657 New Haven County Connecticut</t>
  </si>
  <si>
    <t>Census Tract 1658.01 New Haven County Connecticut</t>
  </si>
  <si>
    <t>Census Tract 1658.02 New Haven County Connecticut</t>
  </si>
  <si>
    <t>Census Tract 1659 New Haven County Connecticut</t>
  </si>
  <si>
    <t>Census Tract 1660.01 New Haven County Connecticut</t>
  </si>
  <si>
    <t>Census Tract 1660.02 New Haven County Connecticut</t>
  </si>
  <si>
    <t>Census Tract 1671 New Haven County Connecticut</t>
  </si>
  <si>
    <t>Census Tract 1672.01 New Haven County Connecticut</t>
  </si>
  <si>
    <t>Census Tract 1672.02 New Haven County Connecticut</t>
  </si>
  <si>
    <t>Census Tract 1673 New Haven County Connecticut</t>
  </si>
  <si>
    <t>Census Tract 1701 New Haven County Connecticut</t>
  </si>
  <si>
    <t>Census Tract 1702 New Haven County Connecticut</t>
  </si>
  <si>
    <t>Census Tract 1703 New Haven County Connecticut</t>
  </si>
  <si>
    <t>Census Tract 1704 New Haven County Connecticut</t>
  </si>
  <si>
    <t>Census Tract 1705 New Haven County Connecticut</t>
  </si>
  <si>
    <t>Census Tract 1706 New Haven County Connecticut</t>
  </si>
  <si>
    <t>Census Tract 1707 New Haven County Connecticut</t>
  </si>
  <si>
    <t>Census Tract 1708 New Haven County Connecticut</t>
  </si>
  <si>
    <t>Census Tract 1709 New Haven County Connecticut</t>
  </si>
  <si>
    <t>Census Tract 1710 New Haven County Connecticut</t>
  </si>
  <si>
    <t>Census Tract 1711 New Haven County Connecticut</t>
  </si>
  <si>
    <t>Census Tract 1712 New Haven County Connecticut</t>
  </si>
  <si>
    <t>Census Tract 1713 New Haven County Connecticut</t>
  </si>
  <si>
    <t>Census Tract 1714 New Haven County Connecticut</t>
  </si>
  <si>
    <t>Census Tract 1715 New Haven County Connecticut</t>
  </si>
  <si>
    <t>Census Tract 1716 New Haven County Connecticut</t>
  </si>
  <si>
    <t>Census Tract 1717 New Haven County Connecticut</t>
  </si>
  <si>
    <t>Census Tract 1751 New Haven County Connecticut</t>
  </si>
  <si>
    <t>Census Tract 1752 New Haven County Connecticut</t>
  </si>
  <si>
    <t>Census Tract 1753 New Haven County Connecticut</t>
  </si>
  <si>
    <t>Census Tract 1754 New Haven County Connecticut</t>
  </si>
  <si>
    <t>Census Tract 1755 New Haven County Connecticut</t>
  </si>
  <si>
    <t>Census Tract 1756 New Haven County Connecticut</t>
  </si>
  <si>
    <t>Census Tract 1757 New Haven County Connecticut</t>
  </si>
  <si>
    <t>Census Tract 1758 New Haven County Connecticut</t>
  </si>
  <si>
    <t>Census Tract 1759 New Haven County Connecticut</t>
  </si>
  <si>
    <t>Census Tract 1760 New Haven County Connecticut</t>
  </si>
  <si>
    <t>Census Tract 1801 New Haven County Connecticut</t>
  </si>
  <si>
    <t>Census Tract 1802 New Haven County Connecticut</t>
  </si>
  <si>
    <t>Census Tract 1803 New Haven County Connecticut</t>
  </si>
  <si>
    <t>Census Tract 1804 New Haven County Connecticut</t>
  </si>
  <si>
    <t>Census Tract 1805 New Haven County Connecticut</t>
  </si>
  <si>
    <t>Census Tract 1806.01 New Haven County Connecticut</t>
  </si>
  <si>
    <t>Census Tract 1806.02 New Haven County Connecticut</t>
  </si>
  <si>
    <t>Census Tract 1841 New Haven County Connecticut</t>
  </si>
  <si>
    <t>Census Tract 1842 New Haven County Connecticut</t>
  </si>
  <si>
    <t>Census Tract 1843 New Haven County Connecticut</t>
  </si>
  <si>
    <t>Census Tract 1844 New Haven County Connecticut</t>
  </si>
  <si>
    <t>Census Tract 1845 New Haven County Connecticut</t>
  </si>
  <si>
    <t>Census Tract 1846 New Haven County Connecticut</t>
  </si>
  <si>
    <t>Census Tract 1847 New Haven County Connecticut</t>
  </si>
  <si>
    <t>Census Tract 1861 New Haven County Connecticut</t>
  </si>
  <si>
    <t>Census Tract 1862 New Haven County Connecticut</t>
  </si>
  <si>
    <t>Census Tract 1901 New Haven County Connecticut</t>
  </si>
  <si>
    <t>Census Tract 1902 New Haven County Connecticut</t>
  </si>
  <si>
    <t>Census Tract 1903.01 New Haven County Connecticut</t>
  </si>
  <si>
    <t>Census Tract 1903.02 New Haven County Connecticut</t>
  </si>
  <si>
    <t>Census Tract 1903.03 New Haven County Connecticut</t>
  </si>
  <si>
    <t>Census Tract 1941 New Haven County Connecticut</t>
  </si>
  <si>
    <t>Census Tract 1942.01 New Haven County Connecticut</t>
  </si>
  <si>
    <t>Census Tract 1942.02 New Haven County Connecticut</t>
  </si>
  <si>
    <t>Census Tract 3411 New Haven County Connecticut</t>
  </si>
  <si>
    <t>Census Tract 3431.01 New Haven County Connecticut</t>
  </si>
  <si>
    <t>Census Tract 3431.02 New Haven County Connecticut</t>
  </si>
  <si>
    <t>Census Tract 3432 New Haven County Connecticut</t>
  </si>
  <si>
    <t>Census Tract 3433 New Haven County Connecticut</t>
  </si>
  <si>
    <t>Census Tract 3434 New Haven County Connecticut</t>
  </si>
  <si>
    <t>Census Tract 3441 New Haven County Connecticut</t>
  </si>
  <si>
    <t>Census Tract 3442 New Haven County Connecticut</t>
  </si>
  <si>
    <t>Census Tract 3451 New Haven County Connecticut</t>
  </si>
  <si>
    <t>Census Tract 3452.01 New Haven County Connecticut</t>
  </si>
  <si>
    <t>Census Tract 3452.02 New Haven County Connecticut</t>
  </si>
  <si>
    <t>Census Tract 3453 New Haven County Connecticut</t>
  </si>
  <si>
    <t>Census Tract 3454 New Haven County Connecticut</t>
  </si>
  <si>
    <t>Census Tract 3461.01 New Haven County Connecticut</t>
  </si>
  <si>
    <t>Census Tract 3461.02 New Haven County Connecticut</t>
  </si>
  <si>
    <t>Census Tract 3471 New Haven County Connecticut</t>
  </si>
  <si>
    <t>Census Tract 3472 New Haven County Connecticut</t>
  </si>
  <si>
    <t>Census Tract 3481.11 New Haven County Connecticut</t>
  </si>
  <si>
    <t>Census Tract 3481.22 New Haven County Connecticut</t>
  </si>
  <si>
    <t>Census Tract 3481.23 New Haven County Connecticut</t>
  </si>
  <si>
    <t>Census Tract 3481.24 New Haven County Connecticut</t>
  </si>
  <si>
    <t>Census Tract 3481.25 New Haven County Connecticut</t>
  </si>
  <si>
    <t>Census Tract 3501 New Haven County Connecticut</t>
  </si>
  <si>
    <t>Census Tract 3502 New Haven County Connecticut</t>
  </si>
  <si>
    <t>Census Tract 3503 New Haven County Connecticut</t>
  </si>
  <si>
    <t>Census Tract 3504 New Haven County Connecticut</t>
  </si>
  <si>
    <t>Census Tract 3505 New Haven County Connecticut</t>
  </si>
  <si>
    <t>Census Tract 3508 New Haven County Connecticut</t>
  </si>
  <si>
    <t>Census Tract 3509 New Haven County Connecticut</t>
  </si>
  <si>
    <t>Census Tract 3510 New Haven County Connecticut</t>
  </si>
  <si>
    <t>Census Tract 3511 New Haven County Connecticut</t>
  </si>
  <si>
    <t>Census Tract 3512 New Haven County Connecticut</t>
  </si>
  <si>
    <t>Census Tract 3513 New Haven County Connecticut</t>
  </si>
  <si>
    <t>Census Tract 3514 New Haven County Connecticut</t>
  </si>
  <si>
    <t>Census Tract 3515 New Haven County Connecticut</t>
  </si>
  <si>
    <t>Census Tract 3516.01 New Haven County Connecticut</t>
  </si>
  <si>
    <t>Census Tract 3516.02 New Haven County Connecticut</t>
  </si>
  <si>
    <t>Census Tract 3517 New Haven County Connecticut</t>
  </si>
  <si>
    <t>Census Tract 3518 New Haven County Connecticut</t>
  </si>
  <si>
    <t>Census Tract 3519 New Haven County Connecticut</t>
  </si>
  <si>
    <t>Census Tract 3520 New Haven County Connecticut</t>
  </si>
  <si>
    <t>Census Tract 3521 New Haven County Connecticut</t>
  </si>
  <si>
    <t>Census Tract 3522 New Haven County Connecticut</t>
  </si>
  <si>
    <t>Census Tract 3523 New Haven County Connecticut</t>
  </si>
  <si>
    <t>Census Tract 3524 New Haven County Connecticut</t>
  </si>
  <si>
    <t>Census Tract 3525 New Haven County Connecticut</t>
  </si>
  <si>
    <t>Census Tract 3526 New Haven County Connecticut</t>
  </si>
  <si>
    <t>Census Tract 3527.01 New Haven County Connecticut</t>
  </si>
  <si>
    <t>Census Tract 3527.02 New Haven County Connecticut</t>
  </si>
  <si>
    <t>Census Tract 3528 New Haven County Connecticut</t>
  </si>
  <si>
    <t>Census Tract 3611 New Haven County Connecticut</t>
  </si>
  <si>
    <t>Census Tract 3612 New Haven County Connecticut</t>
  </si>
  <si>
    <t>Census Tract 3613 New Haven County Connecticut</t>
  </si>
  <si>
    <t>Census Tract 3614.01 New Haven County Connecticut</t>
  </si>
  <si>
    <t>Census Tract 3614.02 New Haven County Connecticut</t>
  </si>
  <si>
    <t>Census Tract 3615 New Haven County Connecticut</t>
  </si>
  <si>
    <t>Census Tract 9900 New Haven County Connecticut</t>
  </si>
  <si>
    <t>Census Tract 6501 New London County Connecticut</t>
  </si>
  <si>
    <t>Census Tract 6601.01 New London County Connecticut</t>
  </si>
  <si>
    <t>Census Tract 6601.02 New London County Connecticut</t>
  </si>
  <si>
    <t>Census Tract 6903 New London County Connecticut</t>
  </si>
  <si>
    <t>Census Tract 6904 New London County Connecticut</t>
  </si>
  <si>
    <t>Census Tract 6905 New London County Connecticut</t>
  </si>
  <si>
    <t>Census Tract 6907 New London County Connecticut</t>
  </si>
  <si>
    <t>Census Tract 6908 New London County Connecticut</t>
  </si>
  <si>
    <t>Census Tract 6909 New London County Connecticut</t>
  </si>
  <si>
    <t>Census Tract 6933 New London County Connecticut</t>
  </si>
  <si>
    <t>Census Tract 6934 New London County Connecticut</t>
  </si>
  <si>
    <t>Census Tract 6935 New London County Connecticut</t>
  </si>
  <si>
    <t>Census Tract 6936 New London County Connecticut</t>
  </si>
  <si>
    <t>Census Tract 6937 New London County Connecticut</t>
  </si>
  <si>
    <t>Census Tract 6952.01 New London County Connecticut</t>
  </si>
  <si>
    <t>Census Tract 6952.02 New London County Connecticut</t>
  </si>
  <si>
    <t>Census Tract 6961 New London County Connecticut</t>
  </si>
  <si>
    <t>Census Tract 6962 New London County Connecticut</t>
  </si>
  <si>
    <t>Census Tract 6963 New London County Connecticut</t>
  </si>
  <si>
    <t>Census Tract 6964 New London County Connecticut</t>
  </si>
  <si>
    <t>Census Tract 6965 New London County Connecticut</t>
  </si>
  <si>
    <t>Census Tract 6966 New London County Connecticut</t>
  </si>
  <si>
    <t>Census Tract 6967 New London County Connecticut</t>
  </si>
  <si>
    <t>Census Tract 6968 New London County Connecticut</t>
  </si>
  <si>
    <t>Census Tract 6970 New London County Connecticut</t>
  </si>
  <si>
    <t>Census Tract 7001 New London County Connecticut</t>
  </si>
  <si>
    <t>Census Tract 7011 New London County Connecticut</t>
  </si>
  <si>
    <t>Census Tract 7012 New London County Connecticut</t>
  </si>
  <si>
    <t>Census Tract 7021 New London County Connecticut</t>
  </si>
  <si>
    <t>Census Tract 7023 New London County Connecticut</t>
  </si>
  <si>
    <t>Census Tract 7024 New London County Connecticut</t>
  </si>
  <si>
    <t>Census Tract 7025 New London County Connecticut</t>
  </si>
  <si>
    <t>Census Tract 7026 New London County Connecticut</t>
  </si>
  <si>
    <t>Census Tract 7027 New London County Connecticut</t>
  </si>
  <si>
    <t>Census Tract 7028 New London County Connecticut</t>
  </si>
  <si>
    <t>Census Tract 7029 New London County Connecticut</t>
  </si>
  <si>
    <t>Census Tract 7030 New London County Connecticut</t>
  </si>
  <si>
    <t>Census Tract 7051.01 New London County Connecticut</t>
  </si>
  <si>
    <t>Census Tract 7051.02 New London County Connecticut</t>
  </si>
  <si>
    <t>Census Tract 7052 New London County Connecticut</t>
  </si>
  <si>
    <t>Census Tract 7053 New London County Connecticut</t>
  </si>
  <si>
    <t>Census Tract 7054 New London County Connecticut</t>
  </si>
  <si>
    <t>Census Tract 7071 New London County Connecticut</t>
  </si>
  <si>
    <t>Census Tract 7081 New London County Connecticut</t>
  </si>
  <si>
    <t>Census Tract 7091 New London County Connecticut</t>
  </si>
  <si>
    <t>Census Tract 7092 New London County Connecticut</t>
  </si>
  <si>
    <t>Census Tract 7101 New London County Connecticut</t>
  </si>
  <si>
    <t>Census Tract 7111 New London County Connecticut</t>
  </si>
  <si>
    <t>Census Tract 7121 New London County Connecticut</t>
  </si>
  <si>
    <t>Census Tract 7131 New London County Connecticut</t>
  </si>
  <si>
    <t>Census Tract 7141.01 New London County Connecticut</t>
  </si>
  <si>
    <t>Census Tract 7141.03 New London County Connecticut</t>
  </si>
  <si>
    <t>Census Tract 7141.04 New London County Connecticut</t>
  </si>
  <si>
    <t>Census Tract 7151 New London County Connecticut</t>
  </si>
  <si>
    <t>Census Tract 7161.01 New London County Connecticut</t>
  </si>
  <si>
    <t>Census Tract 7161.02 New London County Connecticut</t>
  </si>
  <si>
    <t>Census Tract 8701 New London County Connecticut</t>
  </si>
  <si>
    <t>Census Tract 8702 New London County Connecticut</t>
  </si>
  <si>
    <t>Census Tract 8703 New London County Connecticut</t>
  </si>
  <si>
    <t>Census Tract 8705.01 New London County Connecticut</t>
  </si>
  <si>
    <t>Census Tract 8705.02 New London County Connecticut</t>
  </si>
  <si>
    <t>Census Tract 8707.01 New London County Connecticut</t>
  </si>
  <si>
    <t>Census Tract 8707.03 New London County Connecticut</t>
  </si>
  <si>
    <t>Census Tract 8707.04 New London County Connecticut</t>
  </si>
  <si>
    <t>Census Tract 9800 New London County Connecticut</t>
  </si>
  <si>
    <t>Census Tract 9901 New London County Connecticut</t>
  </si>
  <si>
    <t>Census Tract 5261.01 Tolland County Connecticut</t>
  </si>
  <si>
    <t>Census Tract 5261.02 Tolland County Connecticut</t>
  </si>
  <si>
    <t>Census Tract 5281 Tolland County Connecticut</t>
  </si>
  <si>
    <t>Census Tract 5291 Tolland County Connecticut</t>
  </si>
  <si>
    <t>Census Tract 5301 Tolland County Connecticut</t>
  </si>
  <si>
    <t>Census Tract 5302 Tolland County Connecticut</t>
  </si>
  <si>
    <t>Census Tract 5303.01 Tolland County Connecticut</t>
  </si>
  <si>
    <t>Census Tract 5303.02 Tolland County Connecticut</t>
  </si>
  <si>
    <t>Census Tract 5304 Tolland County Connecticut</t>
  </si>
  <si>
    <t>Census Tract 5305 Tolland County Connecticut</t>
  </si>
  <si>
    <t>Census Tract 5306 Tolland County Connecticut</t>
  </si>
  <si>
    <t>Census Tract 5331.01 Tolland County Connecticut</t>
  </si>
  <si>
    <t>Census Tract 5331.02 Tolland County Connecticut</t>
  </si>
  <si>
    <t>Census Tract 5351 Tolland County Connecticut</t>
  </si>
  <si>
    <t>Census Tract 5352 Tolland County Connecticut</t>
  </si>
  <si>
    <t>Census Tract 5381 Tolland County Connecticut</t>
  </si>
  <si>
    <t>Census Tract 5382.01 Tolland County Connecticut</t>
  </si>
  <si>
    <t>Census Tract 5382.02 Tolland County Connecticut</t>
  </si>
  <si>
    <t>Census Tract 8401 Tolland County Connecticut</t>
  </si>
  <si>
    <t>Census Tract 8501 Tolland County Connecticut</t>
  </si>
  <si>
    <t>Census Tract 8502 Tolland County Connecticut</t>
  </si>
  <si>
    <t>Census Tract 8601 Tolland County Connecticut</t>
  </si>
  <si>
    <t>Census Tract 8811 Tolland County Connecticut</t>
  </si>
  <si>
    <t>Census Tract 8812 Tolland County Connecticut</t>
  </si>
  <si>
    <t>Census Tract 8813 Tolland County Connecticut</t>
  </si>
  <si>
    <t>Census Tract 8815 Tolland County Connecticut</t>
  </si>
  <si>
    <t>Census Tract 8901 Tolland County Connecticut</t>
  </si>
  <si>
    <t>Census Tract 8902.01 Tolland County Connecticut</t>
  </si>
  <si>
    <t>Census Tract 8902.02 Tolland County Connecticut</t>
  </si>
  <si>
    <t>Census Tract 8003 Windham County Connecticut</t>
  </si>
  <si>
    <t>Census Tract 8004 Windham County Connecticut</t>
  </si>
  <si>
    <t>Census Tract 8005 Windham County Connecticut</t>
  </si>
  <si>
    <t>Census Tract 8006 Windham County Connecticut</t>
  </si>
  <si>
    <t>Census Tract 8007 Windham County Connecticut</t>
  </si>
  <si>
    <t>Census Tract 8150 Windham County Connecticut</t>
  </si>
  <si>
    <t>Census Tract 8200 Windham County Connecticut</t>
  </si>
  <si>
    <t>Census Tract 8250 Windham County Connecticut</t>
  </si>
  <si>
    <t>Census Tract 8301 Windham County Connecticut</t>
  </si>
  <si>
    <t>Census Tract 9001 Windham County Connecticut</t>
  </si>
  <si>
    <t>Census Tract 9002 Windham County Connecticut</t>
  </si>
  <si>
    <t>Census Tract 9011 Windham County Connecticut</t>
  </si>
  <si>
    <t>Census Tract 9022 Windham County Connecticut</t>
  </si>
  <si>
    <t>Census Tract 9025 Windham County Connecticut</t>
  </si>
  <si>
    <t>Census Tract 9031 Windham County Connecticut</t>
  </si>
  <si>
    <t>Census Tract 9032 Windham County Connecticut</t>
  </si>
  <si>
    <t>Census Tract 9041 Windham County Connecticut</t>
  </si>
  <si>
    <t>Census Tract 9044 Windham County Connecticut</t>
  </si>
  <si>
    <t>Census Tract 9045 Windham County Connecticut</t>
  </si>
  <si>
    <t>Census Tract 9051 Windham County Connecticut</t>
  </si>
  <si>
    <t>Census Tract 9061 Windham County Connecticut</t>
  </si>
  <si>
    <t>Census Tract 9071 Windham County Connecticut</t>
  </si>
  <si>
    <t>Census Tract 9072 Windham County Connecticut</t>
  </si>
  <si>
    <t>Census Tract 9073 Windham County Connecticut</t>
  </si>
  <si>
    <t>Census Tract 9081 Windham County Connecticut</t>
  </si>
  <si>
    <t>Average Household Size</t>
  </si>
  <si>
    <t>Median Household Income IN the past 12 months</t>
  </si>
  <si>
    <t>DP05</t>
  </si>
  <si>
    <t>Median Household Income Adjusted for Household Size</t>
  </si>
  <si>
    <t>Adjusted income in thousands of dollars</t>
  </si>
  <si>
    <t>Income Rank</t>
  </si>
  <si>
    <t>Percentile Rank</t>
  </si>
  <si>
    <t>Percentile Rank, With Function</t>
  </si>
  <si>
    <t>Data from B</t>
  </si>
  <si>
    <t>Income Percentile Rank</t>
  </si>
  <si>
    <t>Column B&amp;C are from the Census Website</t>
  </si>
  <si>
    <t>Column E is calculated with the formula (Household income/(Avg HH size^0.5))</t>
  </si>
  <si>
    <t>Column F is calculated with the RANK.EQ function</t>
  </si>
  <si>
    <t>(additional processing required; open file, copy data, transpose to rearrange)</t>
  </si>
  <si>
    <t>Census Code</t>
  </si>
  <si>
    <t>Reverse Income Percentile</t>
  </si>
  <si>
    <t>Reverse Income Rank</t>
  </si>
  <si>
    <t>Median Housing Cost, Census</t>
  </si>
  <si>
    <t>Median Census Housing Cost</t>
  </si>
  <si>
    <t>S2503</t>
  </si>
  <si>
    <t xml:space="preserve">For the Financial Characteristics table, hit transpose  on the Census website </t>
  </si>
  <si>
    <t>Not all columns used</t>
  </si>
  <si>
    <t>NAME</t>
  </si>
  <si>
    <t>Geographic Area Name</t>
  </si>
  <si>
    <t>United States</t>
  </si>
  <si>
    <t>S2503_C01_013E</t>
  </si>
  <si>
    <t>!Median household income (dollars)</t>
  </si>
  <si>
    <t>S2503_C01_024E</t>
  </si>
  <si>
    <t xml:space="preserve">MONTHLY HOUSING COSTS!!Median </t>
  </si>
  <si>
    <t>Housing Cost as a Percent of Income</t>
  </si>
  <si>
    <t>Table 1</t>
  </si>
  <si>
    <t>Small Load, All Customers</t>
  </si>
  <si>
    <t>2019 Small Load, All Customers </t>
  </si>
  <si>
    <t> Collections  </t>
  </si>
  <si>
    <t>UI</t>
  </si>
  <si>
    <t>Eversource</t>
  </si>
  <si>
    <t>Distressed Tracts</t>
  </si>
  <si>
    <t>Other Tracts</t>
  </si>
  <si>
    <t>Amount</t>
  </si>
  <si>
    <t>% Of total</t>
  </si>
  <si>
    <t>Table 2</t>
  </si>
  <si>
    <t>Small Load, Residential</t>
  </si>
  <si>
    <t>Small Load, C&amp;I</t>
  </si>
  <si>
    <t>Large Load, All Customers</t>
  </si>
  <si>
    <t>Large Load, Residential</t>
  </si>
  <si>
    <t>Large Load, C&amp;I</t>
  </si>
  <si>
    <t>Table 3</t>
  </si>
  <si>
    <t>Table 4</t>
  </si>
  <si>
    <t>Table 5</t>
  </si>
  <si>
    <t>Table 6</t>
  </si>
  <si>
    <t>Eversource CT 2020</t>
  </si>
  <si>
    <t>Totals</t>
  </si>
  <si>
    <t xml:space="preserve">All Customers </t>
  </si>
  <si>
    <t>Customers &lt; 100kW</t>
  </si>
  <si>
    <t>Customers &gt; 100kW</t>
  </si>
  <si>
    <t>Combined</t>
  </si>
  <si>
    <t>Residential</t>
  </si>
  <si>
    <t>C&amp;I</t>
  </si>
  <si>
    <t>CLM Collections</t>
  </si>
  <si>
    <t>Incentives Disbursements</t>
  </si>
  <si>
    <t>As Collected</t>
  </si>
  <si>
    <t xml:space="preserve"> </t>
  </si>
  <si>
    <t>1. Distressed Tracts are tracts that are less than or equal to 60% of the State Median Income and 100% Distressed (Source - Experian).</t>
  </si>
  <si>
    <t>2. CLM $ Collected equals the Conservation Adjustment Mechanism (CAM) Charge.</t>
  </si>
  <si>
    <t>No</t>
  </si>
  <si>
    <t>WOODSTOCK</t>
  </si>
  <si>
    <t>WOODBURY</t>
  </si>
  <si>
    <t>WOLCOTT</t>
  </si>
  <si>
    <t>WINDSOR LOCKS</t>
  </si>
  <si>
    <t>WINDSOR</t>
  </si>
  <si>
    <t>WINDHAM</t>
  </si>
  <si>
    <t>WINCHESTER</t>
  </si>
  <si>
    <t>WILTON</t>
  </si>
  <si>
    <t>WILLINGTON</t>
  </si>
  <si>
    <t>WETHERSFIELD</t>
  </si>
  <si>
    <t>WESTPORT</t>
  </si>
  <si>
    <t>WESTON</t>
  </si>
  <si>
    <t>WESTBROOK</t>
  </si>
  <si>
    <t>WEST HARTFORD</t>
  </si>
  <si>
    <t>WATERTOWN</t>
  </si>
  <si>
    <t>WATERFORD</t>
  </si>
  <si>
    <t>WATERBURY</t>
  </si>
  <si>
    <t>Yes</t>
  </si>
  <si>
    <t>WASHINGTON</t>
  </si>
  <si>
    <t>WARREN</t>
  </si>
  <si>
    <t>VOLUNTOWN</t>
  </si>
  <si>
    <t>VERNON</t>
  </si>
  <si>
    <t>UNION</t>
  </si>
  <si>
    <t>TORRINGTON</t>
  </si>
  <si>
    <t>TOLLAND</t>
  </si>
  <si>
    <t>THOMPSON</t>
  </si>
  <si>
    <t>THOMASTON</t>
  </si>
  <si>
    <t>SUFFIELD</t>
  </si>
  <si>
    <t>STONINGTON</t>
  </si>
  <si>
    <t>STERLING</t>
  </si>
  <si>
    <t>STAMFORD</t>
  </si>
  <si>
    <t>STAFFORD</t>
  </si>
  <si>
    <t>SPRAGUE</t>
  </si>
  <si>
    <t>SOUTHINGTON</t>
  </si>
  <si>
    <t>SOUTHBURY</t>
  </si>
  <si>
    <t>SOUTH WINDSOR</t>
  </si>
  <si>
    <t>SOMERS</t>
  </si>
  <si>
    <t>SIMSBURY</t>
  </si>
  <si>
    <t>SHERMAN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</si>
  <si>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</si>
  <si>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</si>
  <si>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</si>
  <si>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</si>
  <si>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</si>
  <si>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</si>
  <si>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</si>
  <si>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</si>
  <si>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</si>
  <si>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</si>
  <si>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</si>
  <si>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</si>
  <si>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</si>
  <si>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</si>
  <si>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</si>
  <si>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</si>
  <si>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</si>
  <si>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</si>
  <si>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OLD SAYBROOK</t>
  </si>
  <si>
    <t>OLD LYME</t>
  </si>
  <si>
    <t>NORWALK</t>
  </si>
  <si>
    <t>NORTH STONINGTON</t>
  </si>
  <si>
    <t>NORTH CANAAN</t>
  </si>
  <si>
    <t>NORFOLK</t>
  </si>
  <si>
    <t>NEWTOWN</t>
  </si>
  <si>
    <t>NEWINGTON</t>
  </si>
  <si>
    <t>NEW MILFORD</t>
  </si>
  <si>
    <t>NEW LONDON</t>
  </si>
  <si>
    <t>NEW HARTFORD</t>
  </si>
  <si>
    <t>NEW FAIRFIELD</t>
  </si>
  <si>
    <t>NEW CANAAN</t>
  </si>
  <si>
    <t>NEW BRITAIN</t>
  </si>
  <si>
    <t>NAUGATUCK</t>
  </si>
  <si>
    <t>MORRIS</t>
  </si>
  <si>
    <t>MONTVILLE</t>
  </si>
  <si>
    <t>MONROE</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</si>
  <si>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</si>
  <si>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</si>
  <si>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</si>
  <si>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</si>
  <si>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</si>
  <si>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</si>
  <si>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</si>
  <si>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</si>
  <si>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</si>
  <si>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</si>
  <si>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</si>
  <si>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</si>
  <si>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</si>
  <si>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</si>
  <si>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</si>
  <si>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</si>
  <si>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</si>
  <si>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</si>
  <si>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</si>
  <si>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</si>
  <si>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</si>
  <si>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HADDAM</t>
  </si>
  <si>
    <t>GUILFORD</t>
  </si>
  <si>
    <t>GROTON</t>
  </si>
  <si>
    <t>GRISWOLD</t>
  </si>
  <si>
    <t>GREENWICH</t>
  </si>
  <si>
    <t>GRANBY</t>
  </si>
  <si>
    <t>GOSHEN</t>
  </si>
  <si>
    <t>GLASTONBURY</t>
  </si>
  <si>
    <t>FRANKLIN</t>
  </si>
  <si>
    <t>FARMINGTON</t>
  </si>
  <si>
    <t>ESSEX</t>
  </si>
  <si>
    <t>ENFIELD</t>
  </si>
  <si>
    <t>ELLINGTON</t>
  </si>
  <si>
    <t>EASTFORD</t>
  </si>
  <si>
    <t>EAST WINDSOR</t>
  </si>
  <si>
    <t>EAST LYME</t>
  </si>
  <si>
    <t>EAST HARTFORD</t>
  </si>
  <si>
    <t>EAST HAMPTON</t>
  </si>
  <si>
    <t>EAST HADDAM</t>
  </si>
  <si>
    <t>EAST GRANBY</t>
  </si>
  <si>
    <t>DURHAM</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</si>
  <si>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</si>
  <si>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</si>
  <si>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</si>
  <si>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</si>
  <si>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</si>
  <si>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</si>
  <si>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</si>
  <si>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</si>
  <si>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</si>
  <si>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</si>
  <si>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</si>
  <si>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</si>
  <si>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</si>
  <si>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</si>
  <si>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</si>
  <si>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</si>
  <si>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</si>
  <si>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</si>
  <si>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</si>
  <si>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</si>
  <si>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</si>
  <si>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BRANFORD</t>
  </si>
  <si>
    <t>BOLTON</t>
  </si>
  <si>
    <t>BLOOMFIELD</t>
  </si>
  <si>
    <t>BETHLEHEM</t>
  </si>
  <si>
    <t>BETHEL</t>
  </si>
  <si>
    <t>BETHANY</t>
  </si>
  <si>
    <t>BERLIN</t>
  </si>
  <si>
    <t>BEACON FALLS</t>
  </si>
  <si>
    <t>BARKHAMSTED</t>
  </si>
  <si>
    <t>AVON</t>
  </si>
  <si>
    <t>ASHFORD</t>
  </si>
  <si>
    <t>ANDOVER</t>
  </si>
  <si>
    <t xml:space="preserve">% of TotalC&amp;I Incentive Disbursements </t>
  </si>
  <si>
    <t>C&amp;I Incentive Disbursements</t>
  </si>
  <si>
    <t>% of Total C&amp;I CLM $ Collected</t>
  </si>
  <si>
    <t>C&amp;I CLM $ Collected</t>
  </si>
  <si>
    <t xml:space="preserve">% of Total Residential Incentive Disbursements </t>
  </si>
  <si>
    <t>Residential Incentive Disbursements</t>
  </si>
  <si>
    <t>% of Total Residential CLM $ Collected</t>
  </si>
  <si>
    <t>Residential CLM $ Collected</t>
  </si>
  <si>
    <t>% of Total Incentive Disbursements</t>
  </si>
  <si>
    <t>Incentive Disbursements</t>
  </si>
  <si>
    <t xml:space="preserve">% of Total CLM $ Collected </t>
  </si>
  <si>
    <t xml:space="preserve">CLM $ Collected </t>
  </si>
  <si>
    <r>
      <t>Distressed Tract</t>
    </r>
    <r>
      <rPr>
        <b/>
        <vertAlign val="superscript"/>
        <sz val="12"/>
        <color theme="1"/>
        <rFont val="Calibri"/>
        <family val="2"/>
      </rPr>
      <t>1</t>
    </r>
  </si>
  <si>
    <t>Town</t>
  </si>
  <si>
    <t>EQUITABLE DISTRIBUTION OF FUNDS</t>
  </si>
  <si>
    <t>Customers &gt;100kW</t>
  </si>
  <si>
    <t xml:space="preserve">3. Incentives include all residential incentives and is not just inclusive of HES and HES-IE.   </t>
  </si>
  <si>
    <t xml:space="preserve">Total </t>
  </si>
  <si>
    <t xml:space="preserve">Incentives </t>
  </si>
  <si>
    <t xml:space="preserve">&gt;4 Units </t>
  </si>
  <si>
    <t xml:space="preserve"> 2-4 Units</t>
  </si>
  <si>
    <t xml:space="preserve">Single Family </t>
  </si>
  <si>
    <t>Total Units2</t>
  </si>
  <si>
    <t>Incentives</t>
  </si>
  <si>
    <t>&gt;4 Units</t>
  </si>
  <si>
    <t>2-4 Units</t>
  </si>
  <si>
    <t>Single Family</t>
  </si>
  <si>
    <t>Total Units</t>
  </si>
  <si>
    <t>HES-IE</t>
  </si>
  <si>
    <t>HES</t>
  </si>
  <si>
    <t>Residential Customers</t>
  </si>
  <si>
    <t>2019 Small Load, Residential</t>
  </si>
  <si>
    <t>2019 Small Load, C&amp;I</t>
  </si>
  <si>
    <t>2019 Large Load, All Customers </t>
  </si>
  <si>
    <t>2019 Large Load, Residential</t>
  </si>
  <si>
    <t>2019 Large Load, C&amp;I</t>
  </si>
  <si>
    <t>Total</t>
  </si>
  <si>
    <t>All Tracts</t>
  </si>
  <si>
    <t>Placeholder Tab</t>
  </si>
  <si>
    <t>UI 2019</t>
  </si>
  <si>
    <t>Note</t>
  </si>
  <si>
    <t>2018: Total CLM Collections were $30M, but $11.7M of that was earmarked for the diversions to the CT General Fund.</t>
  </si>
  <si>
    <t>Column1</t>
  </si>
  <si>
    <t>Equitable</t>
  </si>
  <si>
    <t>Equitable 2</t>
  </si>
  <si>
    <t>09001055100</t>
  </si>
  <si>
    <t>Easton</t>
  </si>
  <si>
    <t>09001055200</t>
  </si>
  <si>
    <t>09001060100</t>
  </si>
  <si>
    <t>Bridgeport</t>
  </si>
  <si>
    <t>Fairfield</t>
  </si>
  <si>
    <t>Trumbull</t>
  </si>
  <si>
    <t>09001060200</t>
  </si>
  <si>
    <t>09001060300</t>
  </si>
  <si>
    <t>09001060400</t>
  </si>
  <si>
    <t>09001060500</t>
  </si>
  <si>
    <t>09001060600</t>
  </si>
  <si>
    <t>09001060700</t>
  </si>
  <si>
    <t>09001060800</t>
  </si>
  <si>
    <t>09001060900</t>
  </si>
  <si>
    <t>09001061000</t>
  </si>
  <si>
    <t>09001061100</t>
  </si>
  <si>
    <t>09001061200</t>
  </si>
  <si>
    <t>09001061300</t>
  </si>
  <si>
    <t>09001061400</t>
  </si>
  <si>
    <t>09001061500</t>
  </si>
  <si>
    <t>09001061600</t>
  </si>
  <si>
    <t>09001070100</t>
  </si>
  <si>
    <t>BRIDGEPORT</t>
  </si>
  <si>
    <t>09001070200</t>
  </si>
  <si>
    <t>TRUMBULL</t>
  </si>
  <si>
    <t>09001070300</t>
  </si>
  <si>
    <t>09001070400</t>
  </si>
  <si>
    <t>Stratford</t>
  </si>
  <si>
    <t>09001070500</t>
  </si>
  <si>
    <t>09001070600</t>
  </si>
  <si>
    <t>09001070900</t>
  </si>
  <si>
    <t>09001071000</t>
  </si>
  <si>
    <t>09001071100</t>
  </si>
  <si>
    <t>09001071200</t>
  </si>
  <si>
    <t>09001071300</t>
  </si>
  <si>
    <t>09001071400</t>
  </si>
  <si>
    <t>09001071600</t>
  </si>
  <si>
    <t>09001071900</t>
  </si>
  <si>
    <t>ANSONIA</t>
  </si>
  <si>
    <t>09001072000</t>
  </si>
  <si>
    <t>09001072100</t>
  </si>
  <si>
    <t>09001072200</t>
  </si>
  <si>
    <t>09001072300</t>
  </si>
  <si>
    <t>09001072400</t>
  </si>
  <si>
    <t>09001072500</t>
  </si>
  <si>
    <t>09001072600</t>
  </si>
  <si>
    <t>09001072700</t>
  </si>
  <si>
    <t>09001072800</t>
  </si>
  <si>
    <t>09001072900</t>
  </si>
  <si>
    <t>09001073000</t>
  </si>
  <si>
    <t>09001073100</t>
  </si>
  <si>
    <t>09001073200</t>
  </si>
  <si>
    <t>09001073300</t>
  </si>
  <si>
    <t>09001073400</t>
  </si>
  <si>
    <t>09001073500</t>
  </si>
  <si>
    <t>09001073600</t>
  </si>
  <si>
    <t>09001073700</t>
  </si>
  <si>
    <t>09001073800</t>
  </si>
  <si>
    <t>09001073900</t>
  </si>
  <si>
    <t>09001074000</t>
  </si>
  <si>
    <t>09001074300</t>
  </si>
  <si>
    <t>09001074400</t>
  </si>
  <si>
    <t>09001080100</t>
  </si>
  <si>
    <t>09001080200</t>
  </si>
  <si>
    <t>09001080400</t>
  </si>
  <si>
    <t>09001080500</t>
  </si>
  <si>
    <t>09001080600</t>
  </si>
  <si>
    <t>09001080700</t>
  </si>
  <si>
    <t>09001080800</t>
  </si>
  <si>
    <t>Milford</t>
  </si>
  <si>
    <t>09001080900</t>
  </si>
  <si>
    <t>09001081000</t>
  </si>
  <si>
    <t>09001081100</t>
  </si>
  <si>
    <t>09001081200</t>
  </si>
  <si>
    <t>09001081300</t>
  </si>
  <si>
    <t>09001090100</t>
  </si>
  <si>
    <t>09001090200</t>
  </si>
  <si>
    <t>09001090300</t>
  </si>
  <si>
    <t>09001090400</t>
  </si>
  <si>
    <t>09001090500</t>
  </si>
  <si>
    <t>Shelton</t>
  </si>
  <si>
    <t>09001090600</t>
  </si>
  <si>
    <t>09001090700</t>
  </si>
  <si>
    <t>09001100100</t>
  </si>
  <si>
    <t>09001100200</t>
  </si>
  <si>
    <t>09001105100</t>
  </si>
  <si>
    <t>09001105200</t>
  </si>
  <si>
    <t>09001110100</t>
  </si>
  <si>
    <t>09001110201</t>
  </si>
  <si>
    <t>09001110202</t>
  </si>
  <si>
    <t>09001110301</t>
  </si>
  <si>
    <t>09001110302</t>
  </si>
  <si>
    <t>09001110400</t>
  </si>
  <si>
    <t>09001110500</t>
  </si>
  <si>
    <t>09001110600</t>
  </si>
  <si>
    <t>09001240200</t>
  </si>
  <si>
    <t>09001257200</t>
  </si>
  <si>
    <t>09009120100</t>
  </si>
  <si>
    <t>Ansonia</t>
  </si>
  <si>
    <t>Derby</t>
  </si>
  <si>
    <t>Orange</t>
  </si>
  <si>
    <t>09009120200</t>
  </si>
  <si>
    <t>09009125100</t>
  </si>
  <si>
    <t>09009125200</t>
  </si>
  <si>
    <t>09009125300</t>
  </si>
  <si>
    <t>DERBY</t>
  </si>
  <si>
    <t>09009125400</t>
  </si>
  <si>
    <t>09009130101</t>
  </si>
  <si>
    <t>Woodbridge</t>
  </si>
  <si>
    <t>09009130102</t>
  </si>
  <si>
    <t>09009130200</t>
  </si>
  <si>
    <t>09009140100</t>
  </si>
  <si>
    <t>NEW HAVEN</t>
  </si>
  <si>
    <t>New Haven</t>
  </si>
  <si>
    <t>09009140200</t>
  </si>
  <si>
    <t>09009140300</t>
  </si>
  <si>
    <t>09009140400</t>
  </si>
  <si>
    <t>09009140500</t>
  </si>
  <si>
    <t>09009140600</t>
  </si>
  <si>
    <t>09009140700</t>
  </si>
  <si>
    <t>09009140800</t>
  </si>
  <si>
    <t>EAST HAVEN</t>
  </si>
  <si>
    <t>HAMDEN</t>
  </si>
  <si>
    <t>MILFORD</t>
  </si>
  <si>
    <t>NORTH HAVEN</t>
  </si>
  <si>
    <t>ORANGE</t>
  </si>
  <si>
    <t>SHELTON</t>
  </si>
  <si>
    <t>STRATFORD</t>
  </si>
  <si>
    <t>WEST HAVEN</t>
  </si>
  <si>
    <t>West Haven</t>
  </si>
  <si>
    <t>09009140900</t>
  </si>
  <si>
    <t>09009141000</t>
  </si>
  <si>
    <t>09009141100</t>
  </si>
  <si>
    <t>09009141200</t>
  </si>
  <si>
    <t>09009141300</t>
  </si>
  <si>
    <t>Hamden</t>
  </si>
  <si>
    <t>09009141400</t>
  </si>
  <si>
    <t>09009141500</t>
  </si>
  <si>
    <t>09009141600</t>
  </si>
  <si>
    <t>09009141800</t>
  </si>
  <si>
    <t>09009141900</t>
  </si>
  <si>
    <t>09009142000</t>
  </si>
  <si>
    <t>09009142100</t>
  </si>
  <si>
    <t>09009142200</t>
  </si>
  <si>
    <t>09009142300</t>
  </si>
  <si>
    <t>East  Haven</t>
  </si>
  <si>
    <t>09009142400</t>
  </si>
  <si>
    <t>09009142500</t>
  </si>
  <si>
    <t>09009142601</t>
  </si>
  <si>
    <t>North Haven</t>
  </si>
  <si>
    <t>09009142603</t>
  </si>
  <si>
    <t>09009142604</t>
  </si>
  <si>
    <t>09009142700</t>
  </si>
  <si>
    <t>09009142800</t>
  </si>
  <si>
    <t>09009150100</t>
  </si>
  <si>
    <t>09009150200</t>
  </si>
  <si>
    <t>09009150300</t>
  </si>
  <si>
    <t>09009150400</t>
  </si>
  <si>
    <t>09009150500</t>
  </si>
  <si>
    <t>09009150600</t>
  </si>
  <si>
    <t>09009150700</t>
  </si>
  <si>
    <t>09009150800</t>
  </si>
  <si>
    <t>09009150900</t>
  </si>
  <si>
    <t>09009151000</t>
  </si>
  <si>
    <t>09009151100</t>
  </si>
  <si>
    <t>09009151200</t>
  </si>
  <si>
    <t>09009154100</t>
  </si>
  <si>
    <t>09009154200</t>
  </si>
  <si>
    <t>09009154500</t>
  </si>
  <si>
    <t>09009154600</t>
  </si>
  <si>
    <t>09009154700</t>
  </si>
  <si>
    <t>09009154800</t>
  </si>
  <si>
    <t>09009154900</t>
  </si>
  <si>
    <t>09009155000</t>
  </si>
  <si>
    <t>09009155100</t>
  </si>
  <si>
    <t>09009157100</t>
  </si>
  <si>
    <t>09009157200</t>
  </si>
  <si>
    <t>09009157300</t>
  </si>
  <si>
    <t>09009157400</t>
  </si>
  <si>
    <t>09009160100</t>
  </si>
  <si>
    <t>09009160200</t>
  </si>
  <si>
    <t>09009165100</t>
  </si>
  <si>
    <t>09009165200</t>
  </si>
  <si>
    <t>09009165300</t>
  </si>
  <si>
    <t>09009165400</t>
  </si>
  <si>
    <t>09009165500</t>
  </si>
  <si>
    <t>09009165600</t>
  </si>
  <si>
    <t>09009165700</t>
  </si>
  <si>
    <t>09009165801</t>
  </si>
  <si>
    <t>09009165802</t>
  </si>
  <si>
    <t>09009165900</t>
  </si>
  <si>
    <t>09009166001</t>
  </si>
  <si>
    <t>09009166002</t>
  </si>
  <si>
    <t>09009167100</t>
  </si>
  <si>
    <t>09009167201</t>
  </si>
  <si>
    <t>09009167202</t>
  </si>
  <si>
    <t>09009167300</t>
  </si>
  <si>
    <t>09009180100</t>
  </si>
  <si>
    <t>09009180200</t>
  </si>
  <si>
    <t>09009180300</t>
  </si>
  <si>
    <t>09009180400</t>
  </si>
  <si>
    <t>09009180500</t>
  </si>
  <si>
    <t>09009180601</t>
  </si>
  <si>
    <t>North Branford</t>
  </si>
  <si>
    <t>09009180602</t>
  </si>
  <si>
    <t>09009184700</t>
  </si>
  <si>
    <t>09009186100</t>
  </si>
  <si>
    <t>09009186200</t>
  </si>
  <si>
    <t>09009190302</t>
  </si>
  <si>
    <t>09009361401</t>
  </si>
  <si>
    <t>09009361402</t>
  </si>
  <si>
    <t>09009361500</t>
  </si>
  <si>
    <t>UNKNOWN</t>
  </si>
  <si>
    <t>EASTON</t>
  </si>
  <si>
    <t>NORTH BRANFORD</t>
  </si>
  <si>
    <t>WOODBRIDGE</t>
  </si>
  <si>
    <t>Equitable 3</t>
  </si>
  <si>
    <t>HES Total Units</t>
  </si>
  <si>
    <t>HES Single Family</t>
  </si>
  <si>
    <t>HES 2-4 Units</t>
  </si>
  <si>
    <t>HES &gt;4 Units</t>
  </si>
  <si>
    <t>HESIE Total Units</t>
  </si>
  <si>
    <t xml:space="preserve">HESIE Single Family </t>
  </si>
  <si>
    <t>HESIE 2-4 Units2</t>
  </si>
  <si>
    <t xml:space="preserve">HESIE &gt;4 Units </t>
  </si>
  <si>
    <t xml:space="preserve">HESIE Incentives </t>
  </si>
  <si>
    <t> Incentive Disbursements  </t>
  </si>
  <si>
    <t>Small Load Customers</t>
  </si>
  <si>
    <t>Large Load Customers</t>
  </si>
  <si>
    <t>2019 HES Participation </t>
  </si>
  <si>
    <t>Total Units </t>
  </si>
  <si>
    <t>Single Family </t>
  </si>
  <si>
    <t>2-4 Units </t>
  </si>
  <si>
    <t>UI </t>
  </si>
  <si>
    <t>Distressed Tracts </t>
  </si>
  <si>
    <t>Other Tracts </t>
  </si>
  <si>
    <t>Eversource </t>
  </si>
  <si>
    <t>4+ Units </t>
  </si>
  <si>
    <t>Table 7</t>
  </si>
  <si>
    <t>2019 HES Program Participation - Number of Units</t>
  </si>
  <si>
    <t>Table 8</t>
  </si>
  <si>
    <t>2019 HES Program Participation - Collections and Incentives</t>
  </si>
  <si>
    <t>Collections </t>
  </si>
  <si>
    <t>Table 9</t>
  </si>
  <si>
    <t>Table 10</t>
  </si>
  <si>
    <t>2019 HES-IE Program Participation - Number of Units</t>
  </si>
  <si>
    <t>2019 HES-IE Program Participation - Collections and Incentives</t>
  </si>
  <si>
    <t>Tract</t>
  </si>
  <si>
    <t>Home Energy Solutions Program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</si>
</sst>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2" formatCode="_(&quot;$&quot;* #,##0_);_(&quot;$&quot;* \(#,##0\);_(&quot;$&quot;* &quot;-&quot;_);_(@_)"/>
    <numFmt numFmtId="44" formatCode="_(&quot;$&quot;* #,##0.00_);_(&quot;$&quot;* \(#,##0.00\);_(&quot;$&quot;* &quot;-&quot;??_);_(@_)"/>
    <numFmt numFmtId="164" formatCode="0.000"/>
    <numFmt numFmtId="165" formatCode="_(&quot;$&quot;* #,##0_);_(&quot;$&quot;* \(#,##0\);_(&quot;$&quot;* &quot;-&quot;??_);_(@_)"/>
    <numFmt numFmtId="166" formatCode="0.000%"/>
    <numFmt numFmtId="167" formatCode="&quot;$&quot;#,##0"/>
    <numFmt numFmtId="168" formatCode="00000000000"/>
    <numFmt numFmtId="169" formatCode="&quot;$&quot;#,##0.00"/>
  </numFmts>
  <fonts count="27" x14ac:knownFonts="1">
    <font>
      <sz val="11"/>
      <color theme="1"/>
      <name val="Calibri"/>
      <family val="2"/>
      <scheme val="minor"/>
    </font>
    <font>
      <b/>
      <sz val="16"/>
      <name val="Calibri"/>
      <family val="2"/>
    </font>
    <font>
      <b/>
      <sz val="11"/>
      <name val="Calibri"/>
      <family val="2"/>
    </font>
    <font>
      <b/>
      <sz val="11"/>
      <color theme="1"/>
      <name val="Calibri"/>
      <family val="2"/>
      <scheme val="minor"/>
    </font>
    <font>
      <b/>
      <sz val="14"/>
      <color rgb="FF333333"/>
      <name val="Roboto"/>
    </font>
    <font>
      <sz val="12"/>
      <color rgb="FF0A0101"/>
      <name val="Arial"/>
      <family val="2"/>
    </font>
    <font>
      <b/>
      <sz val="11"/>
      <color rgb="FF333333"/>
      <name val="Calibri"/>
      <family val="2"/>
      <scheme val="minor"/>
    </font>
    <font>
      <sz val="11"/>
      <color theme="1"/>
      <name val="Calibri"/>
      <family val="2"/>
      <scheme val="minor"/>
    </font>
    <font>
      <sz val="10"/>
      <color theme="1"/>
      <name val="Calibri"/>
      <family val="2"/>
      <scheme val="minor"/>
    </font>
    <font>
      <b/>
      <sz val="10"/>
      <color theme="1"/>
      <name val="Calibri"/>
      <family val="2"/>
    </font>
    <font>
      <sz val="10"/>
      <color theme="1"/>
      <name val="Calibri"/>
      <family val="2"/>
    </font>
    <font>
      <sz val="9"/>
      <color rgb="FF000000"/>
      <name val="Arial"/>
      <family val="2"/>
    </font>
    <font>
      <sz val="11"/>
      <name val="Calibri"/>
      <family val="2"/>
      <scheme val="minor"/>
    </font>
    <font>
      <sz val="11"/>
      <color rgb="FF000000"/>
      <name val="Calibri"/>
      <family val="2"/>
    </font>
    <font>
      <b/>
      <sz val="12"/>
      <name val="Calibri"/>
      <family val="2"/>
      <scheme val="minor"/>
    </font>
    <font>
      <b/>
      <sz val="11"/>
      <name val="Calibri"/>
      <family val="2"/>
      <scheme val="minor"/>
    </font>
    <font>
      <b/>
      <sz val="12"/>
      <color theme="1"/>
      <name val="Calibri"/>
      <family val="2"/>
    </font>
    <font>
      <b/>
      <vertAlign val="superscript"/>
      <sz val="12"/>
      <color theme="1"/>
      <name val="Calibri"/>
      <family val="2"/>
    </font>
    <font>
      <sz val="11"/>
      <color theme="1"/>
      <name val="Calibri"/>
      <family val="2"/>
    </font>
    <font>
      <b/>
      <sz val="12"/>
      <color rgb="FF000000"/>
      <name val="Calibri"/>
      <family val="2"/>
    </font>
    <font>
      <b/>
      <sz val="14"/>
      <color theme="1"/>
      <name val="Calibri"/>
      <family val="2"/>
      <scheme val="minor"/>
    </font>
    <font>
      <sz val="10"/>
      <color theme="1"/>
      <name val="Arial"/>
      <family val="2"/>
    </font>
    <font>
      <b/>
      <u/>
      <sz val="11"/>
      <color theme="1"/>
      <name val="Calibri"/>
      <family val="2"/>
      <scheme val="minor"/>
    </font>
    <font>
      <sz val="11"/>
      <color theme="1"/>
      <name val="Calibri"/>
      <scheme val="minor"/>
    </font>
    <font>
      <sz val="11"/>
      <color rgb="FF000000"/>
      <name val="Calibri"/>
    </font>
    <font>
      <b/>
      <sz val="12"/>
      <name val="Calibri"/>
      <scheme val="minor"/>
    </font>
    <font>
      <sz val="16"/>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DCE6F1"/>
        <bgColor rgb="FF000000"/>
      </patternFill>
    </fill>
    <fill>
      <patternFill patternType="solid">
        <fgColor rgb="FFF2DCDB"/>
        <bgColor rgb="FF000000"/>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rgb="FF000000"/>
      </patternFill>
    </fill>
    <fill>
      <patternFill patternType="solid">
        <fgColor theme="0" tint="-0.14999847407452621"/>
        <bgColor theme="0" tint="-0.14999847407452621"/>
      </patternFill>
    </fill>
  </fills>
  <borders count="47">
    <border>
      <left/>
      <right/>
      <top/>
      <bottom/>
      <diagonal/>
    </border>
    <border>
      <left/>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thin">
        <color indexed="64"/>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auto="1"/>
      </bottom>
      <diagonal/>
    </border>
    <border>
      <left style="medium">
        <color auto="1"/>
      </left>
      <right style="thin">
        <color auto="1"/>
      </right>
      <top style="thin">
        <color auto="1"/>
      </top>
      <bottom style="medium">
        <color auto="1"/>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thin">
        <color theme="1"/>
      </bottom>
      <diagonal/>
    </border>
    <border>
      <left style="medium">
        <color indexed="64"/>
      </left>
      <right/>
      <top style="thin">
        <color indexed="64"/>
      </top>
      <bottom style="thin">
        <color theme="1"/>
      </bottom>
      <diagonal/>
    </border>
    <border>
      <left style="thin">
        <color indexed="64"/>
      </left>
      <right style="medium">
        <color indexed="64"/>
      </right>
      <top style="medium">
        <color indexed="64"/>
      </top>
      <bottom style="thin">
        <color theme="1"/>
      </bottom>
      <diagonal/>
    </border>
    <border>
      <left/>
      <right/>
      <top style="thin">
        <color indexed="64"/>
      </top>
      <bottom style="thin">
        <color theme="1"/>
      </bottom>
      <diagonal/>
    </border>
    <border>
      <left style="medium">
        <color indexed="64"/>
      </left>
      <right/>
      <top style="medium">
        <color indexed="64"/>
      </top>
      <bottom style="thin">
        <color theme="1"/>
      </bottom>
      <diagonal/>
    </border>
    <border>
      <left/>
      <right/>
      <top style="medium">
        <color indexed="64"/>
      </top>
      <bottom style="thin">
        <color theme="1"/>
      </bottom>
      <diagonal/>
    </border>
    <border>
      <left/>
      <right style="medium">
        <color indexed="64"/>
      </right>
      <top style="medium">
        <color indexed="64"/>
      </top>
      <bottom style="thin">
        <color theme="1"/>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style="thin">
        <color indexed="64"/>
      </bottom>
      <diagonal/>
    </border>
  </borders>
  <cellStyleXfs count="4">
    <xf numFmtId="0" fontId="0" fillId="0" borderId="0"/>
    <xf numFmtId="44" fontId="7" fillId="0" borderId="0" applyFont="0" applyFill="0" applyBorder="0" applyAlignment="0" applyProtection="0"/>
    <xf numFmtId="9" fontId="7" fillId="0" borderId="0" applyFont="0" applyFill="0" applyBorder="0" applyAlignment="0" applyProtection="0"/>
    <xf numFmtId="0" fontId="21" fillId="0" borderId="0"/>
  </cellStyleXfs>
  <cellXfs count="24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vertical="center"/>
    </xf>
    <xf numFmtId="164" fontId="0" fillId="0" borderId="0" xfId="0" applyNumberFormat="1"/>
    <xf numFmtId="164" fontId="5" fillId="0" borderId="0" xfId="0" applyNumberFormat="1" applyFont="1"/>
    <xf numFmtId="0" fontId="0" fillId="0" borderId="0" xfId="0" applyFont="1"/>
    <xf numFmtId="0" fontId="6" fillId="0" borderId="0" xfId="0" applyFont="1" applyAlignment="1">
      <alignment vertical="center"/>
    </xf>
    <xf numFmtId="0" fontId="3" fillId="0" borderId="0" xfId="0" applyFont="1"/>
    <xf numFmtId="164" fontId="0" fillId="0" borderId="0" xfId="0" applyNumberFormat="1" applyAlignment="1">
      <alignment horizontal="center" vertical="center"/>
    </xf>
    <xf numFmtId="0" fontId="0" fillId="2" borderId="0" xfId="0" applyFill="1"/>
    <xf numFmtId="3" fontId="0" fillId="0" borderId="0" xfId="0" applyNumberFormat="1"/>
    <xf numFmtId="0" fontId="0" fillId="0" borderId="0" xfId="0" applyAlignment="1">
      <alignment horizontal="center" vertical="center"/>
    </xf>
    <xf numFmtId="0" fontId="3" fillId="2" borderId="2" xfId="0" applyFont="1" applyFill="1" applyBorder="1" applyAlignment="1">
      <alignment horizontal="left"/>
    </xf>
    <xf numFmtId="165" fontId="10" fillId="0" borderId="6" xfId="1" applyNumberFormat="1" applyFont="1" applyFill="1" applyBorder="1" applyAlignment="1">
      <alignment horizontal="center" vertical="center"/>
    </xf>
    <xf numFmtId="165" fontId="10" fillId="0" borderId="2" xfId="1" applyNumberFormat="1" applyFont="1" applyFill="1" applyBorder="1" applyAlignment="1">
      <alignment horizontal="center" vertical="center"/>
    </xf>
    <xf numFmtId="165" fontId="10" fillId="0" borderId="4" xfId="1" applyNumberFormat="1" applyFont="1" applyFill="1" applyBorder="1" applyAlignment="1">
      <alignment horizontal="center" vertical="center"/>
    </xf>
    <xf numFmtId="165" fontId="10" fillId="0" borderId="5" xfId="1" applyNumberFormat="1" applyFont="1" applyFill="1" applyBorder="1" applyAlignment="1">
      <alignment horizontal="center" vertical="center"/>
    </xf>
    <xf numFmtId="0" fontId="0" fillId="0" borderId="2" xfId="0" applyBorder="1" applyAlignment="1">
      <alignment horizontal="right"/>
    </xf>
    <xf numFmtId="42" fontId="11" fillId="0" borderId="8" xfId="0" applyNumberFormat="1" applyFont="1" applyBorder="1"/>
    <xf numFmtId="42" fontId="0" fillId="0" borderId="3" xfId="0" applyNumberFormat="1" applyBorder="1"/>
    <xf numFmtId="42" fontId="0" fillId="0" borderId="9" xfId="0" applyNumberFormat="1" applyBorder="1"/>
    <xf numFmtId="42" fontId="0" fillId="0" borderId="10" xfId="0" applyNumberFormat="1" applyBorder="1"/>
    <xf numFmtId="42" fontId="11" fillId="0" borderId="11" xfId="0" applyNumberFormat="1" applyFont="1" applyBorder="1"/>
    <xf numFmtId="42" fontId="0" fillId="0" borderId="7" xfId="0" applyNumberFormat="1" applyBorder="1"/>
    <xf numFmtId="42" fontId="0" fillId="0" borderId="12" xfId="0" applyNumberFormat="1" applyBorder="1"/>
    <xf numFmtId="42" fontId="0" fillId="0" borderId="13" xfId="0" applyNumberFormat="1" applyBorder="1"/>
    <xf numFmtId="9" fontId="0" fillId="0" borderId="0" xfId="0" applyNumberFormat="1"/>
    <xf numFmtId="0" fontId="12" fillId="0" borderId="0" xfId="0" applyFont="1"/>
    <xf numFmtId="0" fontId="13" fillId="0" borderId="0" xfId="0" applyFont="1"/>
    <xf numFmtId="0" fontId="13" fillId="0" borderId="0" xfId="0" applyFont="1" applyAlignment="1">
      <alignment horizontal="center"/>
    </xf>
    <xf numFmtId="165" fontId="13" fillId="0" borderId="0" xfId="1" applyNumberFormat="1" applyFont="1" applyFill="1" applyBorder="1" applyAlignment="1">
      <alignment horizontal="center"/>
    </xf>
    <xf numFmtId="0" fontId="0" fillId="0" borderId="0" xfId="0" applyAlignment="1">
      <alignment horizontal="right"/>
    </xf>
    <xf numFmtId="9" fontId="0" fillId="0" borderId="0" xfId="2" applyFont="1"/>
    <xf numFmtId="42" fontId="0" fillId="0" borderId="0" xfId="0" applyNumberFormat="1"/>
    <xf numFmtId="166" fontId="13" fillId="0" borderId="2" xfId="2" applyNumberFormat="1" applyFont="1" applyBorder="1" applyAlignment="1">
      <alignment horizontal="center"/>
    </xf>
    <xf numFmtId="42" fontId="13" fillId="0" borderId="2" xfId="1" applyNumberFormat="1" applyFont="1" applyBorder="1" applyAlignment="1">
      <alignment horizontal="center"/>
    </xf>
    <xf numFmtId="167" fontId="13" fillId="0" borderId="2" xfId="1" applyNumberFormat="1" applyFont="1" applyBorder="1" applyAlignment="1">
      <alignment horizontal="right"/>
    </xf>
    <xf numFmtId="49" fontId="3" fillId="0" borderId="2" xfId="0" applyNumberFormat="1" applyFont="1" applyBorder="1" applyAlignment="1">
      <alignment horizontal="center"/>
    </xf>
    <xf numFmtId="0" fontId="0" fillId="0" borderId="2" xfId="0" applyBorder="1"/>
    <xf numFmtId="49" fontId="0" fillId="0" borderId="2" xfId="0" applyNumberFormat="1" applyBorder="1"/>
    <xf numFmtId="166" fontId="13" fillId="0" borderId="6" xfId="2" applyNumberFormat="1" applyFont="1" applyBorder="1" applyAlignment="1">
      <alignment horizontal="center"/>
    </xf>
    <xf numFmtId="42" fontId="13" fillId="0" borderId="2" xfId="1" applyNumberFormat="1" applyFont="1" applyBorder="1" applyAlignment="1">
      <alignment horizontal="right"/>
    </xf>
    <xf numFmtId="168" fontId="0" fillId="0" borderId="0" xfId="0" applyNumberFormat="1"/>
    <xf numFmtId="42" fontId="0" fillId="0" borderId="2" xfId="1" applyNumberFormat="1" applyFont="1" applyBorder="1"/>
    <xf numFmtId="42" fontId="13" fillId="0" borderId="2" xfId="1" applyNumberFormat="1" applyFont="1" applyBorder="1" applyAlignment="1">
      <alignment horizontal="center" vertical="center"/>
    </xf>
    <xf numFmtId="42" fontId="0" fillId="0" borderId="14" xfId="1" applyNumberFormat="1" applyFont="1" applyBorder="1"/>
    <xf numFmtId="9" fontId="14" fillId="0" borderId="2" xfId="0" applyNumberFormat="1" applyFont="1" applyBorder="1" applyAlignment="1">
      <alignment horizontal="center" vertical="center" wrapText="1"/>
    </xf>
    <xf numFmtId="0" fontId="14" fillId="0" borderId="2" xfId="0" applyFont="1" applyBorder="1" applyAlignment="1">
      <alignment horizontal="center" vertical="center" wrapText="1"/>
    </xf>
    <xf numFmtId="9" fontId="15" fillId="0" borderId="2" xfId="2" applyFont="1" applyBorder="1" applyAlignment="1">
      <alignment horizontal="center" vertical="center" wrapText="1"/>
    </xf>
    <xf numFmtId="42" fontId="15" fillId="0" borderId="2" xfId="0" applyNumberFormat="1" applyFont="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165" fontId="18" fillId="7" borderId="0" xfId="1" applyNumberFormat="1" applyFont="1" applyFill="1" applyBorder="1" applyAlignment="1">
      <alignment horizontal="center" vertical="center"/>
    </xf>
    <xf numFmtId="165" fontId="18" fillId="3" borderId="0" xfId="1" applyNumberFormat="1" applyFont="1" applyFill="1" applyBorder="1" applyAlignment="1">
      <alignment horizontal="center" vertical="center"/>
    </xf>
    <xf numFmtId="166" fontId="0" fillId="0" borderId="0" xfId="0" applyNumberFormat="1"/>
    <xf numFmtId="169" fontId="0" fillId="0" borderId="0" xfId="0" applyNumberFormat="1"/>
    <xf numFmtId="166" fontId="13" fillId="0" borderId="8" xfId="2" applyNumberFormat="1" applyFont="1" applyBorder="1" applyAlignment="1">
      <alignment horizontal="center"/>
    </xf>
    <xf numFmtId="42" fontId="13" fillId="0" borderId="3" xfId="1" applyNumberFormat="1" applyFont="1" applyBorder="1" applyAlignment="1">
      <alignment horizontal="center"/>
    </xf>
    <xf numFmtId="166" fontId="13" fillId="0" borderId="3" xfId="2" applyNumberFormat="1" applyFont="1" applyBorder="1" applyAlignment="1">
      <alignment horizontal="center"/>
    </xf>
    <xf numFmtId="42" fontId="13" fillId="0" borderId="3" xfId="1" applyNumberFormat="1" applyFont="1" applyBorder="1" applyAlignment="1">
      <alignment horizontal="right"/>
    </xf>
    <xf numFmtId="49" fontId="3" fillId="0" borderId="3" xfId="0" applyNumberFormat="1" applyFont="1" applyBorder="1" applyAlignment="1">
      <alignment horizontal="center"/>
    </xf>
    <xf numFmtId="0" fontId="0" fillId="0" borderId="3" xfId="0" applyBorder="1"/>
    <xf numFmtId="49" fontId="0" fillId="0" borderId="10" xfId="0" applyNumberFormat="1" applyBorder="1"/>
    <xf numFmtId="166" fontId="14" fillId="0" borderId="11" xfId="0" applyNumberFormat="1" applyFont="1" applyBorder="1" applyAlignment="1">
      <alignment horizontal="center" vertical="center" wrapText="1"/>
    </xf>
    <xf numFmtId="42" fontId="14" fillId="0" borderId="7" xfId="0" applyNumberFormat="1" applyFont="1" applyBorder="1" applyAlignment="1">
      <alignment horizontal="center" vertical="center" wrapText="1"/>
    </xf>
    <xf numFmtId="166" fontId="14" fillId="0" borderId="7" xfId="0" applyNumberFormat="1" applyFont="1" applyBorder="1" applyAlignment="1">
      <alignment horizontal="center" vertical="center" wrapText="1"/>
    </xf>
    <xf numFmtId="166" fontId="15" fillId="0" borderId="7" xfId="0" applyNumberFormat="1" applyFont="1" applyBorder="1" applyAlignment="1">
      <alignment horizontal="center" vertical="center" wrapText="1"/>
    </xf>
    <xf numFmtId="169" fontId="15" fillId="0" borderId="7" xfId="0" applyNumberFormat="1" applyFont="1" applyBorder="1" applyAlignment="1">
      <alignment horizontal="center" vertical="center" wrapText="1"/>
    </xf>
    <xf numFmtId="0" fontId="16" fillId="0" borderId="7" xfId="0" applyFont="1" applyBorder="1" applyAlignment="1">
      <alignment horizontal="center" vertical="center" wrapText="1"/>
    </xf>
    <xf numFmtId="0" fontId="16" fillId="0" borderId="7" xfId="0" applyFont="1" applyBorder="1" applyAlignment="1">
      <alignment horizontal="center" vertical="center"/>
    </xf>
    <xf numFmtId="0" fontId="16" fillId="0" borderId="13" xfId="0" applyFont="1" applyBorder="1" applyAlignment="1">
      <alignment horizontal="center" vertical="center"/>
    </xf>
    <xf numFmtId="0" fontId="0" fillId="0" borderId="28" xfId="0" applyBorder="1"/>
    <xf numFmtId="49" fontId="13" fillId="0" borderId="0" xfId="0" applyNumberFormat="1" applyFont="1" applyProtection="1">
      <protection hidden="1"/>
    </xf>
    <xf numFmtId="42" fontId="0" fillId="9" borderId="29" xfId="0" applyNumberFormat="1" applyFill="1" applyBorder="1" applyAlignment="1">
      <alignment horizontal="center"/>
    </xf>
    <xf numFmtId="3" fontId="0" fillId="9" borderId="30" xfId="0" applyNumberFormat="1" applyFill="1" applyBorder="1"/>
    <xf numFmtId="42" fontId="0" fillId="9" borderId="29" xfId="0" applyNumberFormat="1" applyFill="1" applyBorder="1"/>
    <xf numFmtId="42" fontId="13" fillId="9" borderId="30" xfId="1" applyNumberFormat="1" applyFont="1" applyFill="1" applyBorder="1" applyAlignment="1">
      <alignment horizontal="center"/>
    </xf>
    <xf numFmtId="49" fontId="3" fillId="9" borderId="31" xfId="0" applyNumberFormat="1" applyFont="1" applyFill="1" applyBorder="1" applyAlignment="1">
      <alignment horizontal="left"/>
    </xf>
    <xf numFmtId="0" fontId="0" fillId="9" borderId="31" xfId="0" applyFill="1" applyBorder="1"/>
    <xf numFmtId="49" fontId="0" fillId="9" borderId="32" xfId="0" applyNumberFormat="1" applyFill="1" applyBorder="1"/>
    <xf numFmtId="42" fontId="0" fillId="0" borderId="14" xfId="1" applyNumberFormat="1" applyFont="1" applyFill="1" applyBorder="1"/>
    <xf numFmtId="42" fontId="13" fillId="0" borderId="0" xfId="1" applyNumberFormat="1" applyFont="1" applyFill="1" applyBorder="1" applyAlignment="1">
      <alignment horizontal="center"/>
    </xf>
    <xf numFmtId="0" fontId="14" fillId="0" borderId="33"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7" xfId="0" applyFont="1" applyBorder="1" applyAlignment="1">
      <alignment horizontal="center" vertical="center" wrapText="1"/>
    </xf>
    <xf numFmtId="42" fontId="15" fillId="0" borderId="8" xfId="0" applyNumberFormat="1" applyFont="1" applyBorder="1" applyAlignment="1">
      <alignment horizontal="center" vertical="center" wrapText="1"/>
    </xf>
    <xf numFmtId="42" fontId="15" fillId="0" borderId="9" xfId="0" applyNumberFormat="1" applyFont="1" applyBorder="1" applyAlignment="1">
      <alignment horizontal="center" vertical="center" wrapText="1"/>
    </xf>
    <xf numFmtId="0" fontId="16" fillId="0" borderId="33" xfId="0" applyFont="1" applyBorder="1" applyAlignment="1">
      <alignment horizontal="center" vertical="center" wrapText="1"/>
    </xf>
    <xf numFmtId="0" fontId="16" fillId="0" borderId="8" xfId="0" applyFont="1" applyBorder="1" applyAlignment="1">
      <alignment horizontal="center" vertical="center"/>
    </xf>
    <xf numFmtId="0" fontId="16" fillId="0" borderId="20"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0" fillId="0" borderId="0" xfId="0" applyAlignment="1">
      <alignment horizontal="center"/>
    </xf>
    <xf numFmtId="0" fontId="0" fillId="0" borderId="0" xfId="0" applyAlignment="1">
      <alignment horizontal="center" vertical="center"/>
    </xf>
    <xf numFmtId="0" fontId="0" fillId="0" borderId="3" xfId="0" applyBorder="1" applyAlignment="1">
      <alignment horizontal="center" vertical="top"/>
    </xf>
    <xf numFmtId="0" fontId="0" fillId="0" borderId="7" xfId="0" applyBorder="1" applyAlignment="1">
      <alignment horizontal="center" vertical="top"/>
    </xf>
    <xf numFmtId="0" fontId="8" fillId="3" borderId="4" xfId="0" applyFont="1" applyFill="1" applyBorder="1" applyAlignment="1">
      <alignment horizontal="center"/>
    </xf>
    <xf numFmtId="0" fontId="8" fillId="3" borderId="5" xfId="0" applyFont="1" applyFill="1" applyBorder="1" applyAlignment="1">
      <alignment horizontal="center"/>
    </xf>
    <xf numFmtId="165" fontId="9" fillId="4" borderId="6" xfId="1" applyNumberFormat="1" applyFont="1" applyFill="1" applyBorder="1" applyAlignment="1">
      <alignment horizontal="center" vertical="center"/>
    </xf>
    <xf numFmtId="165" fontId="9" fillId="4" borderId="4" xfId="1" applyNumberFormat="1" applyFont="1" applyFill="1" applyBorder="1" applyAlignment="1">
      <alignment horizontal="center" vertical="center"/>
    </xf>
    <xf numFmtId="165" fontId="9" fillId="5" borderId="6" xfId="1" applyNumberFormat="1" applyFont="1" applyFill="1" applyBorder="1" applyAlignment="1">
      <alignment horizontal="center" vertical="center"/>
    </xf>
    <xf numFmtId="165" fontId="9" fillId="5" borderId="4" xfId="1" applyNumberFormat="1" applyFont="1" applyFill="1" applyBorder="1" applyAlignment="1">
      <alignment horizontal="center" vertical="center"/>
    </xf>
    <xf numFmtId="165" fontId="9" fillId="5" borderId="5" xfId="1" applyNumberFormat="1" applyFont="1" applyFill="1" applyBorder="1" applyAlignment="1">
      <alignment horizontal="center" vertical="center"/>
    </xf>
    <xf numFmtId="165" fontId="16" fillId="8" borderId="22" xfId="1" applyNumberFormat="1" applyFont="1" applyFill="1" applyBorder="1" applyAlignment="1">
      <alignment horizontal="center" vertical="center"/>
    </xf>
    <xf numFmtId="165" fontId="16" fillId="8" borderId="1" xfId="1" applyNumberFormat="1" applyFont="1" applyFill="1" applyBorder="1" applyAlignment="1">
      <alignment horizontal="center" vertical="center"/>
    </xf>
    <xf numFmtId="165" fontId="16" fillId="8" borderId="21" xfId="1" applyNumberFormat="1" applyFont="1" applyFill="1" applyBorder="1" applyAlignment="1">
      <alignment horizontal="center" vertical="center"/>
    </xf>
    <xf numFmtId="0" fontId="20" fillId="0" borderId="17" xfId="0" applyFont="1" applyBorder="1" applyAlignment="1">
      <alignment horizontal="center" vertical="center"/>
    </xf>
    <xf numFmtId="0" fontId="20" fillId="0" borderId="16" xfId="0" applyFont="1" applyBorder="1" applyAlignment="1">
      <alignment horizontal="center" vertical="center"/>
    </xf>
    <xf numFmtId="0" fontId="20" fillId="0" borderId="15" xfId="0" applyFont="1" applyBorder="1" applyAlignment="1">
      <alignment horizontal="center" vertical="center"/>
    </xf>
    <xf numFmtId="0" fontId="20" fillId="0" borderId="27" xfId="0" applyFont="1" applyBorder="1" applyAlignment="1">
      <alignment horizontal="center" vertical="center"/>
    </xf>
    <xf numFmtId="0" fontId="20" fillId="0" borderId="26" xfId="0" applyFont="1" applyBorder="1" applyAlignment="1">
      <alignment horizontal="center" vertical="center"/>
    </xf>
    <xf numFmtId="0" fontId="20" fillId="0" borderId="25" xfId="0" applyFont="1" applyBorder="1" applyAlignment="1">
      <alignment horizontal="center" vertical="center"/>
    </xf>
    <xf numFmtId="165" fontId="18" fillId="6" borderId="17" xfId="1" applyNumberFormat="1" applyFont="1" applyFill="1" applyBorder="1" applyAlignment="1">
      <alignment horizontal="center" vertical="center"/>
    </xf>
    <xf numFmtId="165" fontId="18" fillId="6" borderId="16" xfId="1" applyNumberFormat="1" applyFont="1" applyFill="1" applyBorder="1" applyAlignment="1">
      <alignment horizontal="center" vertical="center"/>
    </xf>
    <xf numFmtId="165" fontId="18" fillId="6" borderId="15" xfId="1" applyNumberFormat="1" applyFont="1" applyFill="1" applyBorder="1" applyAlignment="1">
      <alignment horizontal="center" vertical="center"/>
    </xf>
    <xf numFmtId="165" fontId="18" fillId="3" borderId="18" xfId="1" applyNumberFormat="1" applyFont="1" applyFill="1" applyBorder="1" applyAlignment="1">
      <alignment horizontal="center" vertical="center"/>
    </xf>
    <xf numFmtId="165" fontId="18" fillId="3" borderId="0" xfId="1" applyNumberFormat="1" applyFont="1" applyFill="1" applyBorder="1" applyAlignment="1">
      <alignment horizontal="center" vertical="center"/>
    </xf>
    <xf numFmtId="165" fontId="18" fillId="7" borderId="18" xfId="1" applyNumberFormat="1" applyFont="1" applyFill="1" applyBorder="1" applyAlignment="1">
      <alignment horizontal="center" vertical="center"/>
    </xf>
    <xf numFmtId="165" fontId="18" fillId="7" borderId="0" xfId="1" applyNumberFormat="1" applyFont="1" applyFill="1" applyBorder="1" applyAlignment="1">
      <alignment horizontal="center" vertical="center"/>
    </xf>
    <xf numFmtId="0" fontId="19" fillId="2" borderId="24" xfId="0" applyFont="1" applyFill="1" applyBorder="1" applyAlignment="1">
      <alignment horizontal="center"/>
    </xf>
    <xf numFmtId="0" fontId="19" fillId="2" borderId="23" xfId="0" applyFont="1" applyFill="1" applyBorder="1" applyAlignment="1">
      <alignment horizontal="center"/>
    </xf>
    <xf numFmtId="0" fontId="13" fillId="0" borderId="20" xfId="0" applyFont="1" applyBorder="1" applyAlignment="1">
      <alignment horizontal="center"/>
    </xf>
    <xf numFmtId="0" fontId="13" fillId="0" borderId="9" xfId="0" applyFont="1" applyBorder="1" applyAlignment="1">
      <alignment horizontal="center"/>
    </xf>
    <xf numFmtId="0" fontId="13" fillId="0" borderId="19" xfId="0" applyFont="1" applyBorder="1" applyAlignment="1">
      <alignment horizontal="center"/>
    </xf>
    <xf numFmtId="165" fontId="16" fillId="8" borderId="16" xfId="1" applyNumberFormat="1" applyFont="1" applyFill="1" applyBorder="1" applyAlignment="1">
      <alignment horizontal="center" vertical="center"/>
    </xf>
    <xf numFmtId="165" fontId="18" fillId="7" borderId="17" xfId="1" applyNumberFormat="1" applyFont="1" applyFill="1" applyBorder="1" applyAlignment="1">
      <alignment horizontal="center" vertical="center"/>
    </xf>
    <xf numFmtId="165" fontId="18" fillId="7" borderId="16" xfId="1" applyNumberFormat="1" applyFont="1" applyFill="1" applyBorder="1" applyAlignment="1">
      <alignment horizontal="center" vertical="center"/>
    </xf>
    <xf numFmtId="165" fontId="18" fillId="7" borderId="15" xfId="1" applyNumberFormat="1" applyFont="1" applyFill="1" applyBorder="1" applyAlignment="1">
      <alignment horizontal="center" vertical="center"/>
    </xf>
    <xf numFmtId="0" fontId="13" fillId="0" borderId="34" xfId="0" applyFont="1" applyBorder="1" applyAlignment="1">
      <alignment horizontal="center"/>
    </xf>
    <xf numFmtId="0" fontId="13" fillId="0" borderId="30" xfId="0" applyFont="1" applyBorder="1" applyAlignment="1">
      <alignment horizontal="center"/>
    </xf>
    <xf numFmtId="42" fontId="18" fillId="3" borderId="27" xfId="1" applyNumberFormat="1" applyFont="1" applyFill="1" applyBorder="1" applyAlignment="1">
      <alignment horizontal="center" vertical="center"/>
    </xf>
    <xf numFmtId="42" fontId="18" fillId="3" borderId="26" xfId="1" applyNumberFormat="1" applyFont="1" applyFill="1" applyBorder="1" applyAlignment="1">
      <alignment horizontal="center" vertical="center"/>
    </xf>
    <xf numFmtId="165" fontId="18" fillId="6" borderId="1" xfId="1" applyNumberFormat="1" applyFont="1" applyFill="1" applyBorder="1" applyAlignment="1">
      <alignment horizontal="center" vertical="center"/>
    </xf>
    <xf numFmtId="165" fontId="18" fillId="6" borderId="21" xfId="1" applyNumberFormat="1" applyFont="1" applyFill="1" applyBorder="1" applyAlignment="1">
      <alignment horizontal="center" vertical="center"/>
    </xf>
    <xf numFmtId="165" fontId="18" fillId="7" borderId="22" xfId="1" applyNumberFormat="1" applyFont="1" applyFill="1" applyBorder="1" applyAlignment="1">
      <alignment horizontal="center" vertical="center"/>
    </xf>
    <xf numFmtId="165" fontId="18" fillId="7" borderId="1" xfId="1" applyNumberFormat="1" applyFont="1" applyFill="1" applyBorder="1" applyAlignment="1">
      <alignment horizontal="center" vertical="center"/>
    </xf>
    <xf numFmtId="165" fontId="18" fillId="7" borderId="21" xfId="1" applyNumberFormat="1" applyFont="1" applyFill="1" applyBorder="1" applyAlignment="1">
      <alignment horizontal="center" vertical="center"/>
    </xf>
    <xf numFmtId="0" fontId="0" fillId="0" borderId="10" xfId="0" applyBorder="1"/>
    <xf numFmtId="0" fontId="0" fillId="0" borderId="10" xfId="0" applyBorder="1" applyAlignment="1">
      <alignment horizontal="center" vertical="top"/>
    </xf>
    <xf numFmtId="0" fontId="0" fillId="0" borderId="13" xfId="0" applyBorder="1" applyAlignment="1">
      <alignment horizontal="center" vertical="top"/>
    </xf>
    <xf numFmtId="8" fontId="0" fillId="0" borderId="2" xfId="1" applyNumberFormat="1" applyFont="1" applyBorder="1"/>
    <xf numFmtId="169" fontId="21" fillId="0" borderId="2" xfId="3" applyNumberFormat="1" applyBorder="1"/>
    <xf numFmtId="0" fontId="22" fillId="0" borderId="0" xfId="0" applyFont="1"/>
    <xf numFmtId="0" fontId="13" fillId="0" borderId="29" xfId="0" applyFont="1" applyBorder="1" applyAlignment="1">
      <alignment horizontal="center"/>
    </xf>
    <xf numFmtId="165" fontId="18" fillId="3" borderId="27" xfId="1" applyNumberFormat="1" applyFont="1" applyFill="1" applyBorder="1" applyAlignment="1">
      <alignment horizontal="center" vertical="center"/>
    </xf>
    <xf numFmtId="165" fontId="18" fillId="3" borderId="26" xfId="1" applyNumberFormat="1" applyFont="1" applyFill="1" applyBorder="1" applyAlignment="1">
      <alignment horizontal="center" vertical="center"/>
    </xf>
    <xf numFmtId="165" fontId="18" fillId="6" borderId="22" xfId="1" applyNumberFormat="1" applyFont="1" applyFill="1" applyBorder="1" applyAlignment="1">
      <alignment horizontal="center" vertical="center"/>
    </xf>
    <xf numFmtId="0" fontId="16" fillId="0" borderId="8" xfId="0" applyFont="1" applyBorder="1" applyAlignment="1">
      <alignment horizontal="center" vertical="center" wrapText="1"/>
    </xf>
    <xf numFmtId="169" fontId="15" fillId="0" borderId="20" xfId="0" applyNumberFormat="1" applyFont="1" applyBorder="1" applyAlignment="1">
      <alignment horizontal="center" vertical="center" wrapText="1"/>
    </xf>
    <xf numFmtId="9" fontId="15" fillId="0" borderId="8" xfId="2" applyFont="1" applyBorder="1" applyAlignment="1">
      <alignment horizontal="center" vertical="center" wrapText="1"/>
    </xf>
    <xf numFmtId="169" fontId="15" fillId="0" borderId="8" xfId="0" applyNumberFormat="1" applyFont="1" applyBorder="1" applyAlignment="1">
      <alignment horizontal="center" vertical="center" wrapText="1"/>
    </xf>
    <xf numFmtId="9" fontId="15" fillId="0" borderId="0" xfId="2" applyFont="1" applyBorder="1" applyAlignment="1">
      <alignment horizontal="center" vertical="center" wrapText="1"/>
    </xf>
    <xf numFmtId="0" fontId="14" fillId="0" borderId="22" xfId="0" applyFont="1" applyBorder="1" applyAlignment="1">
      <alignment horizontal="center" vertical="center" wrapText="1"/>
    </xf>
    <xf numFmtId="0" fontId="14" fillId="0" borderId="42"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3" xfId="0" applyFont="1" applyBorder="1" applyAlignment="1">
      <alignment horizontal="center" vertical="center" wrapText="1"/>
    </xf>
    <xf numFmtId="49" fontId="0" fillId="0" borderId="18" xfId="0" applyNumberFormat="1" applyBorder="1" applyAlignment="1">
      <alignment horizontal="center" vertical="center"/>
    </xf>
    <xf numFmtId="49" fontId="0" fillId="0" borderId="0" xfId="0" applyNumberFormat="1" applyAlignment="1">
      <alignment horizontal="center"/>
    </xf>
    <xf numFmtId="169" fontId="13" fillId="0" borderId="18" xfId="1" applyNumberFormat="1" applyFont="1" applyBorder="1" applyAlignment="1">
      <alignment horizontal="center"/>
    </xf>
    <xf numFmtId="9" fontId="13" fillId="0" borderId="0" xfId="2" applyFont="1" applyBorder="1" applyAlignment="1">
      <alignment horizontal="center"/>
    </xf>
    <xf numFmtId="169" fontId="13" fillId="0" borderId="0" xfId="1" applyNumberFormat="1" applyFont="1" applyBorder="1" applyAlignment="1">
      <alignment horizontal="center"/>
    </xf>
    <xf numFmtId="169" fontId="13" fillId="0" borderId="17" xfId="1" applyNumberFormat="1" applyFont="1" applyBorder="1" applyAlignment="1">
      <alignment horizontal="center"/>
    </xf>
    <xf numFmtId="166" fontId="13" fillId="0" borderId="16" xfId="2" applyNumberFormat="1" applyFont="1" applyBorder="1" applyAlignment="1">
      <alignment horizontal="center"/>
    </xf>
    <xf numFmtId="169" fontId="13" fillId="0" borderId="16" xfId="1" applyNumberFormat="1" applyFont="1" applyBorder="1" applyAlignment="1">
      <alignment horizontal="center"/>
    </xf>
    <xf numFmtId="10" fontId="13" fillId="0" borderId="16" xfId="2" applyNumberFormat="1" applyFont="1" applyBorder="1" applyAlignment="1">
      <alignment horizontal="center"/>
    </xf>
    <xf numFmtId="9" fontId="13" fillId="0" borderId="15" xfId="2" applyFont="1" applyBorder="1" applyAlignment="1">
      <alignment horizontal="center"/>
    </xf>
    <xf numFmtId="49" fontId="23" fillId="0" borderId="18" xfId="0" applyNumberFormat="1" applyFont="1" applyBorder="1" applyAlignment="1">
      <alignment horizontal="center" vertical="center"/>
    </xf>
    <xf numFmtId="0" fontId="23" fillId="0" borderId="0" xfId="0" applyFont="1" applyAlignment="1">
      <alignment horizontal="center" vertical="center"/>
    </xf>
    <xf numFmtId="49" fontId="23" fillId="0" borderId="0" xfId="0" applyNumberFormat="1" applyFont="1" applyAlignment="1">
      <alignment horizontal="center"/>
    </xf>
    <xf numFmtId="169" fontId="24" fillId="0" borderId="17" xfId="1" applyNumberFormat="1" applyFont="1" applyBorder="1" applyAlignment="1">
      <alignment horizontal="center"/>
    </xf>
    <xf numFmtId="166" fontId="24" fillId="0" borderId="16" xfId="2" applyNumberFormat="1" applyFont="1" applyBorder="1" applyAlignment="1">
      <alignment horizontal="center"/>
    </xf>
    <xf numFmtId="169" fontId="24" fillId="0" borderId="16" xfId="1" applyNumberFormat="1" applyFont="1" applyBorder="1" applyAlignment="1">
      <alignment horizontal="center"/>
    </xf>
    <xf numFmtId="10" fontId="24" fillId="0" borderId="16" xfId="2" applyNumberFormat="1" applyFont="1" applyBorder="1" applyAlignment="1">
      <alignment horizontal="center"/>
    </xf>
    <xf numFmtId="9" fontId="24" fillId="0" borderId="15" xfId="2" applyFont="1" applyBorder="1" applyAlignment="1">
      <alignment horizontal="center"/>
    </xf>
    <xf numFmtId="49" fontId="0" fillId="0" borderId="6" xfId="0" applyNumberFormat="1" applyBorder="1"/>
    <xf numFmtId="0" fontId="0" fillId="0" borderId="4" xfId="0" applyBorder="1"/>
    <xf numFmtId="49" fontId="3" fillId="0" borderId="4" xfId="0" applyNumberFormat="1" applyFont="1" applyBorder="1" applyAlignment="1">
      <alignment horizontal="center"/>
    </xf>
    <xf numFmtId="169" fontId="13" fillId="0" borderId="44" xfId="1" applyNumberFormat="1" applyFont="1" applyBorder="1" applyAlignment="1">
      <alignment horizontal="center"/>
    </xf>
    <xf numFmtId="9" fontId="13" fillId="0" borderId="4" xfId="2" applyFont="1" applyBorder="1" applyAlignment="1">
      <alignment horizontal="center"/>
    </xf>
    <xf numFmtId="169" fontId="13" fillId="0" borderId="4" xfId="1" applyNumberFormat="1" applyFont="1" applyBorder="1" applyAlignment="1">
      <alignment horizontal="center"/>
    </xf>
    <xf numFmtId="10" fontId="13" fillId="0" borderId="4" xfId="2" applyNumberFormat="1" applyFont="1" applyBorder="1" applyAlignment="1">
      <alignment horizontal="center"/>
    </xf>
    <xf numFmtId="9" fontId="13" fillId="0" borderId="5" xfId="2" applyFont="1" applyBorder="1" applyAlignment="1">
      <alignment horizontal="center"/>
    </xf>
    <xf numFmtId="0" fontId="25" fillId="0" borderId="45"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0" xfId="0" applyFont="1" applyAlignment="1">
      <alignment horizontal="center" vertical="center" wrapText="1"/>
    </xf>
    <xf numFmtId="42" fontId="13" fillId="0" borderId="16" xfId="2" applyNumberFormat="1" applyFont="1" applyBorder="1" applyAlignment="1">
      <alignment horizontal="center"/>
    </xf>
    <xf numFmtId="49" fontId="0" fillId="0" borderId="27" xfId="0" applyNumberFormat="1" applyBorder="1"/>
    <xf numFmtId="0" fontId="0" fillId="0" borderId="26" xfId="0" applyBorder="1"/>
    <xf numFmtId="49" fontId="3" fillId="0" borderId="26" xfId="0" applyNumberFormat="1" applyFont="1" applyBorder="1"/>
    <xf numFmtId="169" fontId="13" fillId="0" borderId="27" xfId="1" applyNumberFormat="1" applyFont="1" applyBorder="1" applyAlignment="1">
      <alignment horizontal="center"/>
    </xf>
    <xf numFmtId="166" fontId="13" fillId="0" borderId="26" xfId="2" applyNumberFormat="1" applyFont="1" applyBorder="1" applyAlignment="1">
      <alignment horizontal="center"/>
    </xf>
    <xf numFmtId="169" fontId="13" fillId="0" borderId="26" xfId="1" applyNumberFormat="1" applyFont="1" applyBorder="1" applyAlignment="1">
      <alignment horizontal="center"/>
    </xf>
    <xf numFmtId="169" fontId="0" fillId="0" borderId="27" xfId="0" applyNumberFormat="1" applyBorder="1"/>
    <xf numFmtId="166" fontId="0" fillId="0" borderId="26" xfId="2" applyNumberFormat="1" applyFont="1" applyBorder="1"/>
    <xf numFmtId="169" fontId="0" fillId="0" borderId="26" xfId="0" applyNumberFormat="1" applyBorder="1"/>
    <xf numFmtId="10" fontId="0" fillId="0" borderId="25" xfId="2" applyNumberFormat="1" applyFont="1" applyBorder="1"/>
    <xf numFmtId="42" fontId="0" fillId="0" borderId="26" xfId="0" applyNumberFormat="1" applyBorder="1"/>
    <xf numFmtId="169" fontId="0" fillId="0" borderId="26" xfId="0" applyNumberFormat="1" applyBorder="1" applyAlignment="1">
      <alignment horizontal="center"/>
    </xf>
    <xf numFmtId="10" fontId="0" fillId="0" borderId="29" xfId="2" applyNumberFormat="1" applyFont="1" applyBorder="1"/>
    <xf numFmtId="169" fontId="15" fillId="0" borderId="36" xfId="0" applyNumberFormat="1" applyFont="1" applyBorder="1" applyAlignment="1">
      <alignment horizontal="center" vertical="center" wrapText="1"/>
    </xf>
    <xf numFmtId="169" fontId="15" fillId="0" borderId="35" xfId="0" applyNumberFormat="1" applyFont="1" applyBorder="1" applyAlignment="1">
      <alignment horizontal="center" vertical="center" wrapText="1"/>
    </xf>
    <xf numFmtId="0" fontId="14" fillId="0" borderId="39"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40" xfId="0" applyFont="1" applyBorder="1" applyAlignment="1">
      <alignment horizontal="center" vertical="center" wrapText="1"/>
    </xf>
    <xf numFmtId="0" fontId="14" fillId="0" borderId="41" xfId="0" applyFont="1" applyBorder="1" applyAlignment="1">
      <alignment horizontal="center" vertical="center" wrapText="1"/>
    </xf>
    <xf numFmtId="169" fontId="13" fillId="9" borderId="2" xfId="1" applyNumberFormat="1" applyFont="1" applyFill="1" applyBorder="1" applyAlignment="1">
      <alignment horizontal="center"/>
    </xf>
    <xf numFmtId="0" fontId="0" fillId="9" borderId="2" xfId="0" applyFill="1" applyBorder="1"/>
    <xf numFmtId="8" fontId="0" fillId="9" borderId="2" xfId="0" applyNumberFormat="1" applyFill="1" applyBorder="1"/>
    <xf numFmtId="1" fontId="0" fillId="9" borderId="2" xfId="0" applyNumberFormat="1" applyFill="1" applyBorder="1"/>
    <xf numFmtId="169" fontId="0" fillId="9" borderId="2" xfId="0" applyNumberFormat="1" applyFill="1" applyBorder="1" applyAlignment="1">
      <alignment horizontal="right"/>
    </xf>
    <xf numFmtId="169" fontId="13" fillId="0" borderId="2" xfId="1" applyNumberFormat="1" applyFont="1" applyBorder="1" applyAlignment="1">
      <alignment horizontal="center"/>
    </xf>
    <xf numFmtId="8" fontId="0" fillId="0" borderId="2" xfId="0" applyNumberFormat="1" applyBorder="1"/>
    <xf numFmtId="1" fontId="0" fillId="0" borderId="2" xfId="0" applyNumberFormat="1" applyBorder="1"/>
    <xf numFmtId="169" fontId="0" fillId="0" borderId="2" xfId="0" applyNumberFormat="1" applyBorder="1" applyAlignment="1">
      <alignment horizontal="right"/>
    </xf>
    <xf numFmtId="169" fontId="13" fillId="9" borderId="3" xfId="1" applyNumberFormat="1" applyFont="1" applyFill="1" applyBorder="1" applyAlignment="1">
      <alignment horizontal="center"/>
    </xf>
    <xf numFmtId="0" fontId="0" fillId="9" borderId="3" xfId="0" applyFill="1" applyBorder="1"/>
    <xf numFmtId="8" fontId="0" fillId="9" borderId="3" xfId="0" applyNumberFormat="1" applyFill="1" applyBorder="1"/>
    <xf numFmtId="1" fontId="0" fillId="9" borderId="3" xfId="0" applyNumberFormat="1" applyFill="1" applyBorder="1"/>
    <xf numFmtId="169" fontId="0" fillId="9" borderId="3" xfId="0" applyNumberFormat="1" applyFill="1" applyBorder="1" applyAlignment="1">
      <alignment horizontal="right"/>
    </xf>
    <xf numFmtId="0" fontId="16" fillId="0" borderId="38" xfId="0" applyFont="1" applyBorder="1" applyAlignment="1">
      <alignment horizontal="center" vertical="center" wrapText="1"/>
    </xf>
    <xf numFmtId="49" fontId="0" fillId="9" borderId="5" xfId="0" applyNumberFormat="1" applyFill="1" applyBorder="1" applyAlignment="1">
      <alignment horizontal="center"/>
    </xf>
    <xf numFmtId="49" fontId="0" fillId="0" borderId="5" xfId="0" applyNumberFormat="1" applyBorder="1" applyAlignment="1">
      <alignment horizontal="center"/>
    </xf>
    <xf numFmtId="49" fontId="0" fillId="9" borderId="10" xfId="0" applyNumberFormat="1" applyFill="1" applyBorder="1" applyAlignment="1">
      <alignment horizontal="center"/>
    </xf>
    <xf numFmtId="0" fontId="0" fillId="0" borderId="5" xfId="0" applyBorder="1"/>
    <xf numFmtId="165" fontId="18" fillId="3" borderId="22" xfId="1" applyNumberFormat="1" applyFont="1" applyFill="1" applyBorder="1" applyAlignment="1">
      <alignment horizontal="center" vertical="center"/>
    </xf>
    <xf numFmtId="165" fontId="18" fillId="3" borderId="1" xfId="1" applyNumberFormat="1" applyFont="1" applyFill="1" applyBorder="1" applyAlignment="1">
      <alignment horizontal="center" vertical="center"/>
    </xf>
    <xf numFmtId="0" fontId="19" fillId="2" borderId="46" xfId="0" applyFont="1" applyFill="1" applyBorder="1" applyAlignment="1">
      <alignment horizontal="center"/>
    </xf>
    <xf numFmtId="2" fontId="0" fillId="0" borderId="0" xfId="0" applyNumberFormat="1"/>
    <xf numFmtId="2" fontId="0" fillId="0" borderId="0" xfId="0" applyNumberFormat="1" applyAlignment="1">
      <alignment vertical="center"/>
    </xf>
    <xf numFmtId="2" fontId="0" fillId="0" borderId="0" xfId="0" applyNumberFormat="1" applyAlignment="1">
      <alignment horizontal="center" vertical="center" wrapText="1"/>
    </xf>
    <xf numFmtId="2" fontId="0" fillId="0" borderId="0" xfId="0" applyNumberFormat="1" applyAlignment="1">
      <alignment vertical="center" wrapText="1"/>
    </xf>
    <xf numFmtId="0" fontId="26" fillId="2" borderId="0" xfId="0" applyFont="1" applyFill="1" applyAlignment="1">
      <alignment horizontal="center" vertical="center"/>
    </xf>
    <xf numFmtId="0" fontId="26" fillId="2" borderId="0" xfId="0" applyFont="1" applyFill="1" applyAlignment="1">
      <alignment horizontal="center"/>
    </xf>
  </cellXfs>
  <cellStyles count="4">
    <cellStyle name="Currency" xfId="1" builtinId="4"/>
    <cellStyle name="Normal" xfId="0" builtinId="0"/>
    <cellStyle name="Normal 20" xfId="3" xr:uid="{B7DB083B-4BF6-427B-BB3D-9E53AD916401}"/>
    <cellStyle name="Percent" xfId="2" builtinId="5"/>
  </cellStyles>
  <dxfs count="108">
    <dxf>
      <font>
        <b/>
        <i val="0"/>
        <strike val="0"/>
        <condense val="0"/>
        <extend val="0"/>
        <outline val="0"/>
        <shadow val="0"/>
        <u val="none"/>
        <vertAlign val="baseline"/>
        <sz val="12"/>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right style="medium">
          <color indexed="64"/>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4" formatCode="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6" formatCode="0.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6" formatCode="0.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6" formatCode="0.000%"/>
      <alignment horizontal="center" vertical="bottom" textRotation="0" wrapText="0" indent="0" justifyLastLine="0" shrinkToFit="0" readingOrder="0"/>
      <border diagonalUp="0" diagonalDown="0">
        <left/>
        <right/>
        <top style="medium">
          <color indexed="64"/>
        </top>
        <bottom/>
        <vertical/>
        <horizontal/>
      </border>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9" formatCode="&quot;$&quot;#,##0.00"/>
      <alignment horizontal="center" vertical="bottom" textRotation="0" wrapText="0" indent="0" justifyLastLine="0" shrinkToFit="0" readingOrder="0"/>
      <border diagonalUp="0" diagonalDown="0">
        <left style="medium">
          <color indexed="64"/>
        </left>
        <right/>
        <top/>
        <bottom/>
        <vertical/>
        <horizontal/>
      </border>
    </dxf>
    <dxf>
      <numFmt numFmtId="30" formatCode="@"/>
      <alignment horizontal="center" vertical="bottom" textRotation="0" wrapText="0" indent="0" justifyLastLine="0" shrinkToFit="0" readingOrder="0"/>
    </dxf>
    <dxf>
      <alignment horizontal="center" vertical="center" textRotation="0" wrapText="0" indent="0" justifyLastLine="0" shrinkToFit="0" readingOrder="0"/>
    </dxf>
    <dxf>
      <numFmt numFmtId="30" formatCode="@"/>
      <alignment horizontal="center" vertical="center" textRotation="0" wrapText="0" indent="0" justifyLastLine="0" shrinkToFit="0" readingOrder="0"/>
      <border diagonalUp="0" diagonalDown="0">
        <left style="medium">
          <color indexed="64"/>
        </left>
        <right/>
        <top/>
        <bottom/>
        <vertical/>
        <horizontal/>
      </border>
    </dxf>
    <dxf>
      <font>
        <b/>
        <i val="0"/>
        <strike val="0"/>
        <condense val="0"/>
        <extend val="0"/>
        <outline val="0"/>
        <shadow val="0"/>
        <u val="none"/>
        <vertAlign val="baseline"/>
        <sz val="12"/>
        <color auto="1"/>
        <name val="Calibri"/>
        <family val="2"/>
        <scheme val="minor"/>
      </font>
      <alignment horizontal="center"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theme="1"/>
        </bottom>
      </border>
    </dxf>
    <dxf>
      <border outline="0">
        <left style="thin">
          <color indexed="64"/>
        </left>
        <bottom style="thin">
          <color indexed="64"/>
        </bottom>
      </border>
    </dxf>
    <dxf>
      <numFmt numFmtId="0" formatCode="General"/>
      <border diagonalUp="0" diagonalDown="0">
        <left/>
        <right style="medium">
          <color indexed="64"/>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169" formatCode="&quot;$&quot;#,##0.00"/>
      <alignment horizontal="center" vertical="bottom" textRotation="0" wrapText="0" indent="0" justifyLastLine="0" shrinkToFit="0" readingOrder="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32" formatCode="_(&quot;$&quot;* #,##0_);_(&quot;$&quot;* \(#,##0\);_(&quot;$&quot;* &quot;-&quot;_);_(@_)"/>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169" formatCode="&quot;$&quot;#,##0.0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166" formatCode="0.00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169" formatCode="&quot;$&quot;#,##0.0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166" formatCode="0.00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32" formatCode="_(&quot;$&quot;* #,##0_);_(&quot;$&quot;* \(#,##0\);_(&quot;$&quot;* &quot;-&quot;_);_(@_)"/>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rgb="FF000000"/>
        <name val="Calibri"/>
        <scheme val="none"/>
      </font>
      <numFmt numFmtId="169" formatCode="&quot;$&quot;#,##0.00"/>
      <alignment horizontal="center" vertical="bottom" textRotation="0" wrapText="0" indent="0" justifyLastLine="0" shrinkToFit="0" readingOrder="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rgb="FF000000"/>
        <name val="Calibri"/>
        <scheme val="none"/>
      </font>
      <numFmt numFmtId="169" formatCode="&quot;$&quot;#,##0.00"/>
      <alignment horizontal="center" vertical="bottom" textRotation="0" wrapText="0" indent="0" justifyLastLine="0" shrinkToFit="0" readingOrder="0"/>
      <border diagonalUp="0" diagonalDown="0">
        <left style="medium">
          <color indexed="64"/>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dxf>
    <dxf>
      <border outline="0">
        <left style="thin">
          <color rgb="FF000000"/>
        </left>
      </border>
    </dxf>
    <dxf>
      <font>
        <b/>
        <i val="0"/>
        <strike val="0"/>
        <condense val="0"/>
        <extend val="0"/>
        <outline val="0"/>
        <shadow val="0"/>
        <u val="none"/>
        <vertAlign val="baseline"/>
        <sz val="12"/>
        <color auto="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numFmt numFmtId="32" formatCode="_(&quot;$&quot;* #,##0_);_(&quot;$&quot;* \(#,##0\);_(&quot;$&quot;* &quot;-&quot;_);_(@_)"/>
      <fill>
        <patternFill patternType="none">
          <bgColor auto="1"/>
        </patternFill>
      </fill>
      <alignment horizontal="center" vertical="bottom"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theme="1"/>
        <name val="Calibri"/>
        <scheme val="minor"/>
      </font>
      <numFmt numFmtId="0" formatCode="General"/>
      <fill>
        <patternFill patternType="none">
          <bgColor auto="1"/>
        </patternFill>
      </fill>
    </dxf>
    <dxf>
      <font>
        <b val="0"/>
        <i val="0"/>
        <strike val="0"/>
        <condense val="0"/>
        <extend val="0"/>
        <outline val="0"/>
        <shadow val="0"/>
        <u val="none"/>
        <vertAlign val="baseline"/>
        <sz val="11"/>
        <color theme="1"/>
        <name val="Calibri"/>
        <scheme val="minor"/>
      </font>
      <numFmt numFmtId="32" formatCode="_(&quot;$&quot;* #,##0_);_(&quot;$&quot;* \(#,##0\);_(&quot;$&quot;* &quot;-&quot;_);_(@_)"/>
      <fill>
        <patternFill patternType="none">
          <bgColor auto="1"/>
        </patternFill>
      </fill>
      <border diagonalUp="0" diagonalDown="0" outline="0">
        <left/>
        <right style="medium">
          <color indexed="64"/>
        </right>
        <top/>
        <bottom/>
      </border>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theme="1"/>
        <name val="Calibri"/>
        <scheme val="minor"/>
      </font>
      <numFmt numFmtId="3" formatCode="#,##0"/>
      <fill>
        <patternFill patternType="none">
          <bgColor auto="1"/>
        </patternFill>
      </fill>
    </dxf>
    <dxf>
      <font>
        <b val="0"/>
        <i val="0"/>
        <strike val="0"/>
        <condense val="0"/>
        <extend val="0"/>
        <outline val="0"/>
        <shadow val="0"/>
        <u val="none"/>
        <vertAlign val="baseline"/>
        <sz val="11"/>
        <color rgb="FF000000"/>
        <name val="Calibri"/>
        <scheme val="none"/>
      </font>
      <numFmt numFmtId="32" formatCode="_(&quot;$&quot;* #,##0_);_(&quot;$&quot;* \(#,##0\);_(&quot;$&quot;* &quot;-&quot;_);_(@_)"/>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2" formatCode="_(&quot;$&quot;* #,##0_);_(&quot;$&quot;* \(#,##0\);_(&quot;$&quot;* &quot;-&quot;_);_(@_)"/>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bgColor auto="1"/>
        </patternFill>
      </fill>
      <alignment horizontal="center" vertical="bottom" textRotation="0" wrapText="0" indent="0" justifyLastLine="0" shrinkToFit="0" readingOrder="0"/>
      <border diagonalUp="0" diagonalDown="0">
        <left style="thin">
          <color indexed="64"/>
        </left>
        <right style="thin">
          <color auto="1"/>
        </right>
        <vertical/>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1"/>
        <color theme="1"/>
        <name val="Calibri"/>
        <scheme val="minor"/>
      </font>
      <numFmt numFmtId="170" formatCode="0##########"/>
      <fill>
        <patternFill patternType="none">
          <bgColor auto="1"/>
        </patternFill>
      </fill>
      <border diagonalUp="0" diagonalDown="0">
        <right style="thin">
          <color auto="1"/>
        </right>
        <vertical style="thin">
          <color auto="1"/>
        </vertical>
      </border>
    </dxf>
    <dxf>
      <border outline="0">
        <left style="thin">
          <color rgb="FF000000"/>
        </left>
      </border>
    </dxf>
    <dxf>
      <fill>
        <patternFill patternType="none">
          <bgColor auto="1"/>
        </patternFill>
      </fill>
    </dxf>
    <dxf>
      <font>
        <b/>
        <i val="0"/>
        <strike val="0"/>
        <condense val="0"/>
        <extend val="0"/>
        <outline val="0"/>
        <shadow val="0"/>
        <u val="none"/>
        <vertAlign val="baseline"/>
        <sz val="12"/>
        <color auto="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color rgb="FF000000"/>
      </font>
      <numFmt numFmtId="166" formatCode="0.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9"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30" formatCode="@"/>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auto="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6"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2" formatCode="_(&quot;$&quot;* #,##0_);_(&quot;$&quot;* \(#,##0\);_(&quot;$&quot;*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170" formatCode="0##########"/>
      <border diagonalUp="0" diagonalDown="0">
        <left style="thin">
          <color indexed="64"/>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2"/>
        <color auto="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edub/Downloads/Equitable%20Distribution%20Reporting%20-%2016-245ee_%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edirectedfolders/Dubere/Downloads/DEEP%202020%20Report_20200630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CLM Reference"/>
      <sheetName val="3.) Large Load (2)"/>
    </sheetNames>
    <sheetDataSet>
      <sheetData sheetId="0" refreshError="1"/>
      <sheetData sheetId="1">
        <row r="4">
          <cell r="B4">
            <v>105846843.95327686</v>
          </cell>
        </row>
        <row r="5">
          <cell r="B5">
            <v>88670377.975999802</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6"/>
      <sheetName val="small load equity calcs"/>
      <sheetName val="Sheet4"/>
      <sheetName val="HESParticipationStats"/>
      <sheetName val="Sheet2"/>
      <sheetName val="Diversity index Calcs"/>
      <sheetName val="Cover Page"/>
      <sheetName val="1.) CLM Reference"/>
      <sheetName val="Sheet1"/>
      <sheetName val="2.) Small Load"/>
      <sheetName val="Sheet3"/>
      <sheetName val="Sheet8"/>
      <sheetName val="Sheet7"/>
      <sheetName val="large load eqity calcs"/>
      <sheetName val="3.) Large Load"/>
      <sheetName val="HES Report"/>
      <sheetName val="Sheet5"/>
      <sheetName val="Energy Burden Calc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4">
          <cell r="B4">
            <v>29100612.605600007</v>
          </cell>
        </row>
        <row r="5">
          <cell r="B5">
            <v>16800987.969999999</v>
          </cell>
        </row>
      </sheetData>
      <sheetData sheetId="8" refreshError="1"/>
      <sheetData sheetId="9">
        <row r="423">
          <cell r="J423">
            <v>12129792.9309</v>
          </cell>
          <cell r="L423">
            <v>8494544.290000001</v>
          </cell>
          <cell r="O423">
            <v>5418125.9837999996</v>
          </cell>
          <cell r="Q423">
            <v>3155916.3200000003</v>
          </cell>
        </row>
      </sheetData>
      <sheetData sheetId="10" refreshError="1"/>
      <sheetData sheetId="11" refreshError="1"/>
      <sheetData sheetId="12" refreshError="1"/>
      <sheetData sheetId="13" refreshError="1"/>
      <sheetData sheetId="14">
        <row r="346">
          <cell r="I346">
            <v>155286.23139999996</v>
          </cell>
          <cell r="K346">
            <v>800</v>
          </cell>
          <cell r="M346">
            <v>11397407.459500005</v>
          </cell>
          <cell r="O346">
            <v>5149727.3599999994</v>
          </cell>
        </row>
      </sheetData>
      <sheetData sheetId="15"/>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A0B0FD-04D8-4AB0-8259-43643B359992}" name="Table5" displayName="Table5" ref="A5:M418" totalsRowShown="0" headerRowDxfId="19" headerRowBorderDxfId="34" tableBorderDxfId="35" totalsRowBorderDxfId="33">
  <autoFilter ref="A5:M418" xr:uid="{C7A0B0FD-04D8-4AB0-8259-43643B359992}"/>
  <tableColumns count="13">
    <tableColumn id="1" xr3:uid="{304CE039-8CEF-4F69-8248-C36291814CBF}" name="Distressed Tract1" dataDxfId="32"/>
    <tableColumn id="2" xr3:uid="{209C681D-47FE-4BE7-97D3-AD0713F0E7BF}" name="CLM $ Collected " dataDxfId="31"/>
    <tableColumn id="3" xr3:uid="{E8AAFEAD-11E4-4C2E-A7C8-A6DD0961418C}" name="Incentive Disbursements" dataDxfId="30"/>
    <tableColumn id="4" xr3:uid="{9F0A43E8-85E5-4CC0-889B-60E7ECFA62A0}" name="HES Total Units" dataDxfId="29"/>
    <tableColumn id="5" xr3:uid="{23595B31-7AD6-482A-84EC-7B810C176EFB}" name="HES Single Family" dataDxfId="28"/>
    <tableColumn id="6" xr3:uid="{3D51B9B8-AD9D-4781-8708-DBF39E9E95DB}" name="HES 2-4 Units" dataDxfId="27"/>
    <tableColumn id="7" xr3:uid="{DF93C6A7-0B3B-4093-B914-F00E21F4D0BD}" name="HES &gt;4 Units" dataDxfId="26"/>
    <tableColumn id="8" xr3:uid="{7EF35A4F-E709-477C-9EC3-CDFFE9408786}" name="Incentives" dataDxfId="25"/>
    <tableColumn id="9" xr3:uid="{17A25937-DB7E-4F2C-8ABE-02BD1884FC63}" name="HESIE Total Units" dataDxfId="24"/>
    <tableColumn id="10" xr3:uid="{34FA4049-7AE3-4E06-B571-967AAD19785A}" name="HESIE Single Family " dataDxfId="23"/>
    <tableColumn id="11" xr3:uid="{C2EBE12E-DB7B-419F-98A4-5B6910826BB9}" name="HESIE 2-4 Units2" dataDxfId="22"/>
    <tableColumn id="12" xr3:uid="{F01C5419-F6C7-467D-B223-F19D5E5FAFB0}" name="HESIE &gt;4 Units " dataDxfId="21"/>
    <tableColumn id="13" xr3:uid="{BBD1DAE6-2F1D-43D2-92FC-CCBA2614BFF3}" name="HESIE Incentives "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606BC5-53CB-420B-82D1-E1859570CC98}" name="Table323" displayName="Table323" ref="A5:O935" totalsRowShown="0" headerRowDxfId="71" dataDxfId="70" tableBorderDxfId="69">
  <autoFilter ref="A5:O935" xr:uid="{00000000-0009-0000-0100-000002000000}"/>
  <tableColumns count="15">
    <tableColumn id="1" xr3:uid="{00000000-0010-0000-0200-000001000000}" name="Census Tract" dataDxfId="68"/>
    <tableColumn id="2" xr3:uid="{00000000-0010-0000-0200-000002000000}" name="Town" dataDxfId="67"/>
    <tableColumn id="3" xr3:uid="{00000000-0010-0000-0200-000003000000}" name="Distressed Tract1" dataDxfId="66"/>
    <tableColumn id="4" xr3:uid="{00000000-0010-0000-0200-000004000000}" name="CLM $ Collected " dataDxfId="65" dataCellStyle="Currency"/>
    <tableColumn id="6" xr3:uid="{00000000-0010-0000-0200-000006000000}" name="Incentive Disbursements" dataDxfId="64" dataCellStyle="Currency"/>
    <tableColumn id="9" xr3:uid="{00000000-0010-0000-0200-000009000000}" name="Total Units" dataDxfId="63">
      <calculatedColumnFormula>Table323[[#This Row],[Single Family]]+Table323[[#This Row],[2-4 Units]]+Table323[[#This Row],[&gt;4 Units]]</calculatedColumnFormula>
    </tableColumn>
    <tableColumn id="11" xr3:uid="{00000000-0010-0000-0200-00000B000000}" name="Single Family" dataDxfId="62"/>
    <tableColumn id="10" xr3:uid="{00000000-0010-0000-0200-00000A000000}" name="2-4 Units" dataDxfId="61"/>
    <tableColumn id="8" xr3:uid="{00000000-0010-0000-0200-000008000000}" name="&gt;4 Units" dataDxfId="60"/>
    <tableColumn id="7" xr3:uid="{00000000-0010-0000-0200-000007000000}" name="Incentives" dataDxfId="59" dataCellStyle="Currency"/>
    <tableColumn id="14" xr3:uid="{00000000-0010-0000-0200-00000E000000}" name="Total Units2" dataDxfId="58">
      <calculatedColumnFormula>L6+M6+N6</calculatedColumnFormula>
    </tableColumn>
    <tableColumn id="15" xr3:uid="{00000000-0010-0000-0200-00000F000000}" name="Single Family " dataDxfId="57"/>
    <tableColumn id="13" xr3:uid="{00000000-0010-0000-0200-00000D000000}" name=" 2-4 Units" dataDxfId="56"/>
    <tableColumn id="12" xr3:uid="{00000000-0010-0000-0200-00000C000000}" name="&gt;4 Units " dataDxfId="55"/>
    <tableColumn id="16" xr3:uid="{00000000-0010-0000-0200-000010000000}" name="Incentives " dataDxfId="54" dataCellStyle="Currency"/>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61A2DD-42DD-4F92-9C7B-BF179A2E9561}" name="Table3" displayName="Table3" ref="A5:O935" totalsRowShown="0" headerRowDxfId="107" tableBorderDxfId="106">
  <autoFilter ref="A5:O935" xr:uid="{00000000-0009-0000-0100-000003000000}"/>
  <tableColumns count="15">
    <tableColumn id="1" xr3:uid="{00000000-0010-0000-0000-000001000000}" name="Census Tract" dataDxfId="105"/>
    <tableColumn id="2" xr3:uid="{00000000-0010-0000-0000-000002000000}" name="Town" dataDxfId="104"/>
    <tableColumn id="3" xr3:uid="{00000000-0010-0000-0000-000003000000}" name="Distressed Tract1" dataDxfId="103"/>
    <tableColumn id="4" xr3:uid="{00000000-0010-0000-0000-000004000000}" name="CLM $ Collected " dataDxfId="102" dataCellStyle="Currency">
      <calculatedColumnFormula>Table3[[#This Row],[Residential CLM $ Collected]]+Table3[[#This Row],[C&amp;I CLM $ Collected]]</calculatedColumnFormula>
    </tableColumn>
    <tableColumn id="5" xr3:uid="{00000000-0010-0000-0000-000005000000}" name="% of Total CLM $ Collected " dataDxfId="101" dataCellStyle="Percent">
      <calculatedColumnFormula>Table3[[#This Row],[CLM $ Collected ]]/'[1]1.) CLM Reference'!$B$4</calculatedColumnFormula>
    </tableColumn>
    <tableColumn id="6" xr3:uid="{00000000-0010-0000-0000-000006000000}" name="Incentive Disbursements" dataDxfId="100" dataCellStyle="Currency">
      <calculatedColumnFormula>Table3[[#This Row],[Residential Incentive Disbursements]]+Table3[[#This Row],[C&amp;I Incentive Disbursements]]</calculatedColumnFormula>
    </tableColumn>
    <tableColumn id="7" xr3:uid="{00000000-0010-0000-0000-000007000000}" name="% of Total Incentive Disbursements" dataDxfId="99" dataCellStyle="Percent">
      <calculatedColumnFormula>Table3[[#This Row],[Incentive Disbursements]]/'[1]1.) CLM Reference'!$B$5</calculatedColumnFormula>
    </tableColumn>
    <tableColumn id="9" xr3:uid="{00000000-0010-0000-0000-000009000000}" name="Residential CLM $ Collected" dataDxfId="98" dataCellStyle="Currency"/>
    <tableColumn id="10" xr3:uid="{00000000-0010-0000-0000-00000A000000}" name="% of Total Residential CLM $ Collected" dataDxfId="97" dataCellStyle="Percent">
      <calculatedColumnFormula>Table3[[#This Row],[Residential CLM $ Collected]]/'[1]1.) CLM Reference'!$B$4</calculatedColumnFormula>
    </tableColumn>
    <tableColumn id="11" xr3:uid="{00000000-0010-0000-0000-00000B000000}" name="Residential Incentive Disbursements" dataDxfId="96" dataCellStyle="Currency"/>
    <tableColumn id="12" xr3:uid="{00000000-0010-0000-0000-00000C000000}" name="% of Total Residential Incentive Disbursements " dataDxfId="95" dataCellStyle="Percent">
      <calculatedColumnFormula>Table3[[#This Row],[Residential Incentive Disbursements]]/'[1]1.) CLM Reference'!$B$5</calculatedColumnFormula>
    </tableColumn>
    <tableColumn id="14" xr3:uid="{00000000-0010-0000-0000-00000E000000}" name="C&amp;I CLM $ Collected" dataDxfId="94" dataCellStyle="Currency"/>
    <tableColumn id="15" xr3:uid="{00000000-0010-0000-0000-00000F000000}" name="% of Total C&amp;I CLM $ Collected" dataDxfId="93" dataCellStyle="Percent">
      <calculatedColumnFormula>Table3[[#This Row],[C&amp;I CLM $ Collected]]/'[1]1.) CLM Reference'!$B$4</calculatedColumnFormula>
    </tableColumn>
    <tableColumn id="16" xr3:uid="{00000000-0010-0000-0000-000010000000}" name="C&amp;I Incentive Disbursements" dataDxfId="92" dataCellStyle="Currency"/>
    <tableColumn id="17" xr3:uid="{00000000-0010-0000-0000-000011000000}" name="% of TotalC&amp;I Incentive Disbursements " dataDxfId="91" dataCellStyle="Percent">
      <calculatedColumnFormula>Table3[[#This Row],[C&amp;I Incentive Disbursements]]/'[1]1.) CLM Reference'!$B$5</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EF1F16-4360-4AE6-BB31-014BFBF397DA}" name="Table32" displayName="Table32" ref="A5:O236" totalsRowShown="0" headerRowDxfId="90" headerRowBorderDxfId="89" tableBorderDxfId="88" totalsRowBorderDxfId="87">
  <autoFilter ref="A5:O236" xr:uid="{00000000-0009-0000-0100-000001000000}"/>
  <tableColumns count="15">
    <tableColumn id="1" xr3:uid="{00000000-0010-0000-0100-000001000000}" name="Census Tract" dataDxfId="86"/>
    <tableColumn id="2" xr3:uid="{00000000-0010-0000-0100-000002000000}" name="Town" dataDxfId="85"/>
    <tableColumn id="3" xr3:uid="{00000000-0010-0000-0100-000003000000}" name="Distressed Tract1" dataDxfId="84"/>
    <tableColumn id="4" xr3:uid="{00000000-0010-0000-0100-000004000000}" name="CLM $ Collected " dataDxfId="83" dataCellStyle="Currency"/>
    <tableColumn id="5" xr3:uid="{00000000-0010-0000-0100-000005000000}" name="% of Total CLM $ Collected " dataDxfId="82" dataCellStyle="Percent">
      <calculatedColumnFormula>Table32[[#This Row],[CLM $ Collected ]]/'[1]1.) CLM Reference'!$B$4</calculatedColumnFormula>
    </tableColumn>
    <tableColumn id="6" xr3:uid="{00000000-0010-0000-0100-000006000000}" name="Incentive Disbursements" dataDxfId="81" dataCellStyle="Currency"/>
    <tableColumn id="7" xr3:uid="{00000000-0010-0000-0100-000007000000}" name="% of Total Incentive Disbursements" dataDxfId="80" dataCellStyle="Percent">
      <calculatedColumnFormula>Table32[[#This Row],[Incentive Disbursements]]/'[1]1.) CLM Reference'!$B$5</calculatedColumnFormula>
    </tableColumn>
    <tableColumn id="9" xr3:uid="{00000000-0010-0000-0100-000009000000}" name="Residential CLM $ Collected" dataDxfId="79" dataCellStyle="Currency"/>
    <tableColumn id="10" xr3:uid="{00000000-0010-0000-0100-00000A000000}" name="% of Total Residential CLM $ Collected" dataDxfId="78" dataCellStyle="Percent">
      <calculatedColumnFormula>Table32[[#This Row],[Residential CLM $ Collected]]/'[1]1.) CLM Reference'!$B$4</calculatedColumnFormula>
    </tableColumn>
    <tableColumn id="11" xr3:uid="{00000000-0010-0000-0100-00000B000000}" name="Residential Incentive Disbursements" dataDxfId="77" dataCellStyle="Currency"/>
    <tableColumn id="12" xr3:uid="{00000000-0010-0000-0100-00000C000000}" name="% of Total Residential Incentive Disbursements " dataDxfId="76" dataCellStyle="Percent">
      <calculatedColumnFormula>Table32[[#This Row],[Residential Incentive Disbursements]]/'[1]1.) CLM Reference'!$B$5</calculatedColumnFormula>
    </tableColumn>
    <tableColumn id="14" xr3:uid="{00000000-0010-0000-0100-00000E000000}" name="C&amp;I CLM $ Collected" dataDxfId="75" dataCellStyle="Currency"/>
    <tableColumn id="15" xr3:uid="{00000000-0010-0000-0100-00000F000000}" name="% of Total C&amp;I CLM $ Collected" dataDxfId="74" dataCellStyle="Percent">
      <calculatedColumnFormula>Table32[[#This Row],[C&amp;I CLM $ Collected]]/'[1]1.) CLM Reference'!$B$4</calculatedColumnFormula>
    </tableColumn>
    <tableColumn id="16" xr3:uid="{00000000-0010-0000-0100-000010000000}" name="C&amp;I Incentive Disbursements" dataDxfId="73" dataCellStyle="Currency"/>
    <tableColumn id="17" xr3:uid="{00000000-0010-0000-0100-000011000000}" name="% of TotalC&amp;I Incentive Disbursements " dataDxfId="72" dataCellStyle="Percent">
      <calculatedColumnFormula>Table32[[#This Row],[C&amp;I Incentive Disbursements]]/'[1]1.) CLM Reference'!$B$5</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B3D1267-7D36-4E25-8814-591BB8C0BA6A}" name="Table8" displayName="Table8" ref="A5:S423" totalsRowShown="0" headerRowDxfId="0">
  <autoFilter ref="A5:S423" xr:uid="{DB3D1267-7D36-4E25-8814-591BB8C0BA6A}"/>
  <tableColumns count="19">
    <tableColumn id="1" xr3:uid="{16783C68-A2C6-41AC-A1A7-D33A4A4F8614}" name="Census Tract" dataDxfId="18"/>
    <tableColumn id="2" xr3:uid="{6D311D33-E99C-4CC9-B440-2174BA106B94}" name="Town" dataDxfId="17"/>
    <tableColumn id="3" xr3:uid="{538A8AC7-8AF1-4658-BB1B-755E4407DE57}" name="Distressed Tract1" dataDxfId="16"/>
    <tableColumn id="4" xr3:uid="{2E6AEFDD-817D-432E-9376-3B9655676006}" name="CLM $ Collected " dataDxfId="15" dataCellStyle="Currency"/>
    <tableColumn id="5" xr3:uid="{735279B8-9D05-4367-A2EC-30EF1055F137}" name="% of Total CLM $ Collected " dataDxfId="14" dataCellStyle="Percent">
      <calculatedColumnFormula>[2]!Table3[[#This Row],[CLM $ Collected ]]/'[2]1.) CLM Reference'!$B$4</calculatedColumnFormula>
    </tableColumn>
    <tableColumn id="6" xr3:uid="{2EBBF949-E256-42CF-8B9E-6E2B222D84FF}" name="Incentive Disbursements" dataDxfId="13" dataCellStyle="Currency"/>
    <tableColumn id="7" xr3:uid="{4E6D7BAE-44ED-403F-8F0C-E4792B8C5812}" name="% of Total Incentive Disbursements" dataDxfId="12" dataCellStyle="Percent">
      <calculatedColumnFormula>[2]!Table3[[#This Row],[Incentive Disbursements]]/'[2]1.) CLM Reference'!$B$5</calculatedColumnFormula>
    </tableColumn>
    <tableColumn id="8" xr3:uid="{8ADA940D-2A9E-4B3C-A032-0C3DF7FBF9B1}" name="Column1" dataDxfId="11" dataCellStyle="Percent">
      <calculatedColumnFormula>IF(([2]!Table3[[#This Row],[Incentive Disbursements]]&gt;=0.5*[2]!Table3[[#This Row],[CLM $ Collected ]]),"YES",IF([2]!Table3[[#This Row],[Incentive Disbursements]]&lt;=1, "N/A", "NO"))</calculatedColumnFormula>
    </tableColumn>
    <tableColumn id="9" xr3:uid="{787AF6A4-74EF-429E-B054-C109C8FF874C}" name="Equitable" dataDxfId="10" dataCellStyle="Percent">
      <calculatedColumnFormula>IF(ROUND(E6,5)&lt;0.00001,"N/A",IF(ROUND(E6,5)&lt;=ROUND(G6,5),"YES","NO"))</calculatedColumnFormula>
    </tableColumn>
    <tableColumn id="10" xr3:uid="{D5AEAE98-B238-4570-8FE4-49AA7EDA63C4}" name="Residential CLM $ Collected" dataDxfId="9" dataCellStyle="Currency"/>
    <tableColumn id="11" xr3:uid="{EC476A00-77A5-44BC-8FE7-6D04AA44F28C}" name="% of Total Residential CLM $ Collected" dataDxfId="8" dataCellStyle="Percent">
      <calculatedColumnFormula>[2]!Table3[[#This Row],[CLM $ Collected ]]/'[2]1.) CLM Reference'!$B$4</calculatedColumnFormula>
    </tableColumn>
    <tableColumn id="12" xr3:uid="{9D49823E-1C9F-4EC8-B010-2FEBC8550869}" name="Residential Incentive Disbursements" dataDxfId="7" dataCellStyle="Currency"/>
    <tableColumn id="13" xr3:uid="{1A5B8F52-8051-4B1A-8F2F-653E22F21D75}" name="% of Total Residential Incentive Disbursements " dataDxfId="6" dataCellStyle="Percent">
      <calculatedColumnFormula>[2]!Table3[[#This Row],[Incentive Disbursements]]/'[2]1.) CLM Reference'!$B$5</calculatedColumnFormula>
    </tableColumn>
    <tableColumn id="14" xr3:uid="{4C57F4FD-402B-4DA3-AC32-C59A63C5408C}" name="Equitable 2" dataDxfId="5" dataCellStyle="Percent">
      <calculatedColumnFormula>IF(ROUND(K6,5)&lt;0.00001,"N/A",IF(ROUND(K6,5)&lt;=ROUND(M6,5),"YES","NO"))</calculatedColumnFormula>
    </tableColumn>
    <tableColumn id="15" xr3:uid="{E5296E05-A26F-44F3-AFC5-37121C095828}" name="C&amp;I CLM $ Collected" dataDxfId="4" dataCellStyle="Currency"/>
    <tableColumn id="16" xr3:uid="{3FFAEBC8-56B8-4E47-88EB-6C06FC8399A4}" name="% of Total C&amp;I CLM $ Collected" dataDxfId="3" dataCellStyle="Percent">
      <calculatedColumnFormula>[2]!Table3[[#This Row],[CLM $ Collected ]]/'[2]1.) CLM Reference'!$B$4</calculatedColumnFormula>
    </tableColumn>
    <tableColumn id="17" xr3:uid="{871D52AA-4DF2-4E90-819D-AFA127F4CEC9}" name="C&amp;I Incentive Disbursements" dataDxfId="2" dataCellStyle="Currency"/>
    <tableColumn id="18" xr3:uid="{34D83DF6-3E9C-4AD7-B033-54C336E45763}" name="% of TotalC&amp;I Incentive Disbursements " dataDxfId="1" dataCellStyle="Percent">
      <calculatedColumnFormula>[2]!Table3[[#This Row],[Incentive Disbursements]]/'[2]1.) CLM Reference'!$B$5</calculatedColumnFormula>
    </tableColumn>
    <tableColumn id="19" xr3:uid="{1FD71713-B2CF-465A-BFE3-1353A8AC3ACE}" name="Equitable 3">
      <calculatedColumnFormula>IF(ROUND(P6,5)&lt;0.00001,"N/A",IF(ROUND(P6,5)&lt;=ROUND(R6,5),"YES","NO"))</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152965-8A05-4523-8BEE-546592905F2D}" name="Table325" displayName="Table325" ref="A5:P346" totalsRowShown="0" headerRowDxfId="53" tableBorderDxfId="52">
  <autoFilter ref="A5:P346" xr:uid="{BC152965-8A05-4523-8BEE-546592905F2D}"/>
  <tableColumns count="16">
    <tableColumn id="1" xr3:uid="{75E7DB33-B880-4804-9C4C-3452376F7527}" name="Census Tract" dataDxfId="51"/>
    <tableColumn id="2" xr3:uid="{B9DD0282-C791-4ED9-AF88-070D566FF4F3}" name="Town" dataDxfId="50"/>
    <tableColumn id="3" xr3:uid="{266DDBAA-CD7F-4D5E-B726-DD70563F7642}" name="Distressed Tract1" dataDxfId="49"/>
    <tableColumn id="4" xr3:uid="{5874DF3B-F882-460C-80FB-8B10A077F9C9}" name="CLM $ Collected " dataDxfId="48" dataCellStyle="Currency">
      <calculatedColumnFormula>SUM(Table325[[#This Row],[CLM $ Collected ]:[% of Total CLM $ Collected ]])</calculatedColumnFormula>
    </tableColumn>
    <tableColumn id="5" xr3:uid="{E394A0A5-817F-492B-8A00-DFCB161A15F1}" name="% of Total CLM $ Collected " dataDxfId="47" dataCellStyle="Percent"/>
    <tableColumn id="6" xr3:uid="{F8B3B6C8-553C-4FE9-A806-77C1AE2EF3F2}" name="Incentive Disbursements" dataDxfId="46" dataCellStyle="Currency">
      <calculatedColumnFormula>SUM(Table325[[#This Row],[CLM $ Collected ]:[% of Total CLM $ Collected ]])</calculatedColumnFormula>
    </tableColumn>
    <tableColumn id="7" xr3:uid="{BB286C1F-BD79-4F36-BADB-F839842863B1}" name="% of Total Incentive Disbursements" dataDxfId="45" dataCellStyle="Percent">
      <calculatedColumnFormula>Table325[[#This Row],[Incentive Disbursements]]/'[2]1.) CLM Reference'!$B$5</calculatedColumnFormula>
    </tableColumn>
    <tableColumn id="8" xr3:uid="{D8F24445-C233-4D52-A1F8-1BF37B61C56A}" name="Equitable" dataDxfId="44" dataCellStyle="Percent">
      <calculatedColumnFormula>IF(ROUND(E6,5)&lt;0.00001,"N/A",IF(ROUND(E6,5)&lt;=ROUND(G6,5),"YES","NO"))</calculatedColumnFormula>
    </tableColumn>
    <tableColumn id="9" xr3:uid="{08D5FEE0-9E94-41C7-8D3B-7ED1E620C018}" name="Residential CLM $ Collected" dataDxfId="43"/>
    <tableColumn id="10" xr3:uid="{FF64FEBC-85F5-4B2B-AECA-B6A931685DAF}" name="% of Total Residential CLM $ Collected" dataDxfId="42" dataCellStyle="Percent">
      <calculatedColumnFormula>Table325[[#This Row],[Residential CLM $ Collected]]/'[2]1.) CLM Reference'!$B$4</calculatedColumnFormula>
    </tableColumn>
    <tableColumn id="11" xr3:uid="{87C5D8A7-381E-4785-A427-AE5A311291D1}" name="Residential Incentive Disbursements" dataDxfId="41"/>
    <tableColumn id="12" xr3:uid="{57F0634F-2A8A-44C9-B646-8BC38C544048}" name="% of Total Residential Incentive Disbursements " dataDxfId="40" dataCellStyle="Percent">
      <calculatedColumnFormula>Table325[[#This Row],[Residential Incentive Disbursements]]/'[2]1.) CLM Reference'!$B$5</calculatedColumnFormula>
    </tableColumn>
    <tableColumn id="14" xr3:uid="{F302065B-D069-4A20-8A24-8243597307D2}" name="C&amp;I CLM $ Collected" dataDxfId="39"/>
    <tableColumn id="15" xr3:uid="{CCB275E5-FED9-465E-B502-C92A891B638C}" name="% of Total C&amp;I CLM $ Collected" dataDxfId="38">
      <calculatedColumnFormula>Table325[[#This Row],[C&amp;I CLM $ Collected]]/'[2]1.) CLM Reference'!$B$4</calculatedColumnFormula>
    </tableColumn>
    <tableColumn id="16" xr3:uid="{CDBCC9B3-716F-40F6-8769-567DF002DC28}" name="C&amp;I Incentive Disbursements" dataDxfId="37"/>
    <tableColumn id="17" xr3:uid="{2E83B318-1F53-4178-87E1-04FC14664A81}" name="% of TotalC&amp;I Incentive Disbursements " dataDxfId="36">
      <calculatedColumnFormula>Table325[[#This Row],[C&amp;I Incentive Disbursements]]/'[2]1.) CLM Reference'!$B$5</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71"/>
  <sheetViews>
    <sheetView workbookViewId="0">
      <selection activeCell="H8" sqref="H8"/>
    </sheetView>
  </sheetViews>
  <sheetFormatPr defaultRowHeight="15" x14ac:dyDescent="0.25"/>
  <cols>
    <col min="1" max="1" width="25" style="1" customWidth="1"/>
    <col min="2" max="2" width="80" style="1" customWidth="1"/>
    <col min="3" max="3" width="20" customWidth="1"/>
  </cols>
  <sheetData>
    <row r="1" spans="1:10" ht="60" customHeight="1" x14ac:dyDescent="0.25">
      <c r="A1" s="96" t="s">
        <v>0</v>
      </c>
      <c r="B1" s="96"/>
      <c r="C1" s="2"/>
    </row>
    <row r="2" spans="1:10" x14ac:dyDescent="0.25">
      <c r="A2" s="97"/>
      <c r="B2" s="97"/>
      <c r="C2" s="97"/>
    </row>
    <row r="3" spans="1:10" x14ac:dyDescent="0.25">
      <c r="A3" s="98" t="s">
        <v>1</v>
      </c>
      <c r="B3" s="98"/>
      <c r="C3" s="98"/>
      <c r="G3" t="s">
        <v>1724</v>
      </c>
    </row>
    <row r="4" spans="1:10" x14ac:dyDescent="0.25">
      <c r="A4" s="97"/>
      <c r="B4" s="97"/>
      <c r="C4" s="97"/>
      <c r="G4" s="11" t="s">
        <v>5</v>
      </c>
      <c r="H4" s="10" t="s">
        <v>1711</v>
      </c>
      <c r="I4" s="10"/>
      <c r="J4" s="10"/>
    </row>
    <row r="5" spans="1:10" ht="15.95" customHeight="1" x14ac:dyDescent="0.25">
      <c r="A5" s="3" t="s">
        <v>2</v>
      </c>
      <c r="B5" s="97" t="s">
        <v>3</v>
      </c>
      <c r="C5" s="97"/>
      <c r="G5" s="12" t="s">
        <v>1712</v>
      </c>
      <c r="H5" s="10" t="s">
        <v>1710</v>
      </c>
      <c r="I5" s="10"/>
      <c r="J5" s="10"/>
    </row>
    <row r="6" spans="1:10" ht="15.95" customHeight="1" x14ac:dyDescent="0.25">
      <c r="A6" s="1" t="s">
        <v>4</v>
      </c>
      <c r="B6" s="97" t="s">
        <v>5</v>
      </c>
      <c r="C6" s="97"/>
      <c r="G6" s="7" t="s">
        <v>1729</v>
      </c>
      <c r="H6" t="s">
        <v>1728</v>
      </c>
    </row>
    <row r="7" spans="1:10" ht="15.95" customHeight="1" x14ac:dyDescent="0.25">
      <c r="A7" s="1" t="s">
        <v>6</v>
      </c>
      <c r="B7" s="97" t="s">
        <v>7</v>
      </c>
      <c r="C7" s="97"/>
      <c r="H7" t="s">
        <v>1730</v>
      </c>
    </row>
    <row r="8" spans="1:10" ht="15.95" customHeight="1" x14ac:dyDescent="0.25">
      <c r="A8" s="1" t="s">
        <v>8</v>
      </c>
      <c r="B8" s="97" t="s">
        <v>9</v>
      </c>
      <c r="C8" s="97"/>
      <c r="H8" t="s">
        <v>1731</v>
      </c>
    </row>
    <row r="9" spans="1:10" ht="15.95" customHeight="1" x14ac:dyDescent="0.25">
      <c r="A9" s="1" t="s">
        <v>10</v>
      </c>
      <c r="B9" s="97" t="s">
        <v>11</v>
      </c>
      <c r="C9" s="97"/>
    </row>
    <row r="10" spans="1:10" ht="15.95" customHeight="1" x14ac:dyDescent="0.25">
      <c r="A10" s="1" t="s">
        <v>12</v>
      </c>
      <c r="B10" s="97" t="s">
        <v>13</v>
      </c>
      <c r="C10" s="97"/>
    </row>
    <row r="11" spans="1:10" ht="15.95" customHeight="1" x14ac:dyDescent="0.25">
      <c r="A11" s="1" t="s">
        <v>14</v>
      </c>
      <c r="B11" s="97" t="s">
        <v>15</v>
      </c>
      <c r="C11" s="97"/>
    </row>
    <row r="12" spans="1:10" ht="15.95" customHeight="1" x14ac:dyDescent="0.25">
      <c r="A12" s="1" t="s">
        <v>16</v>
      </c>
      <c r="B12" s="97" t="s">
        <v>17</v>
      </c>
      <c r="C12" s="97"/>
    </row>
    <row r="13" spans="1:10" ht="15.95" customHeight="1" x14ac:dyDescent="0.25">
      <c r="A13" s="1" t="s">
        <v>18</v>
      </c>
      <c r="B13" s="97" t="s">
        <v>19</v>
      </c>
      <c r="C13" s="97"/>
    </row>
    <row r="14" spans="1:10" x14ac:dyDescent="0.25">
      <c r="A14" s="97"/>
      <c r="B14" s="97"/>
      <c r="C14" s="97"/>
    </row>
    <row r="15" spans="1:10" ht="15.95" customHeight="1" x14ac:dyDescent="0.25">
      <c r="A15" s="3" t="s">
        <v>20</v>
      </c>
      <c r="B15" s="97" t="s">
        <v>3</v>
      </c>
      <c r="C15" s="97"/>
    </row>
    <row r="16" spans="1:10" ht="15.95" customHeight="1" x14ac:dyDescent="0.25">
      <c r="A16" s="1" t="s">
        <v>21</v>
      </c>
      <c r="B16" s="97" t="s">
        <v>22</v>
      </c>
      <c r="C16" s="97"/>
    </row>
    <row r="17" spans="1:3" ht="32.1" customHeight="1" x14ac:dyDescent="0.25">
      <c r="A17" s="1" t="s">
        <v>23</v>
      </c>
      <c r="B17" s="97" t="s">
        <v>24</v>
      </c>
      <c r="C17" s="97"/>
    </row>
    <row r="18" spans="1:3" x14ac:dyDescent="0.25">
      <c r="A18" s="97"/>
      <c r="B18" s="97"/>
      <c r="C18" s="97"/>
    </row>
    <row r="19" spans="1:3" ht="32.1" customHeight="1" x14ac:dyDescent="0.25">
      <c r="A19" s="3" t="s">
        <v>25</v>
      </c>
      <c r="B19" s="97" t="s">
        <v>26</v>
      </c>
      <c r="C19" s="97"/>
    </row>
    <row r="20" spans="1:3" ht="32.1" customHeight="1" x14ac:dyDescent="0.25">
      <c r="A20" s="1" t="s">
        <v>3</v>
      </c>
      <c r="B20" s="97" t="s">
        <v>27</v>
      </c>
      <c r="C20" s="97"/>
    </row>
    <row r="21" spans="1:3" ht="32.1" customHeight="1" x14ac:dyDescent="0.25">
      <c r="A21" s="1" t="s">
        <v>3</v>
      </c>
      <c r="B21" s="97" t="s">
        <v>28</v>
      </c>
      <c r="C21" s="97"/>
    </row>
    <row r="22" spans="1:3" ht="32.1" customHeight="1" x14ac:dyDescent="0.25">
      <c r="A22" s="1" t="s">
        <v>3</v>
      </c>
      <c r="B22" s="97" t="s">
        <v>29</v>
      </c>
      <c r="C22" s="97"/>
    </row>
    <row r="23" spans="1:3" ht="32.1" customHeight="1" x14ac:dyDescent="0.25">
      <c r="A23" s="1" t="s">
        <v>3</v>
      </c>
      <c r="B23" s="97" t="s">
        <v>30</v>
      </c>
      <c r="C23" s="97"/>
    </row>
    <row r="24" spans="1:3" ht="32.1" customHeight="1" x14ac:dyDescent="0.25">
      <c r="A24" s="1" t="s">
        <v>3</v>
      </c>
      <c r="B24" s="97" t="s">
        <v>31</v>
      </c>
      <c r="C24" s="97"/>
    </row>
    <row r="25" spans="1:3" ht="32.1" customHeight="1" x14ac:dyDescent="0.25">
      <c r="A25" s="1" t="s">
        <v>3</v>
      </c>
      <c r="B25" s="97" t="s">
        <v>32</v>
      </c>
      <c r="C25" s="97"/>
    </row>
    <row r="26" spans="1:3" ht="32.1" customHeight="1" x14ac:dyDescent="0.25">
      <c r="A26" s="1" t="s">
        <v>3</v>
      </c>
      <c r="B26" s="97" t="s">
        <v>33</v>
      </c>
      <c r="C26" s="97"/>
    </row>
    <row r="27" spans="1:3" ht="32.1" customHeight="1" x14ac:dyDescent="0.25">
      <c r="A27" s="1" t="s">
        <v>3</v>
      </c>
      <c r="B27" s="97" t="s">
        <v>34</v>
      </c>
      <c r="C27" s="97"/>
    </row>
    <row r="28" spans="1:3" ht="32.1" customHeight="1" x14ac:dyDescent="0.25">
      <c r="A28" s="1" t="s">
        <v>3</v>
      </c>
      <c r="B28" s="97" t="s">
        <v>35</v>
      </c>
      <c r="C28" s="97"/>
    </row>
    <row r="29" spans="1:3" ht="32.1" customHeight="1" x14ac:dyDescent="0.25">
      <c r="A29" s="1" t="s">
        <v>3</v>
      </c>
      <c r="B29" s="97" t="s">
        <v>36</v>
      </c>
      <c r="C29" s="97"/>
    </row>
    <row r="30" spans="1:3" ht="32.1" customHeight="1" x14ac:dyDescent="0.25">
      <c r="A30" s="1" t="s">
        <v>3</v>
      </c>
      <c r="B30" s="97" t="s">
        <v>37</v>
      </c>
      <c r="C30" s="97"/>
    </row>
    <row r="31" spans="1:3" ht="32.1" customHeight="1" x14ac:dyDescent="0.25">
      <c r="A31" s="1" t="s">
        <v>3</v>
      </c>
      <c r="B31" s="97" t="s">
        <v>38</v>
      </c>
      <c r="C31" s="97"/>
    </row>
    <row r="32" spans="1:3" ht="32.1" customHeight="1" x14ac:dyDescent="0.25">
      <c r="A32" s="1" t="s">
        <v>3</v>
      </c>
      <c r="B32" s="97" t="s">
        <v>39</v>
      </c>
      <c r="C32" s="97"/>
    </row>
    <row r="33" spans="1:3" ht="32.1" customHeight="1" x14ac:dyDescent="0.25">
      <c r="A33" s="1" t="s">
        <v>3</v>
      </c>
      <c r="B33" s="97" t="s">
        <v>40</v>
      </c>
      <c r="C33" s="97"/>
    </row>
    <row r="34" spans="1:3" ht="32.1" customHeight="1" x14ac:dyDescent="0.25">
      <c r="A34" s="1" t="s">
        <v>3</v>
      </c>
      <c r="B34" s="97" t="s">
        <v>41</v>
      </c>
      <c r="C34" s="97"/>
    </row>
    <row r="35" spans="1:3" ht="32.1" customHeight="1" x14ac:dyDescent="0.25">
      <c r="A35" s="1" t="s">
        <v>3</v>
      </c>
      <c r="B35" s="97" t="s">
        <v>42</v>
      </c>
      <c r="C35" s="97"/>
    </row>
    <row r="36" spans="1:3" ht="32.1" customHeight="1" x14ac:dyDescent="0.25">
      <c r="A36" s="1" t="s">
        <v>3</v>
      </c>
      <c r="B36" s="97" t="s">
        <v>43</v>
      </c>
      <c r="C36" s="97"/>
    </row>
    <row r="37" spans="1:3" ht="32.1" customHeight="1" x14ac:dyDescent="0.25">
      <c r="A37" s="1" t="s">
        <v>3</v>
      </c>
      <c r="B37" s="97" t="s">
        <v>44</v>
      </c>
      <c r="C37" s="97"/>
    </row>
    <row r="38" spans="1:3" ht="32.1" customHeight="1" x14ac:dyDescent="0.25">
      <c r="A38" s="1" t="s">
        <v>3</v>
      </c>
      <c r="B38" s="97" t="s">
        <v>45</v>
      </c>
      <c r="C38" s="97"/>
    </row>
    <row r="39" spans="1:3" ht="32.1" customHeight="1" x14ac:dyDescent="0.25">
      <c r="A39" s="1" t="s">
        <v>3</v>
      </c>
      <c r="B39" s="97" t="s">
        <v>46</v>
      </c>
      <c r="C39" s="97"/>
    </row>
    <row r="40" spans="1:3" ht="32.1" customHeight="1" x14ac:dyDescent="0.25">
      <c r="A40" s="1" t="s">
        <v>3</v>
      </c>
      <c r="B40" s="97" t="s">
        <v>47</v>
      </c>
      <c r="C40" s="97"/>
    </row>
    <row r="41" spans="1:3" ht="32.1" customHeight="1" x14ac:dyDescent="0.25">
      <c r="A41" s="1" t="s">
        <v>3</v>
      </c>
      <c r="B41" s="97" t="s">
        <v>48</v>
      </c>
      <c r="C41" s="97"/>
    </row>
    <row r="42" spans="1:3" ht="32.1" customHeight="1" x14ac:dyDescent="0.25">
      <c r="A42" s="1" t="s">
        <v>3</v>
      </c>
      <c r="B42" s="97" t="s">
        <v>49</v>
      </c>
      <c r="C42" s="97"/>
    </row>
    <row r="43" spans="1:3" ht="32.1" customHeight="1" x14ac:dyDescent="0.25">
      <c r="A43" s="1" t="s">
        <v>3</v>
      </c>
      <c r="B43" s="97" t="s">
        <v>50</v>
      </c>
      <c r="C43" s="97"/>
    </row>
    <row r="44" spans="1:3" ht="32.1" customHeight="1" x14ac:dyDescent="0.25">
      <c r="A44" s="1" t="s">
        <v>3</v>
      </c>
      <c r="B44" s="97" t="s">
        <v>51</v>
      </c>
      <c r="C44" s="97"/>
    </row>
    <row r="45" spans="1:3" ht="32.1" customHeight="1" x14ac:dyDescent="0.25">
      <c r="A45" s="1" t="s">
        <v>3</v>
      </c>
      <c r="B45" s="97" t="s">
        <v>52</v>
      </c>
      <c r="C45" s="97"/>
    </row>
    <row r="46" spans="1:3" ht="32.1" customHeight="1" x14ac:dyDescent="0.25">
      <c r="A46" s="1" t="s">
        <v>3</v>
      </c>
      <c r="B46" s="97" t="s">
        <v>53</v>
      </c>
      <c r="C46" s="97"/>
    </row>
    <row r="47" spans="1:3" ht="32.1" customHeight="1" x14ac:dyDescent="0.25">
      <c r="A47" s="1" t="s">
        <v>3</v>
      </c>
      <c r="B47" s="97" t="s">
        <v>54</v>
      </c>
      <c r="C47" s="97"/>
    </row>
    <row r="48" spans="1:3" ht="32.1" customHeight="1" x14ac:dyDescent="0.25">
      <c r="A48" s="1" t="s">
        <v>3</v>
      </c>
      <c r="B48" s="97" t="s">
        <v>55</v>
      </c>
      <c r="C48" s="97"/>
    </row>
    <row r="49" spans="1:3" ht="32.1" customHeight="1" x14ac:dyDescent="0.25">
      <c r="A49" s="1" t="s">
        <v>3</v>
      </c>
      <c r="B49" s="97" t="s">
        <v>56</v>
      </c>
      <c r="C49" s="97"/>
    </row>
    <row r="50" spans="1:3" ht="32.1" customHeight="1" x14ac:dyDescent="0.25">
      <c r="A50" s="1" t="s">
        <v>3</v>
      </c>
      <c r="B50" s="97" t="s">
        <v>57</v>
      </c>
      <c r="C50" s="97"/>
    </row>
    <row r="51" spans="1:3" ht="32.1" customHeight="1" x14ac:dyDescent="0.25">
      <c r="A51" s="1" t="s">
        <v>3</v>
      </c>
      <c r="B51" s="97" t="s">
        <v>58</v>
      </c>
      <c r="C51" s="97"/>
    </row>
    <row r="52" spans="1:3" ht="32.1" customHeight="1" x14ac:dyDescent="0.25">
      <c r="A52" s="1" t="s">
        <v>3</v>
      </c>
      <c r="B52" s="97" t="s">
        <v>59</v>
      </c>
      <c r="C52" s="97"/>
    </row>
    <row r="53" spans="1:3" ht="32.1" customHeight="1" x14ac:dyDescent="0.25">
      <c r="A53" s="1" t="s">
        <v>3</v>
      </c>
      <c r="B53" s="97" t="s">
        <v>60</v>
      </c>
      <c r="C53" s="97"/>
    </row>
    <row r="54" spans="1:3" ht="32.1" customHeight="1" x14ac:dyDescent="0.25">
      <c r="A54" s="1" t="s">
        <v>3</v>
      </c>
      <c r="B54" s="97" t="s">
        <v>61</v>
      </c>
      <c r="C54" s="97"/>
    </row>
    <row r="55" spans="1:3" ht="32.1" customHeight="1" x14ac:dyDescent="0.25">
      <c r="A55" s="1" t="s">
        <v>3</v>
      </c>
      <c r="B55" s="97" t="s">
        <v>62</v>
      </c>
      <c r="C55" s="97"/>
    </row>
    <row r="56" spans="1:3" ht="32.1" customHeight="1" x14ac:dyDescent="0.25">
      <c r="A56" s="1" t="s">
        <v>3</v>
      </c>
      <c r="B56" s="97" t="s">
        <v>63</v>
      </c>
      <c r="C56" s="97"/>
    </row>
    <row r="57" spans="1:3" ht="32.1" customHeight="1" x14ac:dyDescent="0.25">
      <c r="A57" s="1" t="s">
        <v>3</v>
      </c>
      <c r="B57" s="97" t="s">
        <v>64</v>
      </c>
      <c r="C57" s="97"/>
    </row>
    <row r="58" spans="1:3" ht="32.1" customHeight="1" x14ac:dyDescent="0.25">
      <c r="A58" s="1" t="s">
        <v>3</v>
      </c>
      <c r="B58" s="97" t="s">
        <v>65</v>
      </c>
      <c r="C58" s="97"/>
    </row>
    <row r="59" spans="1:3" ht="32.1" customHeight="1" x14ac:dyDescent="0.25">
      <c r="A59" s="1" t="s">
        <v>3</v>
      </c>
      <c r="B59" s="97" t="s">
        <v>66</v>
      </c>
      <c r="C59" s="97"/>
    </row>
    <row r="60" spans="1:3" ht="32.1" customHeight="1" x14ac:dyDescent="0.25">
      <c r="A60" s="1" t="s">
        <v>3</v>
      </c>
      <c r="B60" s="97" t="s">
        <v>67</v>
      </c>
      <c r="C60" s="97"/>
    </row>
    <row r="61" spans="1:3" ht="32.1" customHeight="1" x14ac:dyDescent="0.25">
      <c r="A61" s="1" t="s">
        <v>3</v>
      </c>
      <c r="B61" s="97" t="s">
        <v>68</v>
      </c>
      <c r="C61" s="97"/>
    </row>
    <row r="62" spans="1:3" ht="32.1" customHeight="1" x14ac:dyDescent="0.25">
      <c r="A62" s="1" t="s">
        <v>3</v>
      </c>
      <c r="B62" s="97" t="s">
        <v>69</v>
      </c>
      <c r="C62" s="97"/>
    </row>
    <row r="63" spans="1:3" ht="32.1" customHeight="1" x14ac:dyDescent="0.25">
      <c r="A63" s="1" t="s">
        <v>3</v>
      </c>
      <c r="B63" s="97" t="s">
        <v>70</v>
      </c>
      <c r="C63" s="97"/>
    </row>
    <row r="64" spans="1:3" ht="32.1" customHeight="1" x14ac:dyDescent="0.25">
      <c r="A64" s="1" t="s">
        <v>3</v>
      </c>
      <c r="B64" s="97" t="s">
        <v>71</v>
      </c>
      <c r="C64" s="97"/>
    </row>
    <row r="65" spans="1:3" ht="32.1" customHeight="1" x14ac:dyDescent="0.25">
      <c r="A65" s="1" t="s">
        <v>3</v>
      </c>
      <c r="B65" s="97" t="s">
        <v>72</v>
      </c>
      <c r="C65" s="97"/>
    </row>
    <row r="66" spans="1:3" ht="32.1" customHeight="1" x14ac:dyDescent="0.25">
      <c r="A66" s="1" t="s">
        <v>3</v>
      </c>
      <c r="B66" s="97" t="s">
        <v>73</v>
      </c>
      <c r="C66" s="97"/>
    </row>
    <row r="67" spans="1:3" ht="32.1" customHeight="1" x14ac:dyDescent="0.25">
      <c r="A67" s="1" t="s">
        <v>3</v>
      </c>
      <c r="B67" s="97" t="s">
        <v>74</v>
      </c>
      <c r="C67" s="97"/>
    </row>
    <row r="68" spans="1:3" ht="32.1" customHeight="1" x14ac:dyDescent="0.25">
      <c r="A68" s="1" t="s">
        <v>3</v>
      </c>
      <c r="B68" s="97" t="s">
        <v>75</v>
      </c>
      <c r="C68" s="97"/>
    </row>
    <row r="69" spans="1:3" ht="32.1" customHeight="1" x14ac:dyDescent="0.25">
      <c r="A69" s="1" t="s">
        <v>3</v>
      </c>
      <c r="B69" s="97" t="s">
        <v>76</v>
      </c>
      <c r="C69" s="97"/>
    </row>
    <row r="70" spans="1:3" ht="32.1" customHeight="1" x14ac:dyDescent="0.25">
      <c r="A70" s="1" t="s">
        <v>3</v>
      </c>
      <c r="B70" s="97" t="s">
        <v>77</v>
      </c>
      <c r="C70" s="97"/>
    </row>
    <row r="71" spans="1:3" ht="32.1" customHeight="1" x14ac:dyDescent="0.25">
      <c r="A71" s="1" t="s">
        <v>3</v>
      </c>
      <c r="B71" s="97" t="s">
        <v>78</v>
      </c>
      <c r="C71" s="97"/>
    </row>
    <row r="72" spans="1:3" ht="32.1" customHeight="1" x14ac:dyDescent="0.25">
      <c r="A72" s="1" t="s">
        <v>3</v>
      </c>
      <c r="B72" s="97" t="s">
        <v>79</v>
      </c>
      <c r="C72" s="97"/>
    </row>
    <row r="73" spans="1:3" ht="32.1" customHeight="1" x14ac:dyDescent="0.25">
      <c r="A73" s="1" t="s">
        <v>3</v>
      </c>
      <c r="B73" s="97" t="s">
        <v>80</v>
      </c>
      <c r="C73" s="97"/>
    </row>
    <row r="74" spans="1:3" ht="32.1" customHeight="1" x14ac:dyDescent="0.25">
      <c r="A74" s="1" t="s">
        <v>3</v>
      </c>
      <c r="B74" s="97" t="s">
        <v>81</v>
      </c>
      <c r="C74" s="97"/>
    </row>
    <row r="75" spans="1:3" ht="32.1" customHeight="1" x14ac:dyDescent="0.25">
      <c r="A75" s="1" t="s">
        <v>3</v>
      </c>
      <c r="B75" s="97" t="s">
        <v>82</v>
      </c>
      <c r="C75" s="97"/>
    </row>
    <row r="76" spans="1:3" ht="32.1" customHeight="1" x14ac:dyDescent="0.25">
      <c r="A76" s="1" t="s">
        <v>3</v>
      </c>
      <c r="B76" s="97" t="s">
        <v>83</v>
      </c>
      <c r="C76" s="97"/>
    </row>
    <row r="77" spans="1:3" ht="32.1" customHeight="1" x14ac:dyDescent="0.25">
      <c r="A77" s="1" t="s">
        <v>3</v>
      </c>
      <c r="B77" s="97" t="s">
        <v>84</v>
      </c>
      <c r="C77" s="97"/>
    </row>
    <row r="78" spans="1:3" ht="32.1" customHeight="1" x14ac:dyDescent="0.25">
      <c r="A78" s="1" t="s">
        <v>3</v>
      </c>
      <c r="B78" s="97" t="s">
        <v>85</v>
      </c>
      <c r="C78" s="97"/>
    </row>
    <row r="79" spans="1:3" ht="32.1" customHeight="1" x14ac:dyDescent="0.25">
      <c r="A79" s="1" t="s">
        <v>3</v>
      </c>
      <c r="B79" s="97" t="s">
        <v>86</v>
      </c>
      <c r="C79" s="97"/>
    </row>
    <row r="80" spans="1:3" ht="32.1" customHeight="1" x14ac:dyDescent="0.25">
      <c r="A80" s="1" t="s">
        <v>3</v>
      </c>
      <c r="B80" s="97" t="s">
        <v>87</v>
      </c>
      <c r="C80" s="97"/>
    </row>
    <row r="81" spans="1:3" ht="32.1" customHeight="1" x14ac:dyDescent="0.25">
      <c r="A81" s="1" t="s">
        <v>3</v>
      </c>
      <c r="B81" s="97" t="s">
        <v>88</v>
      </c>
      <c r="C81" s="97"/>
    </row>
    <row r="82" spans="1:3" ht="32.1" customHeight="1" x14ac:dyDescent="0.25">
      <c r="A82" s="1" t="s">
        <v>3</v>
      </c>
      <c r="B82" s="97" t="s">
        <v>89</v>
      </c>
      <c r="C82" s="97"/>
    </row>
    <row r="83" spans="1:3" ht="32.1" customHeight="1" x14ac:dyDescent="0.25">
      <c r="A83" s="1" t="s">
        <v>3</v>
      </c>
      <c r="B83" s="97" t="s">
        <v>90</v>
      </c>
      <c r="C83" s="97"/>
    </row>
    <row r="84" spans="1:3" ht="32.1" customHeight="1" x14ac:dyDescent="0.25">
      <c r="A84" s="1" t="s">
        <v>3</v>
      </c>
      <c r="B84" s="97" t="s">
        <v>91</v>
      </c>
      <c r="C84" s="97"/>
    </row>
    <row r="85" spans="1:3" ht="32.1" customHeight="1" x14ac:dyDescent="0.25">
      <c r="A85" s="1" t="s">
        <v>3</v>
      </c>
      <c r="B85" s="97" t="s">
        <v>92</v>
      </c>
      <c r="C85" s="97"/>
    </row>
    <row r="86" spans="1:3" ht="32.1" customHeight="1" x14ac:dyDescent="0.25">
      <c r="A86" s="1" t="s">
        <v>3</v>
      </c>
      <c r="B86" s="97" t="s">
        <v>93</v>
      </c>
      <c r="C86" s="97"/>
    </row>
    <row r="87" spans="1:3" ht="32.1" customHeight="1" x14ac:dyDescent="0.25">
      <c r="A87" s="1" t="s">
        <v>3</v>
      </c>
      <c r="B87" s="97" t="s">
        <v>94</v>
      </c>
      <c r="C87" s="97"/>
    </row>
    <row r="88" spans="1:3" ht="32.1" customHeight="1" x14ac:dyDescent="0.25">
      <c r="A88" s="1" t="s">
        <v>3</v>
      </c>
      <c r="B88" s="97" t="s">
        <v>95</v>
      </c>
      <c r="C88" s="97"/>
    </row>
    <row r="89" spans="1:3" ht="32.1" customHeight="1" x14ac:dyDescent="0.25">
      <c r="A89" s="1" t="s">
        <v>3</v>
      </c>
      <c r="B89" s="97" t="s">
        <v>96</v>
      </c>
      <c r="C89" s="97"/>
    </row>
    <row r="90" spans="1:3" ht="32.1" customHeight="1" x14ac:dyDescent="0.25">
      <c r="A90" s="1" t="s">
        <v>3</v>
      </c>
      <c r="B90" s="97" t="s">
        <v>97</v>
      </c>
      <c r="C90" s="97"/>
    </row>
    <row r="91" spans="1:3" ht="32.1" customHeight="1" x14ac:dyDescent="0.25">
      <c r="A91" s="1" t="s">
        <v>3</v>
      </c>
      <c r="B91" s="97" t="s">
        <v>98</v>
      </c>
      <c r="C91" s="97"/>
    </row>
    <row r="92" spans="1:3" ht="32.1" customHeight="1" x14ac:dyDescent="0.25">
      <c r="A92" s="1" t="s">
        <v>3</v>
      </c>
      <c r="B92" s="97" t="s">
        <v>99</v>
      </c>
      <c r="C92" s="97"/>
    </row>
    <row r="93" spans="1:3" ht="32.1" customHeight="1" x14ac:dyDescent="0.25">
      <c r="A93" s="1" t="s">
        <v>3</v>
      </c>
      <c r="B93" s="97" t="s">
        <v>100</v>
      </c>
      <c r="C93" s="97"/>
    </row>
    <row r="94" spans="1:3" ht="32.1" customHeight="1" x14ac:dyDescent="0.25">
      <c r="A94" s="1" t="s">
        <v>3</v>
      </c>
      <c r="B94" s="97" t="s">
        <v>101</v>
      </c>
      <c r="C94" s="97"/>
    </row>
    <row r="95" spans="1:3" ht="32.1" customHeight="1" x14ac:dyDescent="0.25">
      <c r="A95" s="1" t="s">
        <v>3</v>
      </c>
      <c r="B95" s="97" t="s">
        <v>102</v>
      </c>
      <c r="C95" s="97"/>
    </row>
    <row r="96" spans="1:3" ht="32.1" customHeight="1" x14ac:dyDescent="0.25">
      <c r="A96" s="1" t="s">
        <v>3</v>
      </c>
      <c r="B96" s="97" t="s">
        <v>103</v>
      </c>
      <c r="C96" s="97"/>
    </row>
    <row r="97" spans="1:3" ht="32.1" customHeight="1" x14ac:dyDescent="0.25">
      <c r="A97" s="1" t="s">
        <v>3</v>
      </c>
      <c r="B97" s="97" t="s">
        <v>104</v>
      </c>
      <c r="C97" s="97"/>
    </row>
    <row r="98" spans="1:3" ht="32.1" customHeight="1" x14ac:dyDescent="0.25">
      <c r="A98" s="1" t="s">
        <v>3</v>
      </c>
      <c r="B98" s="97" t="s">
        <v>105</v>
      </c>
      <c r="C98" s="97"/>
    </row>
    <row r="99" spans="1:3" ht="32.1" customHeight="1" x14ac:dyDescent="0.25">
      <c r="A99" s="1" t="s">
        <v>3</v>
      </c>
      <c r="B99" s="97" t="s">
        <v>106</v>
      </c>
      <c r="C99" s="97"/>
    </row>
    <row r="100" spans="1:3" ht="32.1" customHeight="1" x14ac:dyDescent="0.25">
      <c r="A100" s="1" t="s">
        <v>3</v>
      </c>
      <c r="B100" s="97" t="s">
        <v>107</v>
      </c>
      <c r="C100" s="97"/>
    </row>
    <row r="101" spans="1:3" ht="32.1" customHeight="1" x14ac:dyDescent="0.25">
      <c r="A101" s="1" t="s">
        <v>3</v>
      </c>
      <c r="B101" s="97" t="s">
        <v>108</v>
      </c>
      <c r="C101" s="97"/>
    </row>
    <row r="102" spans="1:3" ht="32.1" customHeight="1" x14ac:dyDescent="0.25">
      <c r="A102" s="1" t="s">
        <v>3</v>
      </c>
      <c r="B102" s="97" t="s">
        <v>109</v>
      </c>
      <c r="C102" s="97"/>
    </row>
    <row r="103" spans="1:3" ht="32.1" customHeight="1" x14ac:dyDescent="0.25">
      <c r="A103" s="1" t="s">
        <v>3</v>
      </c>
      <c r="B103" s="97" t="s">
        <v>110</v>
      </c>
      <c r="C103" s="97"/>
    </row>
    <row r="104" spans="1:3" ht="32.1" customHeight="1" x14ac:dyDescent="0.25">
      <c r="A104" s="1" t="s">
        <v>3</v>
      </c>
      <c r="B104" s="97" t="s">
        <v>111</v>
      </c>
      <c r="C104" s="97"/>
    </row>
    <row r="105" spans="1:3" ht="32.1" customHeight="1" x14ac:dyDescent="0.25">
      <c r="A105" s="1" t="s">
        <v>3</v>
      </c>
      <c r="B105" s="97" t="s">
        <v>112</v>
      </c>
      <c r="C105" s="97"/>
    </row>
    <row r="106" spans="1:3" ht="32.1" customHeight="1" x14ac:dyDescent="0.25">
      <c r="A106" s="1" t="s">
        <v>3</v>
      </c>
      <c r="B106" s="97" t="s">
        <v>113</v>
      </c>
      <c r="C106" s="97"/>
    </row>
    <row r="107" spans="1:3" ht="32.1" customHeight="1" x14ac:dyDescent="0.25">
      <c r="A107" s="1" t="s">
        <v>3</v>
      </c>
      <c r="B107" s="97" t="s">
        <v>114</v>
      </c>
      <c r="C107" s="97"/>
    </row>
    <row r="108" spans="1:3" ht="32.1" customHeight="1" x14ac:dyDescent="0.25">
      <c r="A108" s="1" t="s">
        <v>3</v>
      </c>
      <c r="B108" s="97" t="s">
        <v>115</v>
      </c>
      <c r="C108" s="97"/>
    </row>
    <row r="109" spans="1:3" ht="32.1" customHeight="1" x14ac:dyDescent="0.25">
      <c r="A109" s="1" t="s">
        <v>3</v>
      </c>
      <c r="B109" s="97" t="s">
        <v>116</v>
      </c>
      <c r="C109" s="97"/>
    </row>
    <row r="110" spans="1:3" ht="32.1" customHeight="1" x14ac:dyDescent="0.25">
      <c r="A110" s="1" t="s">
        <v>3</v>
      </c>
      <c r="B110" s="97" t="s">
        <v>117</v>
      </c>
      <c r="C110" s="97"/>
    </row>
    <row r="111" spans="1:3" ht="32.1" customHeight="1" x14ac:dyDescent="0.25">
      <c r="A111" s="1" t="s">
        <v>3</v>
      </c>
      <c r="B111" s="97" t="s">
        <v>118</v>
      </c>
      <c r="C111" s="97"/>
    </row>
    <row r="112" spans="1:3" ht="32.1" customHeight="1" x14ac:dyDescent="0.25">
      <c r="A112" s="1" t="s">
        <v>3</v>
      </c>
      <c r="B112" s="97" t="s">
        <v>119</v>
      </c>
      <c r="C112" s="97"/>
    </row>
    <row r="113" spans="1:3" ht="32.1" customHeight="1" x14ac:dyDescent="0.25">
      <c r="A113" s="1" t="s">
        <v>3</v>
      </c>
      <c r="B113" s="97" t="s">
        <v>120</v>
      </c>
      <c r="C113" s="97"/>
    </row>
    <row r="114" spans="1:3" ht="32.1" customHeight="1" x14ac:dyDescent="0.25">
      <c r="A114" s="1" t="s">
        <v>3</v>
      </c>
      <c r="B114" s="97" t="s">
        <v>121</v>
      </c>
      <c r="C114" s="97"/>
    </row>
    <row r="115" spans="1:3" ht="32.1" customHeight="1" x14ac:dyDescent="0.25">
      <c r="A115" s="1" t="s">
        <v>3</v>
      </c>
      <c r="B115" s="97" t="s">
        <v>122</v>
      </c>
      <c r="C115" s="97"/>
    </row>
    <row r="116" spans="1:3" ht="32.1" customHeight="1" x14ac:dyDescent="0.25">
      <c r="A116" s="1" t="s">
        <v>3</v>
      </c>
      <c r="B116" s="97" t="s">
        <v>123</v>
      </c>
      <c r="C116" s="97"/>
    </row>
    <row r="117" spans="1:3" ht="32.1" customHeight="1" x14ac:dyDescent="0.25">
      <c r="A117" s="1" t="s">
        <v>3</v>
      </c>
      <c r="B117" s="97" t="s">
        <v>124</v>
      </c>
      <c r="C117" s="97"/>
    </row>
    <row r="118" spans="1:3" ht="32.1" customHeight="1" x14ac:dyDescent="0.25">
      <c r="A118" s="1" t="s">
        <v>3</v>
      </c>
      <c r="B118" s="97" t="s">
        <v>125</v>
      </c>
      <c r="C118" s="97"/>
    </row>
    <row r="119" spans="1:3" ht="32.1" customHeight="1" x14ac:dyDescent="0.25">
      <c r="A119" s="1" t="s">
        <v>3</v>
      </c>
      <c r="B119" s="97" t="s">
        <v>126</v>
      </c>
      <c r="C119" s="97"/>
    </row>
    <row r="120" spans="1:3" ht="32.1" customHeight="1" x14ac:dyDescent="0.25">
      <c r="A120" s="1" t="s">
        <v>3</v>
      </c>
      <c r="B120" s="97" t="s">
        <v>127</v>
      </c>
      <c r="C120" s="97"/>
    </row>
    <row r="121" spans="1:3" ht="32.1" customHeight="1" x14ac:dyDescent="0.25">
      <c r="A121" s="1" t="s">
        <v>3</v>
      </c>
      <c r="B121" s="97" t="s">
        <v>128</v>
      </c>
      <c r="C121" s="97"/>
    </row>
    <row r="122" spans="1:3" ht="32.1" customHeight="1" x14ac:dyDescent="0.25">
      <c r="A122" s="1" t="s">
        <v>3</v>
      </c>
      <c r="B122" s="97" t="s">
        <v>129</v>
      </c>
      <c r="C122" s="97"/>
    </row>
    <row r="123" spans="1:3" ht="32.1" customHeight="1" x14ac:dyDescent="0.25">
      <c r="A123" s="1" t="s">
        <v>3</v>
      </c>
      <c r="B123" s="97" t="s">
        <v>130</v>
      </c>
      <c r="C123" s="97"/>
    </row>
    <row r="124" spans="1:3" ht="32.1" customHeight="1" x14ac:dyDescent="0.25">
      <c r="A124" s="1" t="s">
        <v>3</v>
      </c>
      <c r="B124" s="97" t="s">
        <v>131</v>
      </c>
      <c r="C124" s="97"/>
    </row>
    <row r="125" spans="1:3" ht="32.1" customHeight="1" x14ac:dyDescent="0.25">
      <c r="A125" s="1" t="s">
        <v>3</v>
      </c>
      <c r="B125" s="97" t="s">
        <v>132</v>
      </c>
      <c r="C125" s="97"/>
    </row>
    <row r="126" spans="1:3" ht="32.1" customHeight="1" x14ac:dyDescent="0.25">
      <c r="A126" s="1" t="s">
        <v>3</v>
      </c>
      <c r="B126" s="97" t="s">
        <v>133</v>
      </c>
      <c r="C126" s="97"/>
    </row>
    <row r="127" spans="1:3" ht="32.1" customHeight="1" x14ac:dyDescent="0.25">
      <c r="A127" s="1" t="s">
        <v>3</v>
      </c>
      <c r="B127" s="97" t="s">
        <v>134</v>
      </c>
      <c r="C127" s="97"/>
    </row>
    <row r="128" spans="1:3" ht="32.1" customHeight="1" x14ac:dyDescent="0.25">
      <c r="A128" s="1" t="s">
        <v>3</v>
      </c>
      <c r="B128" s="97" t="s">
        <v>135</v>
      </c>
      <c r="C128" s="97"/>
    </row>
    <row r="129" spans="1:3" ht="32.1" customHeight="1" x14ac:dyDescent="0.25">
      <c r="A129" s="1" t="s">
        <v>3</v>
      </c>
      <c r="B129" s="97" t="s">
        <v>136</v>
      </c>
      <c r="C129" s="97"/>
    </row>
    <row r="130" spans="1:3" ht="32.1" customHeight="1" x14ac:dyDescent="0.25">
      <c r="A130" s="1" t="s">
        <v>3</v>
      </c>
      <c r="B130" s="97" t="s">
        <v>137</v>
      </c>
      <c r="C130" s="97"/>
    </row>
    <row r="131" spans="1:3" ht="32.1" customHeight="1" x14ac:dyDescent="0.25">
      <c r="A131" s="1" t="s">
        <v>3</v>
      </c>
      <c r="B131" s="97" t="s">
        <v>138</v>
      </c>
      <c r="C131" s="97"/>
    </row>
    <row r="132" spans="1:3" ht="32.1" customHeight="1" x14ac:dyDescent="0.25">
      <c r="A132" s="1" t="s">
        <v>3</v>
      </c>
      <c r="B132" s="97" t="s">
        <v>139</v>
      </c>
      <c r="C132" s="97"/>
    </row>
    <row r="133" spans="1:3" ht="32.1" customHeight="1" x14ac:dyDescent="0.25">
      <c r="A133" s="1" t="s">
        <v>3</v>
      </c>
      <c r="B133" s="97" t="s">
        <v>140</v>
      </c>
      <c r="C133" s="97"/>
    </row>
    <row r="134" spans="1:3" ht="32.1" customHeight="1" x14ac:dyDescent="0.25">
      <c r="A134" s="1" t="s">
        <v>3</v>
      </c>
      <c r="B134" s="97" t="s">
        <v>141</v>
      </c>
      <c r="C134" s="97"/>
    </row>
    <row r="135" spans="1:3" ht="32.1" customHeight="1" x14ac:dyDescent="0.25">
      <c r="A135" s="1" t="s">
        <v>3</v>
      </c>
      <c r="B135" s="97" t="s">
        <v>142</v>
      </c>
      <c r="C135" s="97"/>
    </row>
    <row r="136" spans="1:3" ht="32.1" customHeight="1" x14ac:dyDescent="0.25">
      <c r="A136" s="1" t="s">
        <v>3</v>
      </c>
      <c r="B136" s="97" t="s">
        <v>143</v>
      </c>
      <c r="C136" s="97"/>
    </row>
    <row r="137" spans="1:3" ht="32.1" customHeight="1" x14ac:dyDescent="0.25">
      <c r="A137" s="1" t="s">
        <v>3</v>
      </c>
      <c r="B137" s="97" t="s">
        <v>144</v>
      </c>
      <c r="C137" s="97"/>
    </row>
    <row r="138" spans="1:3" ht="32.1" customHeight="1" x14ac:dyDescent="0.25">
      <c r="A138" s="1" t="s">
        <v>3</v>
      </c>
      <c r="B138" s="97" t="s">
        <v>145</v>
      </c>
      <c r="C138" s="97"/>
    </row>
    <row r="139" spans="1:3" ht="32.1" customHeight="1" x14ac:dyDescent="0.25">
      <c r="A139" s="1" t="s">
        <v>3</v>
      </c>
      <c r="B139" s="97" t="s">
        <v>146</v>
      </c>
      <c r="C139" s="97"/>
    </row>
    <row r="140" spans="1:3" ht="32.1" customHeight="1" x14ac:dyDescent="0.25">
      <c r="A140" s="1" t="s">
        <v>3</v>
      </c>
      <c r="B140" s="97" t="s">
        <v>147</v>
      </c>
      <c r="C140" s="97"/>
    </row>
    <row r="141" spans="1:3" ht="32.1" customHeight="1" x14ac:dyDescent="0.25">
      <c r="A141" s="1" t="s">
        <v>3</v>
      </c>
      <c r="B141" s="97" t="s">
        <v>148</v>
      </c>
      <c r="C141" s="97"/>
    </row>
    <row r="142" spans="1:3" ht="32.1" customHeight="1" x14ac:dyDescent="0.25">
      <c r="A142" s="1" t="s">
        <v>3</v>
      </c>
      <c r="B142" s="97" t="s">
        <v>149</v>
      </c>
      <c r="C142" s="97"/>
    </row>
    <row r="143" spans="1:3" ht="32.1" customHeight="1" x14ac:dyDescent="0.25">
      <c r="A143" s="1" t="s">
        <v>3</v>
      </c>
      <c r="B143" s="97" t="s">
        <v>150</v>
      </c>
      <c r="C143" s="97"/>
    </row>
    <row r="144" spans="1:3" ht="32.1" customHeight="1" x14ac:dyDescent="0.25">
      <c r="A144" s="1" t="s">
        <v>3</v>
      </c>
      <c r="B144" s="97" t="s">
        <v>151</v>
      </c>
      <c r="C144" s="97"/>
    </row>
    <row r="145" spans="1:3" ht="32.1" customHeight="1" x14ac:dyDescent="0.25">
      <c r="A145" s="1" t="s">
        <v>3</v>
      </c>
      <c r="B145" s="97" t="s">
        <v>152</v>
      </c>
      <c r="C145" s="97"/>
    </row>
    <row r="146" spans="1:3" ht="32.1" customHeight="1" x14ac:dyDescent="0.25">
      <c r="A146" s="1" t="s">
        <v>3</v>
      </c>
      <c r="B146" s="97" t="s">
        <v>153</v>
      </c>
      <c r="C146" s="97"/>
    </row>
    <row r="147" spans="1:3" ht="32.1" customHeight="1" x14ac:dyDescent="0.25">
      <c r="A147" s="1" t="s">
        <v>3</v>
      </c>
      <c r="B147" s="97" t="s">
        <v>154</v>
      </c>
      <c r="C147" s="97"/>
    </row>
    <row r="148" spans="1:3" ht="32.1" customHeight="1" x14ac:dyDescent="0.25">
      <c r="A148" s="1" t="s">
        <v>3</v>
      </c>
      <c r="B148" s="97" t="s">
        <v>155</v>
      </c>
      <c r="C148" s="97"/>
    </row>
    <row r="149" spans="1:3" ht="32.1" customHeight="1" x14ac:dyDescent="0.25">
      <c r="A149" s="1" t="s">
        <v>3</v>
      </c>
      <c r="B149" s="97" t="s">
        <v>156</v>
      </c>
      <c r="C149" s="97"/>
    </row>
    <row r="150" spans="1:3" ht="32.1" customHeight="1" x14ac:dyDescent="0.25">
      <c r="A150" s="1" t="s">
        <v>3</v>
      </c>
      <c r="B150" s="97" t="s">
        <v>157</v>
      </c>
      <c r="C150" s="97"/>
    </row>
    <row r="151" spans="1:3" ht="32.1" customHeight="1" x14ac:dyDescent="0.25">
      <c r="A151" s="1" t="s">
        <v>3</v>
      </c>
      <c r="B151" s="97" t="s">
        <v>158</v>
      </c>
      <c r="C151" s="97"/>
    </row>
    <row r="152" spans="1:3" ht="32.1" customHeight="1" x14ac:dyDescent="0.25">
      <c r="A152" s="1" t="s">
        <v>3</v>
      </c>
      <c r="B152" s="97" t="s">
        <v>159</v>
      </c>
      <c r="C152" s="97"/>
    </row>
    <row r="153" spans="1:3" ht="32.1" customHeight="1" x14ac:dyDescent="0.25">
      <c r="A153" s="1" t="s">
        <v>3</v>
      </c>
      <c r="B153" s="97" t="s">
        <v>160</v>
      </c>
      <c r="C153" s="97"/>
    </row>
    <row r="154" spans="1:3" ht="32.1" customHeight="1" x14ac:dyDescent="0.25">
      <c r="A154" s="1" t="s">
        <v>3</v>
      </c>
      <c r="B154" s="97" t="s">
        <v>161</v>
      </c>
      <c r="C154" s="97"/>
    </row>
    <row r="155" spans="1:3" ht="32.1" customHeight="1" x14ac:dyDescent="0.25">
      <c r="A155" s="1" t="s">
        <v>3</v>
      </c>
      <c r="B155" s="97" t="s">
        <v>162</v>
      </c>
      <c r="C155" s="97"/>
    </row>
    <row r="156" spans="1:3" ht="32.1" customHeight="1" x14ac:dyDescent="0.25">
      <c r="A156" s="1" t="s">
        <v>3</v>
      </c>
      <c r="B156" s="97" t="s">
        <v>163</v>
      </c>
      <c r="C156" s="97"/>
    </row>
    <row r="157" spans="1:3" ht="32.1" customHeight="1" x14ac:dyDescent="0.25">
      <c r="A157" s="1" t="s">
        <v>3</v>
      </c>
      <c r="B157" s="97" t="s">
        <v>164</v>
      </c>
      <c r="C157" s="97"/>
    </row>
    <row r="158" spans="1:3" ht="32.1" customHeight="1" x14ac:dyDescent="0.25">
      <c r="A158" s="1" t="s">
        <v>3</v>
      </c>
      <c r="B158" s="97" t="s">
        <v>165</v>
      </c>
      <c r="C158" s="97"/>
    </row>
    <row r="159" spans="1:3" ht="32.1" customHeight="1" x14ac:dyDescent="0.25">
      <c r="A159" s="1" t="s">
        <v>3</v>
      </c>
      <c r="B159" s="97" t="s">
        <v>166</v>
      </c>
      <c r="C159" s="97"/>
    </row>
    <row r="160" spans="1:3" ht="32.1" customHeight="1" x14ac:dyDescent="0.25">
      <c r="A160" s="1" t="s">
        <v>3</v>
      </c>
      <c r="B160" s="97" t="s">
        <v>167</v>
      </c>
      <c r="C160" s="97"/>
    </row>
    <row r="161" spans="1:3" ht="32.1" customHeight="1" x14ac:dyDescent="0.25">
      <c r="A161" s="1" t="s">
        <v>3</v>
      </c>
      <c r="B161" s="97" t="s">
        <v>168</v>
      </c>
      <c r="C161" s="97"/>
    </row>
    <row r="162" spans="1:3" ht="32.1" customHeight="1" x14ac:dyDescent="0.25">
      <c r="A162" s="1" t="s">
        <v>3</v>
      </c>
      <c r="B162" s="97" t="s">
        <v>169</v>
      </c>
      <c r="C162" s="97"/>
    </row>
    <row r="163" spans="1:3" ht="32.1" customHeight="1" x14ac:dyDescent="0.25">
      <c r="A163" s="1" t="s">
        <v>3</v>
      </c>
      <c r="B163" s="97" t="s">
        <v>170</v>
      </c>
      <c r="C163" s="97"/>
    </row>
    <row r="164" spans="1:3" ht="32.1" customHeight="1" x14ac:dyDescent="0.25">
      <c r="A164" s="1" t="s">
        <v>3</v>
      </c>
      <c r="B164" s="97" t="s">
        <v>171</v>
      </c>
      <c r="C164" s="97"/>
    </row>
    <row r="165" spans="1:3" ht="32.1" customHeight="1" x14ac:dyDescent="0.25">
      <c r="A165" s="1" t="s">
        <v>3</v>
      </c>
      <c r="B165" s="97" t="s">
        <v>172</v>
      </c>
      <c r="C165" s="97"/>
    </row>
    <row r="166" spans="1:3" ht="32.1" customHeight="1" x14ac:dyDescent="0.25">
      <c r="A166" s="1" t="s">
        <v>3</v>
      </c>
      <c r="B166" s="97" t="s">
        <v>173</v>
      </c>
      <c r="C166" s="97"/>
    </row>
    <row r="167" spans="1:3" ht="32.1" customHeight="1" x14ac:dyDescent="0.25">
      <c r="A167" s="1" t="s">
        <v>3</v>
      </c>
      <c r="B167" s="97" t="s">
        <v>174</v>
      </c>
      <c r="C167" s="97"/>
    </row>
    <row r="168" spans="1:3" ht="32.1" customHeight="1" x14ac:dyDescent="0.25">
      <c r="A168" s="1" t="s">
        <v>3</v>
      </c>
      <c r="B168" s="97" t="s">
        <v>175</v>
      </c>
      <c r="C168" s="97"/>
    </row>
    <row r="169" spans="1:3" ht="32.1" customHeight="1" x14ac:dyDescent="0.25">
      <c r="A169" s="1" t="s">
        <v>3</v>
      </c>
      <c r="B169" s="97" t="s">
        <v>176</v>
      </c>
      <c r="C169" s="97"/>
    </row>
    <row r="170" spans="1:3" ht="32.1" customHeight="1" x14ac:dyDescent="0.25">
      <c r="A170" s="1" t="s">
        <v>3</v>
      </c>
      <c r="B170" s="97" t="s">
        <v>177</v>
      </c>
      <c r="C170" s="97"/>
    </row>
    <row r="171" spans="1:3" ht="32.1" customHeight="1" x14ac:dyDescent="0.25">
      <c r="A171" s="1" t="s">
        <v>3</v>
      </c>
      <c r="B171" s="97" t="s">
        <v>178</v>
      </c>
      <c r="C171" s="97"/>
    </row>
    <row r="172" spans="1:3" ht="32.1" customHeight="1" x14ac:dyDescent="0.25">
      <c r="A172" s="1" t="s">
        <v>3</v>
      </c>
      <c r="B172" s="97" t="s">
        <v>179</v>
      </c>
      <c r="C172" s="97"/>
    </row>
    <row r="173" spans="1:3" ht="32.1" customHeight="1" x14ac:dyDescent="0.25">
      <c r="A173" s="1" t="s">
        <v>3</v>
      </c>
      <c r="B173" s="97" t="s">
        <v>180</v>
      </c>
      <c r="C173" s="97"/>
    </row>
    <row r="174" spans="1:3" ht="32.1" customHeight="1" x14ac:dyDescent="0.25">
      <c r="A174" s="1" t="s">
        <v>3</v>
      </c>
      <c r="B174" s="97" t="s">
        <v>181</v>
      </c>
      <c r="C174" s="97"/>
    </row>
    <row r="175" spans="1:3" ht="32.1" customHeight="1" x14ac:dyDescent="0.25">
      <c r="A175" s="1" t="s">
        <v>3</v>
      </c>
      <c r="B175" s="97" t="s">
        <v>182</v>
      </c>
      <c r="C175" s="97"/>
    </row>
    <row r="176" spans="1:3" ht="32.1" customHeight="1" x14ac:dyDescent="0.25">
      <c r="A176" s="1" t="s">
        <v>3</v>
      </c>
      <c r="B176" s="97" t="s">
        <v>183</v>
      </c>
      <c r="C176" s="97"/>
    </row>
    <row r="177" spans="1:3" ht="32.1" customHeight="1" x14ac:dyDescent="0.25">
      <c r="A177" s="1" t="s">
        <v>3</v>
      </c>
      <c r="B177" s="97" t="s">
        <v>184</v>
      </c>
      <c r="C177" s="97"/>
    </row>
    <row r="178" spans="1:3" ht="32.1" customHeight="1" x14ac:dyDescent="0.25">
      <c r="A178" s="1" t="s">
        <v>3</v>
      </c>
      <c r="B178" s="97" t="s">
        <v>185</v>
      </c>
      <c r="C178" s="97"/>
    </row>
    <row r="179" spans="1:3" ht="32.1" customHeight="1" x14ac:dyDescent="0.25">
      <c r="A179" s="1" t="s">
        <v>3</v>
      </c>
      <c r="B179" s="97" t="s">
        <v>186</v>
      </c>
      <c r="C179" s="97"/>
    </row>
    <row r="180" spans="1:3" ht="32.1" customHeight="1" x14ac:dyDescent="0.25">
      <c r="A180" s="1" t="s">
        <v>3</v>
      </c>
      <c r="B180" s="97" t="s">
        <v>187</v>
      </c>
      <c r="C180" s="97"/>
    </row>
    <row r="181" spans="1:3" ht="32.1" customHeight="1" x14ac:dyDescent="0.25">
      <c r="A181" s="1" t="s">
        <v>3</v>
      </c>
      <c r="B181" s="97" t="s">
        <v>188</v>
      </c>
      <c r="C181" s="97"/>
    </row>
    <row r="182" spans="1:3" ht="32.1" customHeight="1" x14ac:dyDescent="0.25">
      <c r="A182" s="1" t="s">
        <v>3</v>
      </c>
      <c r="B182" s="97" t="s">
        <v>189</v>
      </c>
      <c r="C182" s="97"/>
    </row>
    <row r="183" spans="1:3" ht="32.1" customHeight="1" x14ac:dyDescent="0.25">
      <c r="A183" s="1" t="s">
        <v>3</v>
      </c>
      <c r="B183" s="97" t="s">
        <v>190</v>
      </c>
      <c r="C183" s="97"/>
    </row>
    <row r="184" spans="1:3" ht="32.1" customHeight="1" x14ac:dyDescent="0.25">
      <c r="A184" s="1" t="s">
        <v>3</v>
      </c>
      <c r="B184" s="97" t="s">
        <v>191</v>
      </c>
      <c r="C184" s="97"/>
    </row>
    <row r="185" spans="1:3" ht="32.1" customHeight="1" x14ac:dyDescent="0.25">
      <c r="A185" s="1" t="s">
        <v>3</v>
      </c>
      <c r="B185" s="97" t="s">
        <v>192</v>
      </c>
      <c r="C185" s="97"/>
    </row>
    <row r="186" spans="1:3" ht="32.1" customHeight="1" x14ac:dyDescent="0.25">
      <c r="A186" s="1" t="s">
        <v>3</v>
      </c>
      <c r="B186" s="97" t="s">
        <v>193</v>
      </c>
      <c r="C186" s="97"/>
    </row>
    <row r="187" spans="1:3" ht="32.1" customHeight="1" x14ac:dyDescent="0.25">
      <c r="A187" s="1" t="s">
        <v>3</v>
      </c>
      <c r="B187" s="97" t="s">
        <v>194</v>
      </c>
      <c r="C187" s="97"/>
    </row>
    <row r="188" spans="1:3" ht="32.1" customHeight="1" x14ac:dyDescent="0.25">
      <c r="A188" s="1" t="s">
        <v>3</v>
      </c>
      <c r="B188" s="97" t="s">
        <v>195</v>
      </c>
      <c r="C188" s="97"/>
    </row>
    <row r="189" spans="1:3" ht="32.1" customHeight="1" x14ac:dyDescent="0.25">
      <c r="A189" s="1" t="s">
        <v>3</v>
      </c>
      <c r="B189" s="97" t="s">
        <v>196</v>
      </c>
      <c r="C189" s="97"/>
    </row>
    <row r="190" spans="1:3" ht="32.1" customHeight="1" x14ac:dyDescent="0.25">
      <c r="A190" s="1" t="s">
        <v>3</v>
      </c>
      <c r="B190" s="97" t="s">
        <v>197</v>
      </c>
      <c r="C190" s="97"/>
    </row>
    <row r="191" spans="1:3" ht="32.1" customHeight="1" x14ac:dyDescent="0.25">
      <c r="A191" s="1" t="s">
        <v>3</v>
      </c>
      <c r="B191" s="97" t="s">
        <v>198</v>
      </c>
      <c r="C191" s="97"/>
    </row>
    <row r="192" spans="1:3" ht="32.1" customHeight="1" x14ac:dyDescent="0.25">
      <c r="A192" s="1" t="s">
        <v>3</v>
      </c>
      <c r="B192" s="97" t="s">
        <v>199</v>
      </c>
      <c r="C192" s="97"/>
    </row>
    <row r="193" spans="1:3" ht="32.1" customHeight="1" x14ac:dyDescent="0.25">
      <c r="A193" s="1" t="s">
        <v>3</v>
      </c>
      <c r="B193" s="97" t="s">
        <v>200</v>
      </c>
      <c r="C193" s="97"/>
    </row>
    <row r="194" spans="1:3" ht="32.1" customHeight="1" x14ac:dyDescent="0.25">
      <c r="A194" s="1" t="s">
        <v>3</v>
      </c>
      <c r="B194" s="97" t="s">
        <v>201</v>
      </c>
      <c r="C194" s="97"/>
    </row>
    <row r="195" spans="1:3" ht="32.1" customHeight="1" x14ac:dyDescent="0.25">
      <c r="A195" s="1" t="s">
        <v>3</v>
      </c>
      <c r="B195" s="97" t="s">
        <v>202</v>
      </c>
      <c r="C195" s="97"/>
    </row>
    <row r="196" spans="1:3" ht="32.1" customHeight="1" x14ac:dyDescent="0.25">
      <c r="A196" s="1" t="s">
        <v>3</v>
      </c>
      <c r="B196" s="97" t="s">
        <v>203</v>
      </c>
      <c r="C196" s="97"/>
    </row>
    <row r="197" spans="1:3" ht="32.1" customHeight="1" x14ac:dyDescent="0.25">
      <c r="A197" s="1" t="s">
        <v>3</v>
      </c>
      <c r="B197" s="97" t="s">
        <v>204</v>
      </c>
      <c r="C197" s="97"/>
    </row>
    <row r="198" spans="1:3" ht="32.1" customHeight="1" x14ac:dyDescent="0.25">
      <c r="A198" s="1" t="s">
        <v>3</v>
      </c>
      <c r="B198" s="97" t="s">
        <v>205</v>
      </c>
      <c r="C198" s="97"/>
    </row>
    <row r="199" spans="1:3" ht="32.1" customHeight="1" x14ac:dyDescent="0.25">
      <c r="A199" s="1" t="s">
        <v>3</v>
      </c>
      <c r="B199" s="97" t="s">
        <v>206</v>
      </c>
      <c r="C199" s="97"/>
    </row>
    <row r="200" spans="1:3" ht="32.1" customHeight="1" x14ac:dyDescent="0.25">
      <c r="A200" s="1" t="s">
        <v>3</v>
      </c>
      <c r="B200" s="97" t="s">
        <v>207</v>
      </c>
      <c r="C200" s="97"/>
    </row>
    <row r="201" spans="1:3" ht="32.1" customHeight="1" x14ac:dyDescent="0.25">
      <c r="A201" s="1" t="s">
        <v>3</v>
      </c>
      <c r="B201" s="97" t="s">
        <v>208</v>
      </c>
      <c r="C201" s="97"/>
    </row>
    <row r="202" spans="1:3" ht="32.1" customHeight="1" x14ac:dyDescent="0.25">
      <c r="A202" s="1" t="s">
        <v>3</v>
      </c>
      <c r="B202" s="97" t="s">
        <v>209</v>
      </c>
      <c r="C202" s="97"/>
    </row>
    <row r="203" spans="1:3" ht="32.1" customHeight="1" x14ac:dyDescent="0.25">
      <c r="A203" s="1" t="s">
        <v>3</v>
      </c>
      <c r="B203" s="97" t="s">
        <v>210</v>
      </c>
      <c r="C203" s="97"/>
    </row>
    <row r="204" spans="1:3" ht="32.1" customHeight="1" x14ac:dyDescent="0.25">
      <c r="A204" s="1" t="s">
        <v>3</v>
      </c>
      <c r="B204" s="97" t="s">
        <v>211</v>
      </c>
      <c r="C204" s="97"/>
    </row>
    <row r="205" spans="1:3" ht="32.1" customHeight="1" x14ac:dyDescent="0.25">
      <c r="A205" s="1" t="s">
        <v>3</v>
      </c>
      <c r="B205" s="97" t="s">
        <v>212</v>
      </c>
      <c r="C205" s="97"/>
    </row>
    <row r="206" spans="1:3" ht="32.1" customHeight="1" x14ac:dyDescent="0.25">
      <c r="A206" s="1" t="s">
        <v>3</v>
      </c>
      <c r="B206" s="97" t="s">
        <v>213</v>
      </c>
      <c r="C206" s="97"/>
    </row>
    <row r="207" spans="1:3" ht="32.1" customHeight="1" x14ac:dyDescent="0.25">
      <c r="A207" s="1" t="s">
        <v>3</v>
      </c>
      <c r="B207" s="97" t="s">
        <v>214</v>
      </c>
      <c r="C207" s="97"/>
    </row>
    <row r="208" spans="1:3" ht="32.1" customHeight="1" x14ac:dyDescent="0.25">
      <c r="A208" s="1" t="s">
        <v>3</v>
      </c>
      <c r="B208" s="97" t="s">
        <v>215</v>
      </c>
      <c r="C208" s="97"/>
    </row>
    <row r="209" spans="1:3" ht="32.1" customHeight="1" x14ac:dyDescent="0.25">
      <c r="A209" s="1" t="s">
        <v>3</v>
      </c>
      <c r="B209" s="97" t="s">
        <v>216</v>
      </c>
      <c r="C209" s="97"/>
    </row>
    <row r="210" spans="1:3" ht="32.1" customHeight="1" x14ac:dyDescent="0.25">
      <c r="A210" s="1" t="s">
        <v>3</v>
      </c>
      <c r="B210" s="97" t="s">
        <v>217</v>
      </c>
      <c r="C210" s="97"/>
    </row>
    <row r="211" spans="1:3" ht="32.1" customHeight="1" x14ac:dyDescent="0.25">
      <c r="A211" s="1" t="s">
        <v>3</v>
      </c>
      <c r="B211" s="97" t="s">
        <v>218</v>
      </c>
      <c r="C211" s="97"/>
    </row>
    <row r="212" spans="1:3" ht="32.1" customHeight="1" x14ac:dyDescent="0.25">
      <c r="A212" s="1" t="s">
        <v>3</v>
      </c>
      <c r="B212" s="97" t="s">
        <v>219</v>
      </c>
      <c r="C212" s="97"/>
    </row>
    <row r="213" spans="1:3" ht="32.1" customHeight="1" x14ac:dyDescent="0.25">
      <c r="A213" s="1" t="s">
        <v>3</v>
      </c>
      <c r="B213" s="97" t="s">
        <v>220</v>
      </c>
      <c r="C213" s="97"/>
    </row>
    <row r="214" spans="1:3" ht="32.1" customHeight="1" x14ac:dyDescent="0.25">
      <c r="A214" s="1" t="s">
        <v>3</v>
      </c>
      <c r="B214" s="97" t="s">
        <v>221</v>
      </c>
      <c r="C214" s="97"/>
    </row>
    <row r="215" spans="1:3" ht="32.1" customHeight="1" x14ac:dyDescent="0.25">
      <c r="A215" s="1" t="s">
        <v>3</v>
      </c>
      <c r="B215" s="97" t="s">
        <v>222</v>
      </c>
      <c r="C215" s="97"/>
    </row>
    <row r="216" spans="1:3" ht="32.1" customHeight="1" x14ac:dyDescent="0.25">
      <c r="A216" s="1" t="s">
        <v>3</v>
      </c>
      <c r="B216" s="97" t="s">
        <v>223</v>
      </c>
      <c r="C216" s="97"/>
    </row>
    <row r="217" spans="1:3" ht="32.1" customHeight="1" x14ac:dyDescent="0.25">
      <c r="A217" s="1" t="s">
        <v>3</v>
      </c>
      <c r="B217" s="97" t="s">
        <v>224</v>
      </c>
      <c r="C217" s="97"/>
    </row>
    <row r="218" spans="1:3" ht="32.1" customHeight="1" x14ac:dyDescent="0.25">
      <c r="A218" s="1" t="s">
        <v>3</v>
      </c>
      <c r="B218" s="97" t="s">
        <v>225</v>
      </c>
      <c r="C218" s="97"/>
    </row>
    <row r="219" spans="1:3" ht="32.1" customHeight="1" x14ac:dyDescent="0.25">
      <c r="A219" s="1" t="s">
        <v>3</v>
      </c>
      <c r="B219" s="97" t="s">
        <v>226</v>
      </c>
      <c r="C219" s="97"/>
    </row>
    <row r="220" spans="1:3" ht="32.1" customHeight="1" x14ac:dyDescent="0.25">
      <c r="A220" s="1" t="s">
        <v>3</v>
      </c>
      <c r="B220" s="97" t="s">
        <v>227</v>
      </c>
      <c r="C220" s="97"/>
    </row>
    <row r="221" spans="1:3" ht="32.1" customHeight="1" x14ac:dyDescent="0.25">
      <c r="A221" s="1" t="s">
        <v>3</v>
      </c>
      <c r="B221" s="97" t="s">
        <v>228</v>
      </c>
      <c r="C221" s="97"/>
    </row>
    <row r="222" spans="1:3" ht="32.1" customHeight="1" x14ac:dyDescent="0.25">
      <c r="A222" s="1" t="s">
        <v>3</v>
      </c>
      <c r="B222" s="97" t="s">
        <v>229</v>
      </c>
      <c r="C222" s="97"/>
    </row>
    <row r="223" spans="1:3" ht="32.1" customHeight="1" x14ac:dyDescent="0.25">
      <c r="A223" s="1" t="s">
        <v>3</v>
      </c>
      <c r="B223" s="97" t="s">
        <v>230</v>
      </c>
      <c r="C223" s="97"/>
    </row>
    <row r="224" spans="1:3" ht="32.1" customHeight="1" x14ac:dyDescent="0.25">
      <c r="A224" s="1" t="s">
        <v>3</v>
      </c>
      <c r="B224" s="97" t="s">
        <v>231</v>
      </c>
      <c r="C224" s="97"/>
    </row>
    <row r="225" spans="1:3" ht="32.1" customHeight="1" x14ac:dyDescent="0.25">
      <c r="A225" s="1" t="s">
        <v>3</v>
      </c>
      <c r="B225" s="97" t="s">
        <v>232</v>
      </c>
      <c r="C225" s="97"/>
    </row>
    <row r="226" spans="1:3" ht="32.1" customHeight="1" x14ac:dyDescent="0.25">
      <c r="A226" s="1" t="s">
        <v>3</v>
      </c>
      <c r="B226" s="97" t="s">
        <v>233</v>
      </c>
      <c r="C226" s="97"/>
    </row>
    <row r="227" spans="1:3" ht="32.1" customHeight="1" x14ac:dyDescent="0.25">
      <c r="A227" s="1" t="s">
        <v>3</v>
      </c>
      <c r="B227" s="97" t="s">
        <v>234</v>
      </c>
      <c r="C227" s="97"/>
    </row>
    <row r="228" spans="1:3" ht="32.1" customHeight="1" x14ac:dyDescent="0.25">
      <c r="A228" s="1" t="s">
        <v>3</v>
      </c>
      <c r="B228" s="97" t="s">
        <v>235</v>
      </c>
      <c r="C228" s="97"/>
    </row>
    <row r="229" spans="1:3" ht="32.1" customHeight="1" x14ac:dyDescent="0.25">
      <c r="A229" s="1" t="s">
        <v>3</v>
      </c>
      <c r="B229" s="97" t="s">
        <v>236</v>
      </c>
      <c r="C229" s="97"/>
    </row>
    <row r="230" spans="1:3" ht="32.1" customHeight="1" x14ac:dyDescent="0.25">
      <c r="A230" s="1" t="s">
        <v>3</v>
      </c>
      <c r="B230" s="97" t="s">
        <v>237</v>
      </c>
      <c r="C230" s="97"/>
    </row>
    <row r="231" spans="1:3" ht="32.1" customHeight="1" x14ac:dyDescent="0.25">
      <c r="A231" s="1" t="s">
        <v>3</v>
      </c>
      <c r="B231" s="97" t="s">
        <v>238</v>
      </c>
      <c r="C231" s="97"/>
    </row>
    <row r="232" spans="1:3" ht="32.1" customHeight="1" x14ac:dyDescent="0.25">
      <c r="A232" s="1" t="s">
        <v>3</v>
      </c>
      <c r="B232" s="97" t="s">
        <v>239</v>
      </c>
      <c r="C232" s="97"/>
    </row>
    <row r="233" spans="1:3" ht="32.1" customHeight="1" x14ac:dyDescent="0.25">
      <c r="A233" s="1" t="s">
        <v>3</v>
      </c>
      <c r="B233" s="97" t="s">
        <v>240</v>
      </c>
      <c r="C233" s="97"/>
    </row>
    <row r="234" spans="1:3" ht="32.1" customHeight="1" x14ac:dyDescent="0.25">
      <c r="A234" s="1" t="s">
        <v>3</v>
      </c>
      <c r="B234" s="97" t="s">
        <v>241</v>
      </c>
      <c r="C234" s="97"/>
    </row>
    <row r="235" spans="1:3" ht="32.1" customHeight="1" x14ac:dyDescent="0.25">
      <c r="A235" s="1" t="s">
        <v>3</v>
      </c>
      <c r="B235" s="97" t="s">
        <v>242</v>
      </c>
      <c r="C235" s="97"/>
    </row>
    <row r="236" spans="1:3" ht="32.1" customHeight="1" x14ac:dyDescent="0.25">
      <c r="A236" s="1" t="s">
        <v>3</v>
      </c>
      <c r="B236" s="97" t="s">
        <v>243</v>
      </c>
      <c r="C236" s="97"/>
    </row>
    <row r="237" spans="1:3" ht="32.1" customHeight="1" x14ac:dyDescent="0.25">
      <c r="A237" s="1" t="s">
        <v>3</v>
      </c>
      <c r="B237" s="97" t="s">
        <v>244</v>
      </c>
      <c r="C237" s="97"/>
    </row>
    <row r="238" spans="1:3" ht="32.1" customHeight="1" x14ac:dyDescent="0.25">
      <c r="A238" s="1" t="s">
        <v>3</v>
      </c>
      <c r="B238" s="97" t="s">
        <v>245</v>
      </c>
      <c r="C238" s="97"/>
    </row>
    <row r="239" spans="1:3" ht="32.1" customHeight="1" x14ac:dyDescent="0.25">
      <c r="A239" s="1" t="s">
        <v>3</v>
      </c>
      <c r="B239" s="97" t="s">
        <v>246</v>
      </c>
      <c r="C239" s="97"/>
    </row>
    <row r="240" spans="1:3" ht="32.1" customHeight="1" x14ac:dyDescent="0.25">
      <c r="A240" s="1" t="s">
        <v>3</v>
      </c>
      <c r="B240" s="97" t="s">
        <v>247</v>
      </c>
      <c r="C240" s="97"/>
    </row>
    <row r="241" spans="1:3" ht="32.1" customHeight="1" x14ac:dyDescent="0.25">
      <c r="A241" s="1" t="s">
        <v>3</v>
      </c>
      <c r="B241" s="97" t="s">
        <v>248</v>
      </c>
      <c r="C241" s="97"/>
    </row>
    <row r="242" spans="1:3" ht="32.1" customHeight="1" x14ac:dyDescent="0.25">
      <c r="A242" s="1" t="s">
        <v>3</v>
      </c>
      <c r="B242" s="97" t="s">
        <v>249</v>
      </c>
      <c r="C242" s="97"/>
    </row>
    <row r="243" spans="1:3" ht="32.1" customHeight="1" x14ac:dyDescent="0.25">
      <c r="A243" s="1" t="s">
        <v>3</v>
      </c>
      <c r="B243" s="97" t="s">
        <v>250</v>
      </c>
      <c r="C243" s="97"/>
    </row>
    <row r="244" spans="1:3" ht="32.1" customHeight="1" x14ac:dyDescent="0.25">
      <c r="A244" s="1" t="s">
        <v>3</v>
      </c>
      <c r="B244" s="97" t="s">
        <v>251</v>
      </c>
      <c r="C244" s="97"/>
    </row>
    <row r="245" spans="1:3" ht="32.1" customHeight="1" x14ac:dyDescent="0.25">
      <c r="A245" s="1" t="s">
        <v>3</v>
      </c>
      <c r="B245" s="97" t="s">
        <v>252</v>
      </c>
      <c r="C245" s="97"/>
    </row>
    <row r="246" spans="1:3" ht="32.1" customHeight="1" x14ac:dyDescent="0.25">
      <c r="A246" s="1" t="s">
        <v>3</v>
      </c>
      <c r="B246" s="97" t="s">
        <v>253</v>
      </c>
      <c r="C246" s="97"/>
    </row>
    <row r="247" spans="1:3" ht="32.1" customHeight="1" x14ac:dyDescent="0.25">
      <c r="A247" s="1" t="s">
        <v>3</v>
      </c>
      <c r="B247" s="97" t="s">
        <v>254</v>
      </c>
      <c r="C247" s="97"/>
    </row>
    <row r="248" spans="1:3" ht="32.1" customHeight="1" x14ac:dyDescent="0.25">
      <c r="A248" s="1" t="s">
        <v>3</v>
      </c>
      <c r="B248" s="97" t="s">
        <v>255</v>
      </c>
      <c r="C248" s="97"/>
    </row>
    <row r="249" spans="1:3" ht="32.1" customHeight="1" x14ac:dyDescent="0.25">
      <c r="A249" s="1" t="s">
        <v>3</v>
      </c>
      <c r="B249" s="97" t="s">
        <v>256</v>
      </c>
      <c r="C249" s="97"/>
    </row>
    <row r="250" spans="1:3" ht="32.1" customHeight="1" x14ac:dyDescent="0.25">
      <c r="A250" s="1" t="s">
        <v>3</v>
      </c>
      <c r="B250" s="97" t="s">
        <v>257</v>
      </c>
      <c r="C250" s="97"/>
    </row>
    <row r="251" spans="1:3" ht="32.1" customHeight="1" x14ac:dyDescent="0.25">
      <c r="A251" s="1" t="s">
        <v>3</v>
      </c>
      <c r="B251" s="97" t="s">
        <v>258</v>
      </c>
      <c r="C251" s="97"/>
    </row>
    <row r="252" spans="1:3" ht="32.1" customHeight="1" x14ac:dyDescent="0.25">
      <c r="A252" s="1" t="s">
        <v>3</v>
      </c>
      <c r="B252" s="97" t="s">
        <v>259</v>
      </c>
      <c r="C252" s="97"/>
    </row>
    <row r="253" spans="1:3" ht="32.1" customHeight="1" x14ac:dyDescent="0.25">
      <c r="A253" s="1" t="s">
        <v>3</v>
      </c>
      <c r="B253" s="97" t="s">
        <v>260</v>
      </c>
      <c r="C253" s="97"/>
    </row>
    <row r="254" spans="1:3" ht="32.1" customHeight="1" x14ac:dyDescent="0.25">
      <c r="A254" s="1" t="s">
        <v>3</v>
      </c>
      <c r="B254" s="97" t="s">
        <v>261</v>
      </c>
      <c r="C254" s="97"/>
    </row>
    <row r="255" spans="1:3" ht="32.1" customHeight="1" x14ac:dyDescent="0.25">
      <c r="A255" s="1" t="s">
        <v>3</v>
      </c>
      <c r="B255" s="97" t="s">
        <v>262</v>
      </c>
      <c r="C255" s="97"/>
    </row>
    <row r="256" spans="1:3" ht="32.1" customHeight="1" x14ac:dyDescent="0.25">
      <c r="A256" s="1" t="s">
        <v>3</v>
      </c>
      <c r="B256" s="97" t="s">
        <v>263</v>
      </c>
      <c r="C256" s="97"/>
    </row>
    <row r="257" spans="1:3" ht="32.1" customHeight="1" x14ac:dyDescent="0.25">
      <c r="A257" s="1" t="s">
        <v>3</v>
      </c>
      <c r="B257" s="97" t="s">
        <v>264</v>
      </c>
      <c r="C257" s="97"/>
    </row>
    <row r="258" spans="1:3" ht="32.1" customHeight="1" x14ac:dyDescent="0.25">
      <c r="A258" s="1" t="s">
        <v>3</v>
      </c>
      <c r="B258" s="97" t="s">
        <v>265</v>
      </c>
      <c r="C258" s="97"/>
    </row>
    <row r="259" spans="1:3" ht="32.1" customHeight="1" x14ac:dyDescent="0.25">
      <c r="A259" s="1" t="s">
        <v>3</v>
      </c>
      <c r="B259" s="97" t="s">
        <v>266</v>
      </c>
      <c r="C259" s="97"/>
    </row>
    <row r="260" spans="1:3" ht="32.1" customHeight="1" x14ac:dyDescent="0.25">
      <c r="A260" s="1" t="s">
        <v>3</v>
      </c>
      <c r="B260" s="97" t="s">
        <v>267</v>
      </c>
      <c r="C260" s="97"/>
    </row>
    <row r="261" spans="1:3" ht="32.1" customHeight="1" x14ac:dyDescent="0.25">
      <c r="A261" s="1" t="s">
        <v>3</v>
      </c>
      <c r="B261" s="97" t="s">
        <v>268</v>
      </c>
      <c r="C261" s="97"/>
    </row>
    <row r="262" spans="1:3" ht="32.1" customHeight="1" x14ac:dyDescent="0.25">
      <c r="A262" s="1" t="s">
        <v>3</v>
      </c>
      <c r="B262" s="97" t="s">
        <v>269</v>
      </c>
      <c r="C262" s="97"/>
    </row>
    <row r="263" spans="1:3" ht="32.1" customHeight="1" x14ac:dyDescent="0.25">
      <c r="A263" s="1" t="s">
        <v>3</v>
      </c>
      <c r="B263" s="97" t="s">
        <v>270</v>
      </c>
      <c r="C263" s="97"/>
    </row>
    <row r="264" spans="1:3" ht="32.1" customHeight="1" x14ac:dyDescent="0.25">
      <c r="A264" s="1" t="s">
        <v>3</v>
      </c>
      <c r="B264" s="97" t="s">
        <v>271</v>
      </c>
      <c r="C264" s="97"/>
    </row>
    <row r="265" spans="1:3" ht="32.1" customHeight="1" x14ac:dyDescent="0.25">
      <c r="A265" s="1" t="s">
        <v>3</v>
      </c>
      <c r="B265" s="97" t="s">
        <v>272</v>
      </c>
      <c r="C265" s="97"/>
    </row>
    <row r="266" spans="1:3" ht="32.1" customHeight="1" x14ac:dyDescent="0.25">
      <c r="A266" s="1" t="s">
        <v>3</v>
      </c>
      <c r="B266" s="97" t="s">
        <v>273</v>
      </c>
      <c r="C266" s="97"/>
    </row>
    <row r="267" spans="1:3" ht="32.1" customHeight="1" x14ac:dyDescent="0.25">
      <c r="A267" s="1" t="s">
        <v>3</v>
      </c>
      <c r="B267" s="97" t="s">
        <v>274</v>
      </c>
      <c r="C267" s="97"/>
    </row>
    <row r="268" spans="1:3" ht="32.1" customHeight="1" x14ac:dyDescent="0.25">
      <c r="A268" s="1" t="s">
        <v>3</v>
      </c>
      <c r="B268" s="97" t="s">
        <v>275</v>
      </c>
      <c r="C268" s="97"/>
    </row>
    <row r="269" spans="1:3" ht="32.1" customHeight="1" x14ac:dyDescent="0.25">
      <c r="A269" s="1" t="s">
        <v>3</v>
      </c>
      <c r="B269" s="97" t="s">
        <v>276</v>
      </c>
      <c r="C269" s="97"/>
    </row>
    <row r="270" spans="1:3" ht="32.1" customHeight="1" x14ac:dyDescent="0.25">
      <c r="A270" s="1" t="s">
        <v>3</v>
      </c>
      <c r="B270" s="97" t="s">
        <v>277</v>
      </c>
      <c r="C270" s="97"/>
    </row>
    <row r="271" spans="1:3" ht="32.1" customHeight="1" x14ac:dyDescent="0.25">
      <c r="A271" s="1" t="s">
        <v>3</v>
      </c>
      <c r="B271" s="97" t="s">
        <v>278</v>
      </c>
      <c r="C271" s="97"/>
    </row>
    <row r="272" spans="1:3" ht="32.1" customHeight="1" x14ac:dyDescent="0.25">
      <c r="A272" s="1" t="s">
        <v>3</v>
      </c>
      <c r="B272" s="97" t="s">
        <v>279</v>
      </c>
      <c r="C272" s="97"/>
    </row>
    <row r="273" spans="1:3" ht="32.1" customHeight="1" x14ac:dyDescent="0.25">
      <c r="A273" s="1" t="s">
        <v>3</v>
      </c>
      <c r="B273" s="97" t="s">
        <v>280</v>
      </c>
      <c r="C273" s="97"/>
    </row>
    <row r="274" spans="1:3" ht="32.1" customHeight="1" x14ac:dyDescent="0.25">
      <c r="A274" s="1" t="s">
        <v>3</v>
      </c>
      <c r="B274" s="97" t="s">
        <v>281</v>
      </c>
      <c r="C274" s="97"/>
    </row>
    <row r="275" spans="1:3" ht="32.1" customHeight="1" x14ac:dyDescent="0.25">
      <c r="A275" s="1" t="s">
        <v>3</v>
      </c>
      <c r="B275" s="97" t="s">
        <v>282</v>
      </c>
      <c r="C275" s="97"/>
    </row>
    <row r="276" spans="1:3" ht="32.1" customHeight="1" x14ac:dyDescent="0.25">
      <c r="A276" s="1" t="s">
        <v>3</v>
      </c>
      <c r="B276" s="97" t="s">
        <v>283</v>
      </c>
      <c r="C276" s="97"/>
    </row>
    <row r="277" spans="1:3" ht="32.1" customHeight="1" x14ac:dyDescent="0.25">
      <c r="A277" s="1" t="s">
        <v>3</v>
      </c>
      <c r="B277" s="97" t="s">
        <v>284</v>
      </c>
      <c r="C277" s="97"/>
    </row>
    <row r="278" spans="1:3" ht="32.1" customHeight="1" x14ac:dyDescent="0.25">
      <c r="A278" s="1" t="s">
        <v>3</v>
      </c>
      <c r="B278" s="97" t="s">
        <v>285</v>
      </c>
      <c r="C278" s="97"/>
    </row>
    <row r="279" spans="1:3" ht="32.1" customHeight="1" x14ac:dyDescent="0.25">
      <c r="A279" s="1" t="s">
        <v>3</v>
      </c>
      <c r="B279" s="97" t="s">
        <v>286</v>
      </c>
      <c r="C279" s="97"/>
    </row>
    <row r="280" spans="1:3" ht="32.1" customHeight="1" x14ac:dyDescent="0.25">
      <c r="A280" s="1" t="s">
        <v>3</v>
      </c>
      <c r="B280" s="97" t="s">
        <v>287</v>
      </c>
      <c r="C280" s="97"/>
    </row>
    <row r="281" spans="1:3" ht="32.1" customHeight="1" x14ac:dyDescent="0.25">
      <c r="A281" s="1" t="s">
        <v>3</v>
      </c>
      <c r="B281" s="97" t="s">
        <v>288</v>
      </c>
      <c r="C281" s="97"/>
    </row>
    <row r="282" spans="1:3" ht="32.1" customHeight="1" x14ac:dyDescent="0.25">
      <c r="A282" s="1" t="s">
        <v>3</v>
      </c>
      <c r="B282" s="97" t="s">
        <v>289</v>
      </c>
      <c r="C282" s="97"/>
    </row>
    <row r="283" spans="1:3" ht="32.1" customHeight="1" x14ac:dyDescent="0.25">
      <c r="A283" s="1" t="s">
        <v>3</v>
      </c>
      <c r="B283" s="97" t="s">
        <v>290</v>
      </c>
      <c r="C283" s="97"/>
    </row>
    <row r="284" spans="1:3" ht="32.1" customHeight="1" x14ac:dyDescent="0.25">
      <c r="A284" s="1" t="s">
        <v>3</v>
      </c>
      <c r="B284" s="97" t="s">
        <v>291</v>
      </c>
      <c r="C284" s="97"/>
    </row>
    <row r="285" spans="1:3" ht="32.1" customHeight="1" x14ac:dyDescent="0.25">
      <c r="A285" s="1" t="s">
        <v>3</v>
      </c>
      <c r="B285" s="97" t="s">
        <v>292</v>
      </c>
      <c r="C285" s="97"/>
    </row>
    <row r="286" spans="1:3" ht="32.1" customHeight="1" x14ac:dyDescent="0.25">
      <c r="A286" s="1" t="s">
        <v>3</v>
      </c>
      <c r="B286" s="97" t="s">
        <v>293</v>
      </c>
      <c r="C286" s="97"/>
    </row>
    <row r="287" spans="1:3" ht="32.1" customHeight="1" x14ac:dyDescent="0.25">
      <c r="A287" s="1" t="s">
        <v>3</v>
      </c>
      <c r="B287" s="97" t="s">
        <v>294</v>
      </c>
      <c r="C287" s="97"/>
    </row>
    <row r="288" spans="1:3" ht="32.1" customHeight="1" x14ac:dyDescent="0.25">
      <c r="A288" s="1" t="s">
        <v>3</v>
      </c>
      <c r="B288" s="97" t="s">
        <v>295</v>
      </c>
      <c r="C288" s="97"/>
    </row>
    <row r="289" spans="1:3" ht="32.1" customHeight="1" x14ac:dyDescent="0.25">
      <c r="A289" s="1" t="s">
        <v>3</v>
      </c>
      <c r="B289" s="97" t="s">
        <v>296</v>
      </c>
      <c r="C289" s="97"/>
    </row>
    <row r="290" spans="1:3" ht="32.1" customHeight="1" x14ac:dyDescent="0.25">
      <c r="A290" s="1" t="s">
        <v>3</v>
      </c>
      <c r="B290" s="97" t="s">
        <v>297</v>
      </c>
      <c r="C290" s="97"/>
    </row>
    <row r="291" spans="1:3" ht="32.1" customHeight="1" x14ac:dyDescent="0.25">
      <c r="A291" s="1" t="s">
        <v>3</v>
      </c>
      <c r="B291" s="97" t="s">
        <v>298</v>
      </c>
      <c r="C291" s="97"/>
    </row>
    <row r="292" spans="1:3" ht="32.1" customHeight="1" x14ac:dyDescent="0.25">
      <c r="A292" s="1" t="s">
        <v>3</v>
      </c>
      <c r="B292" s="97" t="s">
        <v>299</v>
      </c>
      <c r="C292" s="97"/>
    </row>
    <row r="293" spans="1:3" ht="32.1" customHeight="1" x14ac:dyDescent="0.25">
      <c r="A293" s="1" t="s">
        <v>3</v>
      </c>
      <c r="B293" s="97" t="s">
        <v>300</v>
      </c>
      <c r="C293" s="97"/>
    </row>
    <row r="294" spans="1:3" ht="32.1" customHeight="1" x14ac:dyDescent="0.25">
      <c r="A294" s="1" t="s">
        <v>3</v>
      </c>
      <c r="B294" s="97" t="s">
        <v>301</v>
      </c>
      <c r="C294" s="97"/>
    </row>
    <row r="295" spans="1:3" ht="32.1" customHeight="1" x14ac:dyDescent="0.25">
      <c r="A295" s="1" t="s">
        <v>3</v>
      </c>
      <c r="B295" s="97" t="s">
        <v>302</v>
      </c>
      <c r="C295" s="97"/>
    </row>
    <row r="296" spans="1:3" ht="32.1" customHeight="1" x14ac:dyDescent="0.25">
      <c r="A296" s="1" t="s">
        <v>3</v>
      </c>
      <c r="B296" s="97" t="s">
        <v>303</v>
      </c>
      <c r="C296" s="97"/>
    </row>
    <row r="297" spans="1:3" ht="32.1" customHeight="1" x14ac:dyDescent="0.25">
      <c r="A297" s="1" t="s">
        <v>3</v>
      </c>
      <c r="B297" s="97" t="s">
        <v>304</v>
      </c>
      <c r="C297" s="97"/>
    </row>
    <row r="298" spans="1:3" ht="32.1" customHeight="1" x14ac:dyDescent="0.25">
      <c r="A298" s="1" t="s">
        <v>3</v>
      </c>
      <c r="B298" s="97" t="s">
        <v>305</v>
      </c>
      <c r="C298" s="97"/>
    </row>
    <row r="299" spans="1:3" ht="32.1" customHeight="1" x14ac:dyDescent="0.25">
      <c r="A299" s="1" t="s">
        <v>3</v>
      </c>
      <c r="B299" s="97" t="s">
        <v>306</v>
      </c>
      <c r="C299" s="97"/>
    </row>
    <row r="300" spans="1:3" ht="32.1" customHeight="1" x14ac:dyDescent="0.25">
      <c r="A300" s="1" t="s">
        <v>3</v>
      </c>
      <c r="B300" s="97" t="s">
        <v>307</v>
      </c>
      <c r="C300" s="97"/>
    </row>
    <row r="301" spans="1:3" ht="32.1" customHeight="1" x14ac:dyDescent="0.25">
      <c r="A301" s="1" t="s">
        <v>3</v>
      </c>
      <c r="B301" s="97" t="s">
        <v>308</v>
      </c>
      <c r="C301" s="97"/>
    </row>
    <row r="302" spans="1:3" ht="32.1" customHeight="1" x14ac:dyDescent="0.25">
      <c r="A302" s="1" t="s">
        <v>3</v>
      </c>
      <c r="B302" s="97" t="s">
        <v>309</v>
      </c>
      <c r="C302" s="97"/>
    </row>
    <row r="303" spans="1:3" ht="32.1" customHeight="1" x14ac:dyDescent="0.25">
      <c r="A303" s="1" t="s">
        <v>3</v>
      </c>
      <c r="B303" s="97" t="s">
        <v>310</v>
      </c>
      <c r="C303" s="97"/>
    </row>
    <row r="304" spans="1:3" ht="32.1" customHeight="1" x14ac:dyDescent="0.25">
      <c r="A304" s="1" t="s">
        <v>3</v>
      </c>
      <c r="B304" s="97" t="s">
        <v>311</v>
      </c>
      <c r="C304" s="97"/>
    </row>
    <row r="305" spans="1:3" ht="32.1" customHeight="1" x14ac:dyDescent="0.25">
      <c r="A305" s="1" t="s">
        <v>3</v>
      </c>
      <c r="B305" s="97" t="s">
        <v>312</v>
      </c>
      <c r="C305" s="97"/>
    </row>
    <row r="306" spans="1:3" ht="32.1" customHeight="1" x14ac:dyDescent="0.25">
      <c r="A306" s="1" t="s">
        <v>3</v>
      </c>
      <c r="B306" s="97" t="s">
        <v>313</v>
      </c>
      <c r="C306" s="97"/>
    </row>
    <row r="307" spans="1:3" ht="32.1" customHeight="1" x14ac:dyDescent="0.25">
      <c r="A307" s="1" t="s">
        <v>3</v>
      </c>
      <c r="B307" s="97" t="s">
        <v>314</v>
      </c>
      <c r="C307" s="97"/>
    </row>
    <row r="308" spans="1:3" ht="32.1" customHeight="1" x14ac:dyDescent="0.25">
      <c r="A308" s="1" t="s">
        <v>3</v>
      </c>
      <c r="B308" s="97" t="s">
        <v>315</v>
      </c>
      <c r="C308" s="97"/>
    </row>
    <row r="309" spans="1:3" ht="32.1" customHeight="1" x14ac:dyDescent="0.25">
      <c r="A309" s="1" t="s">
        <v>3</v>
      </c>
      <c r="B309" s="97" t="s">
        <v>316</v>
      </c>
      <c r="C309" s="97"/>
    </row>
    <row r="310" spans="1:3" ht="32.1" customHeight="1" x14ac:dyDescent="0.25">
      <c r="A310" s="1" t="s">
        <v>3</v>
      </c>
      <c r="B310" s="97" t="s">
        <v>317</v>
      </c>
      <c r="C310" s="97"/>
    </row>
    <row r="311" spans="1:3" ht="32.1" customHeight="1" x14ac:dyDescent="0.25">
      <c r="A311" s="1" t="s">
        <v>3</v>
      </c>
      <c r="B311" s="97" t="s">
        <v>318</v>
      </c>
      <c r="C311" s="97"/>
    </row>
    <row r="312" spans="1:3" ht="32.1" customHeight="1" x14ac:dyDescent="0.25">
      <c r="A312" s="1" t="s">
        <v>3</v>
      </c>
      <c r="B312" s="97" t="s">
        <v>319</v>
      </c>
      <c r="C312" s="97"/>
    </row>
    <row r="313" spans="1:3" ht="32.1" customHeight="1" x14ac:dyDescent="0.25">
      <c r="A313" s="1" t="s">
        <v>3</v>
      </c>
      <c r="B313" s="97" t="s">
        <v>320</v>
      </c>
      <c r="C313" s="97"/>
    </row>
    <row r="314" spans="1:3" ht="32.1" customHeight="1" x14ac:dyDescent="0.25">
      <c r="A314" s="1" t="s">
        <v>3</v>
      </c>
      <c r="B314" s="97" t="s">
        <v>321</v>
      </c>
      <c r="C314" s="97"/>
    </row>
    <row r="315" spans="1:3" ht="32.1" customHeight="1" x14ac:dyDescent="0.25">
      <c r="A315" s="1" t="s">
        <v>3</v>
      </c>
      <c r="B315" s="97" t="s">
        <v>322</v>
      </c>
      <c r="C315" s="97"/>
    </row>
    <row r="316" spans="1:3" ht="32.1" customHeight="1" x14ac:dyDescent="0.25">
      <c r="A316" s="1" t="s">
        <v>3</v>
      </c>
      <c r="B316" s="97" t="s">
        <v>323</v>
      </c>
      <c r="C316" s="97"/>
    </row>
    <row r="317" spans="1:3" ht="32.1" customHeight="1" x14ac:dyDescent="0.25">
      <c r="A317" s="1" t="s">
        <v>3</v>
      </c>
      <c r="B317" s="97" t="s">
        <v>324</v>
      </c>
      <c r="C317" s="97"/>
    </row>
    <row r="318" spans="1:3" ht="32.1" customHeight="1" x14ac:dyDescent="0.25">
      <c r="A318" s="1" t="s">
        <v>3</v>
      </c>
      <c r="B318" s="97" t="s">
        <v>325</v>
      </c>
      <c r="C318" s="97"/>
    </row>
    <row r="319" spans="1:3" ht="32.1" customHeight="1" x14ac:dyDescent="0.25">
      <c r="A319" s="1" t="s">
        <v>3</v>
      </c>
      <c r="B319" s="97" t="s">
        <v>326</v>
      </c>
      <c r="C319" s="97"/>
    </row>
    <row r="320" spans="1:3" ht="32.1" customHeight="1" x14ac:dyDescent="0.25">
      <c r="A320" s="1" t="s">
        <v>3</v>
      </c>
      <c r="B320" s="97" t="s">
        <v>327</v>
      </c>
      <c r="C320" s="97"/>
    </row>
    <row r="321" spans="1:3" ht="32.1" customHeight="1" x14ac:dyDescent="0.25">
      <c r="A321" s="1" t="s">
        <v>3</v>
      </c>
      <c r="B321" s="97" t="s">
        <v>328</v>
      </c>
      <c r="C321" s="97"/>
    </row>
    <row r="322" spans="1:3" ht="32.1" customHeight="1" x14ac:dyDescent="0.25">
      <c r="A322" s="1" t="s">
        <v>3</v>
      </c>
      <c r="B322" s="97" t="s">
        <v>329</v>
      </c>
      <c r="C322" s="97"/>
    </row>
    <row r="323" spans="1:3" ht="32.1" customHeight="1" x14ac:dyDescent="0.25">
      <c r="A323" s="1" t="s">
        <v>3</v>
      </c>
      <c r="B323" s="97" t="s">
        <v>330</v>
      </c>
      <c r="C323" s="97"/>
    </row>
    <row r="324" spans="1:3" ht="32.1" customHeight="1" x14ac:dyDescent="0.25">
      <c r="A324" s="1" t="s">
        <v>3</v>
      </c>
      <c r="B324" s="97" t="s">
        <v>331</v>
      </c>
      <c r="C324" s="97"/>
    </row>
    <row r="325" spans="1:3" ht="32.1" customHeight="1" x14ac:dyDescent="0.25">
      <c r="A325" s="1" t="s">
        <v>3</v>
      </c>
      <c r="B325" s="97" t="s">
        <v>332</v>
      </c>
      <c r="C325" s="97"/>
    </row>
    <row r="326" spans="1:3" ht="32.1" customHeight="1" x14ac:dyDescent="0.25">
      <c r="A326" s="1" t="s">
        <v>3</v>
      </c>
      <c r="B326" s="97" t="s">
        <v>333</v>
      </c>
      <c r="C326" s="97"/>
    </row>
    <row r="327" spans="1:3" ht="32.1" customHeight="1" x14ac:dyDescent="0.25">
      <c r="A327" s="1" t="s">
        <v>3</v>
      </c>
      <c r="B327" s="97" t="s">
        <v>334</v>
      </c>
      <c r="C327" s="97"/>
    </row>
    <row r="328" spans="1:3" ht="32.1" customHeight="1" x14ac:dyDescent="0.25">
      <c r="A328" s="1" t="s">
        <v>3</v>
      </c>
      <c r="B328" s="97" t="s">
        <v>335</v>
      </c>
      <c r="C328" s="97"/>
    </row>
    <row r="329" spans="1:3" ht="32.1" customHeight="1" x14ac:dyDescent="0.25">
      <c r="A329" s="1" t="s">
        <v>3</v>
      </c>
      <c r="B329" s="97" t="s">
        <v>336</v>
      </c>
      <c r="C329" s="97"/>
    </row>
    <row r="330" spans="1:3" ht="32.1" customHeight="1" x14ac:dyDescent="0.25">
      <c r="A330" s="1" t="s">
        <v>3</v>
      </c>
      <c r="B330" s="97" t="s">
        <v>337</v>
      </c>
      <c r="C330" s="97"/>
    </row>
    <row r="331" spans="1:3" ht="32.1" customHeight="1" x14ac:dyDescent="0.25">
      <c r="A331" s="1" t="s">
        <v>3</v>
      </c>
      <c r="B331" s="97" t="s">
        <v>338</v>
      </c>
      <c r="C331" s="97"/>
    </row>
    <row r="332" spans="1:3" ht="32.1" customHeight="1" x14ac:dyDescent="0.25">
      <c r="A332" s="1" t="s">
        <v>3</v>
      </c>
      <c r="B332" s="97" t="s">
        <v>339</v>
      </c>
      <c r="C332" s="97"/>
    </row>
    <row r="333" spans="1:3" ht="32.1" customHeight="1" x14ac:dyDescent="0.25">
      <c r="A333" s="1" t="s">
        <v>3</v>
      </c>
      <c r="B333" s="97" t="s">
        <v>340</v>
      </c>
      <c r="C333" s="97"/>
    </row>
    <row r="334" spans="1:3" ht="32.1" customHeight="1" x14ac:dyDescent="0.25">
      <c r="A334" s="1" t="s">
        <v>3</v>
      </c>
      <c r="B334" s="97" t="s">
        <v>341</v>
      </c>
      <c r="C334" s="97"/>
    </row>
    <row r="335" spans="1:3" ht="32.1" customHeight="1" x14ac:dyDescent="0.25">
      <c r="A335" s="1" t="s">
        <v>3</v>
      </c>
      <c r="B335" s="97" t="s">
        <v>342</v>
      </c>
      <c r="C335" s="97"/>
    </row>
    <row r="336" spans="1:3" ht="32.1" customHeight="1" x14ac:dyDescent="0.25">
      <c r="A336" s="1" t="s">
        <v>3</v>
      </c>
      <c r="B336" s="97" t="s">
        <v>343</v>
      </c>
      <c r="C336" s="97"/>
    </row>
    <row r="337" spans="1:3" ht="32.1" customHeight="1" x14ac:dyDescent="0.25">
      <c r="A337" s="1" t="s">
        <v>3</v>
      </c>
      <c r="B337" s="97" t="s">
        <v>344</v>
      </c>
      <c r="C337" s="97"/>
    </row>
    <row r="338" spans="1:3" ht="32.1" customHeight="1" x14ac:dyDescent="0.25">
      <c r="A338" s="1" t="s">
        <v>3</v>
      </c>
      <c r="B338" s="97" t="s">
        <v>345</v>
      </c>
      <c r="C338" s="97"/>
    </row>
    <row r="339" spans="1:3" ht="32.1" customHeight="1" x14ac:dyDescent="0.25">
      <c r="A339" s="1" t="s">
        <v>3</v>
      </c>
      <c r="B339" s="97" t="s">
        <v>346</v>
      </c>
      <c r="C339" s="97"/>
    </row>
    <row r="340" spans="1:3" ht="32.1" customHeight="1" x14ac:dyDescent="0.25">
      <c r="A340" s="1" t="s">
        <v>3</v>
      </c>
      <c r="B340" s="97" t="s">
        <v>347</v>
      </c>
      <c r="C340" s="97"/>
    </row>
    <row r="341" spans="1:3" ht="32.1" customHeight="1" x14ac:dyDescent="0.25">
      <c r="A341" s="1" t="s">
        <v>3</v>
      </c>
      <c r="B341" s="97" t="s">
        <v>348</v>
      </c>
      <c r="C341" s="97"/>
    </row>
    <row r="342" spans="1:3" ht="32.1" customHeight="1" x14ac:dyDescent="0.25">
      <c r="A342" s="1" t="s">
        <v>3</v>
      </c>
      <c r="B342" s="97" t="s">
        <v>349</v>
      </c>
      <c r="C342" s="97"/>
    </row>
    <row r="343" spans="1:3" ht="32.1" customHeight="1" x14ac:dyDescent="0.25">
      <c r="A343" s="1" t="s">
        <v>3</v>
      </c>
      <c r="B343" s="97" t="s">
        <v>350</v>
      </c>
      <c r="C343" s="97"/>
    </row>
    <row r="344" spans="1:3" ht="32.1" customHeight="1" x14ac:dyDescent="0.25">
      <c r="A344" s="1" t="s">
        <v>3</v>
      </c>
      <c r="B344" s="97" t="s">
        <v>351</v>
      </c>
      <c r="C344" s="97"/>
    </row>
    <row r="345" spans="1:3" ht="32.1" customHeight="1" x14ac:dyDescent="0.25">
      <c r="A345" s="1" t="s">
        <v>3</v>
      </c>
      <c r="B345" s="97" t="s">
        <v>352</v>
      </c>
      <c r="C345" s="97"/>
    </row>
    <row r="346" spans="1:3" ht="32.1" customHeight="1" x14ac:dyDescent="0.25">
      <c r="A346" s="1" t="s">
        <v>3</v>
      </c>
      <c r="B346" s="97" t="s">
        <v>353</v>
      </c>
      <c r="C346" s="97"/>
    </row>
    <row r="347" spans="1:3" ht="32.1" customHeight="1" x14ac:dyDescent="0.25">
      <c r="A347" s="1" t="s">
        <v>3</v>
      </c>
      <c r="B347" s="97" t="s">
        <v>354</v>
      </c>
      <c r="C347" s="97"/>
    </row>
    <row r="348" spans="1:3" ht="32.1" customHeight="1" x14ac:dyDescent="0.25">
      <c r="A348" s="1" t="s">
        <v>3</v>
      </c>
      <c r="B348" s="97" t="s">
        <v>355</v>
      </c>
      <c r="C348" s="97"/>
    </row>
    <row r="349" spans="1:3" ht="32.1" customHeight="1" x14ac:dyDescent="0.25">
      <c r="A349" s="1" t="s">
        <v>3</v>
      </c>
      <c r="B349" s="97" t="s">
        <v>356</v>
      </c>
      <c r="C349" s="97"/>
    </row>
    <row r="350" spans="1:3" ht="32.1" customHeight="1" x14ac:dyDescent="0.25">
      <c r="A350" s="1" t="s">
        <v>3</v>
      </c>
      <c r="B350" s="97" t="s">
        <v>357</v>
      </c>
      <c r="C350" s="97"/>
    </row>
    <row r="351" spans="1:3" ht="32.1" customHeight="1" x14ac:dyDescent="0.25">
      <c r="A351" s="1" t="s">
        <v>3</v>
      </c>
      <c r="B351" s="97" t="s">
        <v>358</v>
      </c>
      <c r="C351" s="97"/>
    </row>
    <row r="352" spans="1:3" ht="32.1" customHeight="1" x14ac:dyDescent="0.25">
      <c r="A352" s="1" t="s">
        <v>3</v>
      </c>
      <c r="B352" s="97" t="s">
        <v>359</v>
      </c>
      <c r="C352" s="97"/>
    </row>
    <row r="353" spans="1:3" ht="32.1" customHeight="1" x14ac:dyDescent="0.25">
      <c r="A353" s="1" t="s">
        <v>3</v>
      </c>
      <c r="B353" s="97" t="s">
        <v>360</v>
      </c>
      <c r="C353" s="97"/>
    </row>
    <row r="354" spans="1:3" ht="32.1" customHeight="1" x14ac:dyDescent="0.25">
      <c r="A354" s="1" t="s">
        <v>3</v>
      </c>
      <c r="B354" s="97" t="s">
        <v>361</v>
      </c>
      <c r="C354" s="97"/>
    </row>
    <row r="355" spans="1:3" ht="32.1" customHeight="1" x14ac:dyDescent="0.25">
      <c r="A355" s="1" t="s">
        <v>3</v>
      </c>
      <c r="B355" s="97" t="s">
        <v>362</v>
      </c>
      <c r="C355" s="97"/>
    </row>
    <row r="356" spans="1:3" ht="32.1" customHeight="1" x14ac:dyDescent="0.25">
      <c r="A356" s="1" t="s">
        <v>3</v>
      </c>
      <c r="B356" s="97" t="s">
        <v>363</v>
      </c>
      <c r="C356" s="97"/>
    </row>
    <row r="357" spans="1:3" ht="32.1" customHeight="1" x14ac:dyDescent="0.25">
      <c r="A357" s="1" t="s">
        <v>3</v>
      </c>
      <c r="B357" s="97" t="s">
        <v>364</v>
      </c>
      <c r="C357" s="97"/>
    </row>
    <row r="358" spans="1:3" ht="32.1" customHeight="1" x14ac:dyDescent="0.25">
      <c r="A358" s="1" t="s">
        <v>3</v>
      </c>
      <c r="B358" s="97" t="s">
        <v>365</v>
      </c>
      <c r="C358" s="97"/>
    </row>
    <row r="359" spans="1:3" ht="32.1" customHeight="1" x14ac:dyDescent="0.25">
      <c r="A359" s="1" t="s">
        <v>3</v>
      </c>
      <c r="B359" s="97" t="s">
        <v>366</v>
      </c>
      <c r="C359" s="97"/>
    </row>
    <row r="360" spans="1:3" ht="32.1" customHeight="1" x14ac:dyDescent="0.25">
      <c r="A360" s="1" t="s">
        <v>3</v>
      </c>
      <c r="B360" s="97" t="s">
        <v>367</v>
      </c>
      <c r="C360" s="97"/>
    </row>
    <row r="361" spans="1:3" ht="32.1" customHeight="1" x14ac:dyDescent="0.25">
      <c r="A361" s="1" t="s">
        <v>3</v>
      </c>
      <c r="B361" s="97" t="s">
        <v>368</v>
      </c>
      <c r="C361" s="97"/>
    </row>
    <row r="362" spans="1:3" ht="32.1" customHeight="1" x14ac:dyDescent="0.25">
      <c r="A362" s="1" t="s">
        <v>3</v>
      </c>
      <c r="B362" s="97" t="s">
        <v>369</v>
      </c>
      <c r="C362" s="97"/>
    </row>
    <row r="363" spans="1:3" ht="32.1" customHeight="1" x14ac:dyDescent="0.25">
      <c r="A363" s="1" t="s">
        <v>3</v>
      </c>
      <c r="B363" s="97" t="s">
        <v>370</v>
      </c>
      <c r="C363" s="97"/>
    </row>
    <row r="364" spans="1:3" ht="32.1" customHeight="1" x14ac:dyDescent="0.25">
      <c r="A364" s="1" t="s">
        <v>3</v>
      </c>
      <c r="B364" s="97" t="s">
        <v>371</v>
      </c>
      <c r="C364" s="97"/>
    </row>
    <row r="365" spans="1:3" ht="32.1" customHeight="1" x14ac:dyDescent="0.25">
      <c r="A365" s="1" t="s">
        <v>3</v>
      </c>
      <c r="B365" s="97" t="s">
        <v>372</v>
      </c>
      <c r="C365" s="97"/>
    </row>
    <row r="366" spans="1:3" ht="32.1" customHeight="1" x14ac:dyDescent="0.25">
      <c r="A366" s="1" t="s">
        <v>3</v>
      </c>
      <c r="B366" s="97" t="s">
        <v>373</v>
      </c>
      <c r="C366" s="97"/>
    </row>
    <row r="367" spans="1:3" ht="32.1" customHeight="1" x14ac:dyDescent="0.25">
      <c r="A367" s="1" t="s">
        <v>3</v>
      </c>
      <c r="B367" s="97" t="s">
        <v>374</v>
      </c>
      <c r="C367" s="97"/>
    </row>
    <row r="368" spans="1:3" ht="32.1" customHeight="1" x14ac:dyDescent="0.25">
      <c r="A368" s="1" t="s">
        <v>3</v>
      </c>
      <c r="B368" s="97" t="s">
        <v>375</v>
      </c>
      <c r="C368" s="97"/>
    </row>
    <row r="369" spans="1:3" ht="32.1" customHeight="1" x14ac:dyDescent="0.25">
      <c r="A369" s="1" t="s">
        <v>3</v>
      </c>
      <c r="B369" s="97" t="s">
        <v>376</v>
      </c>
      <c r="C369" s="97"/>
    </row>
    <row r="370" spans="1:3" ht="32.1" customHeight="1" x14ac:dyDescent="0.25">
      <c r="A370" s="1" t="s">
        <v>3</v>
      </c>
      <c r="B370" s="97" t="s">
        <v>377</v>
      </c>
      <c r="C370" s="97"/>
    </row>
    <row r="371" spans="1:3" ht="32.1" customHeight="1" x14ac:dyDescent="0.25">
      <c r="A371" s="1" t="s">
        <v>3</v>
      </c>
      <c r="B371" s="97" t="s">
        <v>378</v>
      </c>
      <c r="C371" s="97"/>
    </row>
    <row r="372" spans="1:3" ht="32.1" customHeight="1" x14ac:dyDescent="0.25">
      <c r="A372" s="1" t="s">
        <v>3</v>
      </c>
      <c r="B372" s="97" t="s">
        <v>379</v>
      </c>
      <c r="C372" s="97"/>
    </row>
    <row r="373" spans="1:3" ht="32.1" customHeight="1" x14ac:dyDescent="0.25">
      <c r="A373" s="1" t="s">
        <v>3</v>
      </c>
      <c r="B373" s="97" t="s">
        <v>380</v>
      </c>
      <c r="C373" s="97"/>
    </row>
    <row r="374" spans="1:3" ht="32.1" customHeight="1" x14ac:dyDescent="0.25">
      <c r="A374" s="1" t="s">
        <v>3</v>
      </c>
      <c r="B374" s="97" t="s">
        <v>381</v>
      </c>
      <c r="C374" s="97"/>
    </row>
    <row r="375" spans="1:3" ht="32.1" customHeight="1" x14ac:dyDescent="0.25">
      <c r="A375" s="1" t="s">
        <v>3</v>
      </c>
      <c r="B375" s="97" t="s">
        <v>382</v>
      </c>
      <c r="C375" s="97"/>
    </row>
    <row r="376" spans="1:3" ht="32.1" customHeight="1" x14ac:dyDescent="0.25">
      <c r="A376" s="1" t="s">
        <v>3</v>
      </c>
      <c r="B376" s="97" t="s">
        <v>383</v>
      </c>
      <c r="C376" s="97"/>
    </row>
    <row r="377" spans="1:3" ht="32.1" customHeight="1" x14ac:dyDescent="0.25">
      <c r="A377" s="1" t="s">
        <v>3</v>
      </c>
      <c r="B377" s="97" t="s">
        <v>384</v>
      </c>
      <c r="C377" s="97"/>
    </row>
    <row r="378" spans="1:3" ht="32.1" customHeight="1" x14ac:dyDescent="0.25">
      <c r="A378" s="1" t="s">
        <v>3</v>
      </c>
      <c r="B378" s="97" t="s">
        <v>385</v>
      </c>
      <c r="C378" s="97"/>
    </row>
    <row r="379" spans="1:3" ht="32.1" customHeight="1" x14ac:dyDescent="0.25">
      <c r="A379" s="1" t="s">
        <v>3</v>
      </c>
      <c r="B379" s="97" t="s">
        <v>386</v>
      </c>
      <c r="C379" s="97"/>
    </row>
    <row r="380" spans="1:3" ht="32.1" customHeight="1" x14ac:dyDescent="0.25">
      <c r="A380" s="1" t="s">
        <v>3</v>
      </c>
      <c r="B380" s="97" t="s">
        <v>387</v>
      </c>
      <c r="C380" s="97"/>
    </row>
    <row r="381" spans="1:3" ht="32.1" customHeight="1" x14ac:dyDescent="0.25">
      <c r="A381" s="1" t="s">
        <v>3</v>
      </c>
      <c r="B381" s="97" t="s">
        <v>388</v>
      </c>
      <c r="C381" s="97"/>
    </row>
    <row r="382" spans="1:3" ht="32.1" customHeight="1" x14ac:dyDescent="0.25">
      <c r="A382" s="1" t="s">
        <v>3</v>
      </c>
      <c r="B382" s="97" t="s">
        <v>389</v>
      </c>
      <c r="C382" s="97"/>
    </row>
    <row r="383" spans="1:3" ht="32.1" customHeight="1" x14ac:dyDescent="0.25">
      <c r="A383" s="1" t="s">
        <v>3</v>
      </c>
      <c r="B383" s="97" t="s">
        <v>390</v>
      </c>
      <c r="C383" s="97"/>
    </row>
    <row r="384" spans="1:3" ht="32.1" customHeight="1" x14ac:dyDescent="0.25">
      <c r="A384" s="1" t="s">
        <v>3</v>
      </c>
      <c r="B384" s="97" t="s">
        <v>391</v>
      </c>
      <c r="C384" s="97"/>
    </row>
    <row r="385" spans="1:3" ht="32.1" customHeight="1" x14ac:dyDescent="0.25">
      <c r="A385" s="1" t="s">
        <v>3</v>
      </c>
      <c r="B385" s="97" t="s">
        <v>392</v>
      </c>
      <c r="C385" s="97"/>
    </row>
    <row r="386" spans="1:3" ht="32.1" customHeight="1" x14ac:dyDescent="0.25">
      <c r="A386" s="1" t="s">
        <v>3</v>
      </c>
      <c r="B386" s="97" t="s">
        <v>393</v>
      </c>
      <c r="C386" s="97"/>
    </row>
    <row r="387" spans="1:3" ht="32.1" customHeight="1" x14ac:dyDescent="0.25">
      <c r="A387" s="1" t="s">
        <v>3</v>
      </c>
      <c r="B387" s="97" t="s">
        <v>394</v>
      </c>
      <c r="C387" s="97"/>
    </row>
    <row r="388" spans="1:3" ht="32.1" customHeight="1" x14ac:dyDescent="0.25">
      <c r="A388" s="1" t="s">
        <v>3</v>
      </c>
      <c r="B388" s="97" t="s">
        <v>395</v>
      </c>
      <c r="C388" s="97"/>
    </row>
    <row r="389" spans="1:3" ht="32.1" customHeight="1" x14ac:dyDescent="0.25">
      <c r="A389" s="1" t="s">
        <v>3</v>
      </c>
      <c r="B389" s="97" t="s">
        <v>396</v>
      </c>
      <c r="C389" s="97"/>
    </row>
    <row r="390" spans="1:3" ht="32.1" customHeight="1" x14ac:dyDescent="0.25">
      <c r="A390" s="1" t="s">
        <v>3</v>
      </c>
      <c r="B390" s="97" t="s">
        <v>397</v>
      </c>
      <c r="C390" s="97"/>
    </row>
    <row r="391" spans="1:3" ht="32.1" customHeight="1" x14ac:dyDescent="0.25">
      <c r="A391" s="1" t="s">
        <v>3</v>
      </c>
      <c r="B391" s="97" t="s">
        <v>398</v>
      </c>
      <c r="C391" s="97"/>
    </row>
    <row r="392" spans="1:3" ht="32.1" customHeight="1" x14ac:dyDescent="0.25">
      <c r="A392" s="1" t="s">
        <v>3</v>
      </c>
      <c r="B392" s="97" t="s">
        <v>399</v>
      </c>
      <c r="C392" s="97"/>
    </row>
    <row r="393" spans="1:3" ht="32.1" customHeight="1" x14ac:dyDescent="0.25">
      <c r="A393" s="1" t="s">
        <v>3</v>
      </c>
      <c r="B393" s="97" t="s">
        <v>400</v>
      </c>
      <c r="C393" s="97"/>
    </row>
    <row r="394" spans="1:3" ht="32.1" customHeight="1" x14ac:dyDescent="0.25">
      <c r="A394" s="1" t="s">
        <v>3</v>
      </c>
      <c r="B394" s="97" t="s">
        <v>401</v>
      </c>
      <c r="C394" s="97"/>
    </row>
    <row r="395" spans="1:3" ht="32.1" customHeight="1" x14ac:dyDescent="0.25">
      <c r="A395" s="1" t="s">
        <v>3</v>
      </c>
      <c r="B395" s="97" t="s">
        <v>402</v>
      </c>
      <c r="C395" s="97"/>
    </row>
    <row r="396" spans="1:3" ht="32.1" customHeight="1" x14ac:dyDescent="0.25">
      <c r="A396" s="1" t="s">
        <v>3</v>
      </c>
      <c r="B396" s="97" t="s">
        <v>403</v>
      </c>
      <c r="C396" s="97"/>
    </row>
    <row r="397" spans="1:3" ht="32.1" customHeight="1" x14ac:dyDescent="0.25">
      <c r="A397" s="1" t="s">
        <v>3</v>
      </c>
      <c r="B397" s="97" t="s">
        <v>404</v>
      </c>
      <c r="C397" s="97"/>
    </row>
    <row r="398" spans="1:3" ht="32.1" customHeight="1" x14ac:dyDescent="0.25">
      <c r="A398" s="1" t="s">
        <v>3</v>
      </c>
      <c r="B398" s="97" t="s">
        <v>405</v>
      </c>
      <c r="C398" s="97"/>
    </row>
    <row r="399" spans="1:3" ht="32.1" customHeight="1" x14ac:dyDescent="0.25">
      <c r="A399" s="1" t="s">
        <v>3</v>
      </c>
      <c r="B399" s="97" t="s">
        <v>406</v>
      </c>
      <c r="C399" s="97"/>
    </row>
    <row r="400" spans="1:3" ht="32.1" customHeight="1" x14ac:dyDescent="0.25">
      <c r="A400" s="1" t="s">
        <v>3</v>
      </c>
      <c r="B400" s="97" t="s">
        <v>407</v>
      </c>
      <c r="C400" s="97"/>
    </row>
    <row r="401" spans="1:3" ht="32.1" customHeight="1" x14ac:dyDescent="0.25">
      <c r="A401" s="1" t="s">
        <v>3</v>
      </c>
      <c r="B401" s="97" t="s">
        <v>408</v>
      </c>
      <c r="C401" s="97"/>
    </row>
    <row r="402" spans="1:3" ht="32.1" customHeight="1" x14ac:dyDescent="0.25">
      <c r="A402" s="1" t="s">
        <v>3</v>
      </c>
      <c r="B402" s="97" t="s">
        <v>409</v>
      </c>
      <c r="C402" s="97"/>
    </row>
    <row r="403" spans="1:3" ht="32.1" customHeight="1" x14ac:dyDescent="0.25">
      <c r="A403" s="1" t="s">
        <v>3</v>
      </c>
      <c r="B403" s="97" t="s">
        <v>410</v>
      </c>
      <c r="C403" s="97"/>
    </row>
    <row r="404" spans="1:3" ht="32.1" customHeight="1" x14ac:dyDescent="0.25">
      <c r="A404" s="1" t="s">
        <v>3</v>
      </c>
      <c r="B404" s="97" t="s">
        <v>411</v>
      </c>
      <c r="C404" s="97"/>
    </row>
    <row r="405" spans="1:3" ht="32.1" customHeight="1" x14ac:dyDescent="0.25">
      <c r="A405" s="1" t="s">
        <v>3</v>
      </c>
      <c r="B405" s="97" t="s">
        <v>412</v>
      </c>
      <c r="C405" s="97"/>
    </row>
    <row r="406" spans="1:3" ht="32.1" customHeight="1" x14ac:dyDescent="0.25">
      <c r="A406" s="1" t="s">
        <v>3</v>
      </c>
      <c r="B406" s="97" t="s">
        <v>413</v>
      </c>
      <c r="C406" s="97"/>
    </row>
    <row r="407" spans="1:3" ht="32.1" customHeight="1" x14ac:dyDescent="0.25">
      <c r="A407" s="1" t="s">
        <v>3</v>
      </c>
      <c r="B407" s="97" t="s">
        <v>414</v>
      </c>
      <c r="C407" s="97"/>
    </row>
    <row r="408" spans="1:3" ht="32.1" customHeight="1" x14ac:dyDescent="0.25">
      <c r="A408" s="1" t="s">
        <v>3</v>
      </c>
      <c r="B408" s="97" t="s">
        <v>415</v>
      </c>
      <c r="C408" s="97"/>
    </row>
    <row r="409" spans="1:3" ht="32.1" customHeight="1" x14ac:dyDescent="0.25">
      <c r="A409" s="1" t="s">
        <v>3</v>
      </c>
      <c r="B409" s="97" t="s">
        <v>416</v>
      </c>
      <c r="C409" s="97"/>
    </row>
    <row r="410" spans="1:3" ht="32.1" customHeight="1" x14ac:dyDescent="0.25">
      <c r="A410" s="1" t="s">
        <v>3</v>
      </c>
      <c r="B410" s="97" t="s">
        <v>417</v>
      </c>
      <c r="C410" s="97"/>
    </row>
    <row r="411" spans="1:3" ht="32.1" customHeight="1" x14ac:dyDescent="0.25">
      <c r="A411" s="1" t="s">
        <v>3</v>
      </c>
      <c r="B411" s="97" t="s">
        <v>418</v>
      </c>
      <c r="C411" s="97"/>
    </row>
    <row r="412" spans="1:3" ht="32.1" customHeight="1" x14ac:dyDescent="0.25">
      <c r="A412" s="1" t="s">
        <v>3</v>
      </c>
      <c r="B412" s="97" t="s">
        <v>419</v>
      </c>
      <c r="C412" s="97"/>
    </row>
    <row r="413" spans="1:3" ht="32.1" customHeight="1" x14ac:dyDescent="0.25">
      <c r="A413" s="1" t="s">
        <v>3</v>
      </c>
      <c r="B413" s="97" t="s">
        <v>420</v>
      </c>
      <c r="C413" s="97"/>
    </row>
    <row r="414" spans="1:3" ht="32.1" customHeight="1" x14ac:dyDescent="0.25">
      <c r="A414" s="1" t="s">
        <v>3</v>
      </c>
      <c r="B414" s="97" t="s">
        <v>421</v>
      </c>
      <c r="C414" s="97"/>
    </row>
    <row r="415" spans="1:3" ht="32.1" customHeight="1" x14ac:dyDescent="0.25">
      <c r="A415" s="1" t="s">
        <v>3</v>
      </c>
      <c r="B415" s="97" t="s">
        <v>422</v>
      </c>
      <c r="C415" s="97"/>
    </row>
    <row r="416" spans="1:3" ht="32.1" customHeight="1" x14ac:dyDescent="0.25">
      <c r="A416" s="1" t="s">
        <v>3</v>
      </c>
      <c r="B416" s="97" t="s">
        <v>423</v>
      </c>
      <c r="C416" s="97"/>
    </row>
    <row r="417" spans="1:3" ht="32.1" customHeight="1" x14ac:dyDescent="0.25">
      <c r="A417" s="1" t="s">
        <v>3</v>
      </c>
      <c r="B417" s="97" t="s">
        <v>424</v>
      </c>
      <c r="C417" s="97"/>
    </row>
    <row r="418" spans="1:3" ht="32.1" customHeight="1" x14ac:dyDescent="0.25">
      <c r="A418" s="1" t="s">
        <v>3</v>
      </c>
      <c r="B418" s="97" t="s">
        <v>425</v>
      </c>
      <c r="C418" s="97"/>
    </row>
    <row r="419" spans="1:3" ht="32.1" customHeight="1" x14ac:dyDescent="0.25">
      <c r="A419" s="1" t="s">
        <v>3</v>
      </c>
      <c r="B419" s="97" t="s">
        <v>426</v>
      </c>
      <c r="C419" s="97"/>
    </row>
    <row r="420" spans="1:3" ht="32.1" customHeight="1" x14ac:dyDescent="0.25">
      <c r="A420" s="1" t="s">
        <v>3</v>
      </c>
      <c r="B420" s="97" t="s">
        <v>427</v>
      </c>
      <c r="C420" s="97"/>
    </row>
    <row r="421" spans="1:3" ht="32.1" customHeight="1" x14ac:dyDescent="0.25">
      <c r="A421" s="1" t="s">
        <v>3</v>
      </c>
      <c r="B421" s="97" t="s">
        <v>428</v>
      </c>
      <c r="C421" s="97"/>
    </row>
    <row r="422" spans="1:3" ht="32.1" customHeight="1" x14ac:dyDescent="0.25">
      <c r="A422" s="1" t="s">
        <v>3</v>
      </c>
      <c r="B422" s="97" t="s">
        <v>429</v>
      </c>
      <c r="C422" s="97"/>
    </row>
    <row r="423" spans="1:3" ht="32.1" customHeight="1" x14ac:dyDescent="0.25">
      <c r="A423" s="1" t="s">
        <v>3</v>
      </c>
      <c r="B423" s="97" t="s">
        <v>430</v>
      </c>
      <c r="C423" s="97"/>
    </row>
    <row r="424" spans="1:3" ht="32.1" customHeight="1" x14ac:dyDescent="0.25">
      <c r="A424" s="1" t="s">
        <v>3</v>
      </c>
      <c r="B424" s="97" t="s">
        <v>431</v>
      </c>
      <c r="C424" s="97"/>
    </row>
    <row r="425" spans="1:3" ht="32.1" customHeight="1" x14ac:dyDescent="0.25">
      <c r="A425" s="1" t="s">
        <v>3</v>
      </c>
      <c r="B425" s="97" t="s">
        <v>432</v>
      </c>
      <c r="C425" s="97"/>
    </row>
    <row r="426" spans="1:3" ht="32.1" customHeight="1" x14ac:dyDescent="0.25">
      <c r="A426" s="1" t="s">
        <v>3</v>
      </c>
      <c r="B426" s="97" t="s">
        <v>433</v>
      </c>
      <c r="C426" s="97"/>
    </row>
    <row r="427" spans="1:3" ht="32.1" customHeight="1" x14ac:dyDescent="0.25">
      <c r="A427" s="1" t="s">
        <v>3</v>
      </c>
      <c r="B427" s="97" t="s">
        <v>434</v>
      </c>
      <c r="C427" s="97"/>
    </row>
    <row r="428" spans="1:3" ht="32.1" customHeight="1" x14ac:dyDescent="0.25">
      <c r="A428" s="1" t="s">
        <v>3</v>
      </c>
      <c r="B428" s="97" t="s">
        <v>435</v>
      </c>
      <c r="C428" s="97"/>
    </row>
    <row r="429" spans="1:3" ht="32.1" customHeight="1" x14ac:dyDescent="0.25">
      <c r="A429" s="1" t="s">
        <v>3</v>
      </c>
      <c r="B429" s="97" t="s">
        <v>436</v>
      </c>
      <c r="C429" s="97"/>
    </row>
    <row r="430" spans="1:3" ht="32.1" customHeight="1" x14ac:dyDescent="0.25">
      <c r="A430" s="1" t="s">
        <v>3</v>
      </c>
      <c r="B430" s="97" t="s">
        <v>437</v>
      </c>
      <c r="C430" s="97"/>
    </row>
    <row r="431" spans="1:3" ht="32.1" customHeight="1" x14ac:dyDescent="0.25">
      <c r="A431" s="1" t="s">
        <v>3</v>
      </c>
      <c r="B431" s="97" t="s">
        <v>438</v>
      </c>
      <c r="C431" s="97"/>
    </row>
    <row r="432" spans="1:3" ht="32.1" customHeight="1" x14ac:dyDescent="0.25">
      <c r="A432" s="1" t="s">
        <v>3</v>
      </c>
      <c r="B432" s="97" t="s">
        <v>439</v>
      </c>
      <c r="C432" s="97"/>
    </row>
    <row r="433" spans="1:3" ht="32.1" customHeight="1" x14ac:dyDescent="0.25">
      <c r="A433" s="1" t="s">
        <v>3</v>
      </c>
      <c r="B433" s="97" t="s">
        <v>440</v>
      </c>
      <c r="C433" s="97"/>
    </row>
    <row r="434" spans="1:3" ht="32.1" customHeight="1" x14ac:dyDescent="0.25">
      <c r="A434" s="1" t="s">
        <v>3</v>
      </c>
      <c r="B434" s="97" t="s">
        <v>441</v>
      </c>
      <c r="C434" s="97"/>
    </row>
    <row r="435" spans="1:3" ht="32.1" customHeight="1" x14ac:dyDescent="0.25">
      <c r="A435" s="1" t="s">
        <v>3</v>
      </c>
      <c r="B435" s="97" t="s">
        <v>442</v>
      </c>
      <c r="C435" s="97"/>
    </row>
    <row r="436" spans="1:3" ht="32.1" customHeight="1" x14ac:dyDescent="0.25">
      <c r="A436" s="1" t="s">
        <v>3</v>
      </c>
      <c r="B436" s="97" t="s">
        <v>443</v>
      </c>
      <c r="C436" s="97"/>
    </row>
    <row r="437" spans="1:3" ht="32.1" customHeight="1" x14ac:dyDescent="0.25">
      <c r="A437" s="1" t="s">
        <v>3</v>
      </c>
      <c r="B437" s="97" t="s">
        <v>444</v>
      </c>
      <c r="C437" s="97"/>
    </row>
    <row r="438" spans="1:3" ht="32.1" customHeight="1" x14ac:dyDescent="0.25">
      <c r="A438" s="1" t="s">
        <v>3</v>
      </c>
      <c r="B438" s="97" t="s">
        <v>445</v>
      </c>
      <c r="C438" s="97"/>
    </row>
    <row r="439" spans="1:3" ht="32.1" customHeight="1" x14ac:dyDescent="0.25">
      <c r="A439" s="1" t="s">
        <v>3</v>
      </c>
      <c r="B439" s="97" t="s">
        <v>446</v>
      </c>
      <c r="C439" s="97"/>
    </row>
    <row r="440" spans="1:3" ht="32.1" customHeight="1" x14ac:dyDescent="0.25">
      <c r="A440" s="1" t="s">
        <v>3</v>
      </c>
      <c r="B440" s="97" t="s">
        <v>447</v>
      </c>
      <c r="C440" s="97"/>
    </row>
    <row r="441" spans="1:3" ht="32.1" customHeight="1" x14ac:dyDescent="0.25">
      <c r="A441" s="1" t="s">
        <v>3</v>
      </c>
      <c r="B441" s="97" t="s">
        <v>448</v>
      </c>
      <c r="C441" s="97"/>
    </row>
    <row r="442" spans="1:3" ht="32.1" customHeight="1" x14ac:dyDescent="0.25">
      <c r="A442" s="1" t="s">
        <v>3</v>
      </c>
      <c r="B442" s="97" t="s">
        <v>449</v>
      </c>
      <c r="C442" s="97"/>
    </row>
    <row r="443" spans="1:3" ht="32.1" customHeight="1" x14ac:dyDescent="0.25">
      <c r="A443" s="1" t="s">
        <v>3</v>
      </c>
      <c r="B443" s="97" t="s">
        <v>450</v>
      </c>
      <c r="C443" s="97"/>
    </row>
    <row r="444" spans="1:3" ht="32.1" customHeight="1" x14ac:dyDescent="0.25">
      <c r="A444" s="1" t="s">
        <v>3</v>
      </c>
      <c r="B444" s="97" t="s">
        <v>451</v>
      </c>
      <c r="C444" s="97"/>
    </row>
    <row r="445" spans="1:3" ht="32.1" customHeight="1" x14ac:dyDescent="0.25">
      <c r="A445" s="1" t="s">
        <v>3</v>
      </c>
      <c r="B445" s="97" t="s">
        <v>452</v>
      </c>
      <c r="C445" s="97"/>
    </row>
    <row r="446" spans="1:3" ht="32.1" customHeight="1" x14ac:dyDescent="0.25">
      <c r="A446" s="1" t="s">
        <v>3</v>
      </c>
      <c r="B446" s="97" t="s">
        <v>453</v>
      </c>
      <c r="C446" s="97"/>
    </row>
    <row r="447" spans="1:3" ht="32.1" customHeight="1" x14ac:dyDescent="0.25">
      <c r="A447" s="1" t="s">
        <v>3</v>
      </c>
      <c r="B447" s="97" t="s">
        <v>454</v>
      </c>
      <c r="C447" s="97"/>
    </row>
    <row r="448" spans="1:3" ht="32.1" customHeight="1" x14ac:dyDescent="0.25">
      <c r="A448" s="1" t="s">
        <v>3</v>
      </c>
      <c r="B448" s="97" t="s">
        <v>455</v>
      </c>
      <c r="C448" s="97"/>
    </row>
    <row r="449" spans="1:3" ht="32.1" customHeight="1" x14ac:dyDescent="0.25">
      <c r="A449" s="1" t="s">
        <v>3</v>
      </c>
      <c r="B449" s="97" t="s">
        <v>456</v>
      </c>
      <c r="C449" s="97"/>
    </row>
    <row r="450" spans="1:3" ht="32.1" customHeight="1" x14ac:dyDescent="0.25">
      <c r="A450" s="1" t="s">
        <v>3</v>
      </c>
      <c r="B450" s="97" t="s">
        <v>457</v>
      </c>
      <c r="C450" s="97"/>
    </row>
    <row r="451" spans="1:3" ht="32.1" customHeight="1" x14ac:dyDescent="0.25">
      <c r="A451" s="1" t="s">
        <v>3</v>
      </c>
      <c r="B451" s="97" t="s">
        <v>458</v>
      </c>
      <c r="C451" s="97"/>
    </row>
    <row r="452" spans="1:3" ht="32.1" customHeight="1" x14ac:dyDescent="0.25">
      <c r="A452" s="1" t="s">
        <v>3</v>
      </c>
      <c r="B452" s="97" t="s">
        <v>459</v>
      </c>
      <c r="C452" s="97"/>
    </row>
    <row r="453" spans="1:3" ht="32.1" customHeight="1" x14ac:dyDescent="0.25">
      <c r="A453" s="1" t="s">
        <v>3</v>
      </c>
      <c r="B453" s="97" t="s">
        <v>460</v>
      </c>
      <c r="C453" s="97"/>
    </row>
    <row r="454" spans="1:3" ht="32.1" customHeight="1" x14ac:dyDescent="0.25">
      <c r="A454" s="1" t="s">
        <v>3</v>
      </c>
      <c r="B454" s="97" t="s">
        <v>461</v>
      </c>
      <c r="C454" s="97"/>
    </row>
    <row r="455" spans="1:3" ht="32.1" customHeight="1" x14ac:dyDescent="0.25">
      <c r="A455" s="1" t="s">
        <v>3</v>
      </c>
      <c r="B455" s="97" t="s">
        <v>462</v>
      </c>
      <c r="C455" s="97"/>
    </row>
    <row r="456" spans="1:3" ht="32.1" customHeight="1" x14ac:dyDescent="0.25">
      <c r="A456" s="1" t="s">
        <v>3</v>
      </c>
      <c r="B456" s="97" t="s">
        <v>463</v>
      </c>
      <c r="C456" s="97"/>
    </row>
    <row r="457" spans="1:3" ht="32.1" customHeight="1" x14ac:dyDescent="0.25">
      <c r="A457" s="1" t="s">
        <v>3</v>
      </c>
      <c r="B457" s="97" t="s">
        <v>464</v>
      </c>
      <c r="C457" s="97"/>
    </row>
    <row r="458" spans="1:3" ht="32.1" customHeight="1" x14ac:dyDescent="0.25">
      <c r="A458" s="1" t="s">
        <v>3</v>
      </c>
      <c r="B458" s="97" t="s">
        <v>465</v>
      </c>
      <c r="C458" s="97"/>
    </row>
    <row r="459" spans="1:3" ht="32.1" customHeight="1" x14ac:dyDescent="0.25">
      <c r="A459" s="1" t="s">
        <v>3</v>
      </c>
      <c r="B459" s="97" t="s">
        <v>466</v>
      </c>
      <c r="C459" s="97"/>
    </row>
    <row r="460" spans="1:3" ht="32.1" customHeight="1" x14ac:dyDescent="0.25">
      <c r="A460" s="1" t="s">
        <v>3</v>
      </c>
      <c r="B460" s="97" t="s">
        <v>467</v>
      </c>
      <c r="C460" s="97"/>
    </row>
    <row r="461" spans="1:3" ht="32.1" customHeight="1" x14ac:dyDescent="0.25">
      <c r="A461" s="1" t="s">
        <v>3</v>
      </c>
      <c r="B461" s="97" t="s">
        <v>468</v>
      </c>
      <c r="C461" s="97"/>
    </row>
    <row r="462" spans="1:3" ht="32.1" customHeight="1" x14ac:dyDescent="0.25">
      <c r="A462" s="1" t="s">
        <v>3</v>
      </c>
      <c r="B462" s="97" t="s">
        <v>469</v>
      </c>
      <c r="C462" s="97"/>
    </row>
    <row r="463" spans="1:3" ht="32.1" customHeight="1" x14ac:dyDescent="0.25">
      <c r="A463" s="1" t="s">
        <v>3</v>
      </c>
      <c r="B463" s="97" t="s">
        <v>470</v>
      </c>
      <c r="C463" s="97"/>
    </row>
    <row r="464" spans="1:3" ht="32.1" customHeight="1" x14ac:dyDescent="0.25">
      <c r="A464" s="1" t="s">
        <v>3</v>
      </c>
      <c r="B464" s="97" t="s">
        <v>471</v>
      </c>
      <c r="C464" s="97"/>
    </row>
    <row r="465" spans="1:3" ht="32.1" customHeight="1" x14ac:dyDescent="0.25">
      <c r="A465" s="1" t="s">
        <v>3</v>
      </c>
      <c r="B465" s="97" t="s">
        <v>472</v>
      </c>
      <c r="C465" s="97"/>
    </row>
    <row r="466" spans="1:3" ht="32.1" customHeight="1" x14ac:dyDescent="0.25">
      <c r="A466" s="1" t="s">
        <v>3</v>
      </c>
      <c r="B466" s="97" t="s">
        <v>473</v>
      </c>
      <c r="C466" s="97"/>
    </row>
    <row r="467" spans="1:3" ht="32.1" customHeight="1" x14ac:dyDescent="0.25">
      <c r="A467" s="1" t="s">
        <v>3</v>
      </c>
      <c r="B467" s="97" t="s">
        <v>474</v>
      </c>
      <c r="C467" s="97"/>
    </row>
    <row r="468" spans="1:3" ht="32.1" customHeight="1" x14ac:dyDescent="0.25">
      <c r="A468" s="1" t="s">
        <v>3</v>
      </c>
      <c r="B468" s="97" t="s">
        <v>475</v>
      </c>
      <c r="C468" s="97"/>
    </row>
    <row r="469" spans="1:3" ht="32.1" customHeight="1" x14ac:dyDescent="0.25">
      <c r="A469" s="1" t="s">
        <v>3</v>
      </c>
      <c r="B469" s="97" t="s">
        <v>476</v>
      </c>
      <c r="C469" s="97"/>
    </row>
    <row r="470" spans="1:3" ht="32.1" customHeight="1" x14ac:dyDescent="0.25">
      <c r="A470" s="1" t="s">
        <v>3</v>
      </c>
      <c r="B470" s="97" t="s">
        <v>477</v>
      </c>
      <c r="C470" s="97"/>
    </row>
    <row r="471" spans="1:3" ht="32.1" customHeight="1" x14ac:dyDescent="0.25">
      <c r="A471" s="1" t="s">
        <v>3</v>
      </c>
      <c r="B471" s="97" t="s">
        <v>478</v>
      </c>
      <c r="C471" s="97"/>
    </row>
    <row r="472" spans="1:3" ht="32.1" customHeight="1" x14ac:dyDescent="0.25">
      <c r="A472" s="1" t="s">
        <v>3</v>
      </c>
      <c r="B472" s="97" t="s">
        <v>479</v>
      </c>
      <c r="C472" s="97"/>
    </row>
    <row r="473" spans="1:3" ht="32.1" customHeight="1" x14ac:dyDescent="0.25">
      <c r="A473" s="1" t="s">
        <v>3</v>
      </c>
      <c r="B473" s="97" t="s">
        <v>480</v>
      </c>
      <c r="C473" s="97"/>
    </row>
    <row r="474" spans="1:3" ht="32.1" customHeight="1" x14ac:dyDescent="0.25">
      <c r="A474" s="1" t="s">
        <v>3</v>
      </c>
      <c r="B474" s="97" t="s">
        <v>481</v>
      </c>
      <c r="C474" s="97"/>
    </row>
    <row r="475" spans="1:3" ht="32.1" customHeight="1" x14ac:dyDescent="0.25">
      <c r="A475" s="1" t="s">
        <v>3</v>
      </c>
      <c r="B475" s="97" t="s">
        <v>482</v>
      </c>
      <c r="C475" s="97"/>
    </row>
    <row r="476" spans="1:3" ht="32.1" customHeight="1" x14ac:dyDescent="0.25">
      <c r="A476" s="1" t="s">
        <v>3</v>
      </c>
      <c r="B476" s="97" t="s">
        <v>483</v>
      </c>
      <c r="C476" s="97"/>
    </row>
    <row r="477" spans="1:3" ht="32.1" customHeight="1" x14ac:dyDescent="0.25">
      <c r="A477" s="1" t="s">
        <v>3</v>
      </c>
      <c r="B477" s="97" t="s">
        <v>484</v>
      </c>
      <c r="C477" s="97"/>
    </row>
    <row r="478" spans="1:3" ht="32.1" customHeight="1" x14ac:dyDescent="0.25">
      <c r="A478" s="1" t="s">
        <v>3</v>
      </c>
      <c r="B478" s="97" t="s">
        <v>485</v>
      </c>
      <c r="C478" s="97"/>
    </row>
    <row r="479" spans="1:3" ht="32.1" customHeight="1" x14ac:dyDescent="0.25">
      <c r="A479" s="1" t="s">
        <v>3</v>
      </c>
      <c r="B479" s="97" t="s">
        <v>486</v>
      </c>
      <c r="C479" s="97"/>
    </row>
    <row r="480" spans="1:3" ht="32.1" customHeight="1" x14ac:dyDescent="0.25">
      <c r="A480" s="1" t="s">
        <v>3</v>
      </c>
      <c r="B480" s="97" t="s">
        <v>487</v>
      </c>
      <c r="C480" s="97"/>
    </row>
    <row r="481" spans="1:3" ht="32.1" customHeight="1" x14ac:dyDescent="0.25">
      <c r="A481" s="1" t="s">
        <v>3</v>
      </c>
      <c r="B481" s="97" t="s">
        <v>488</v>
      </c>
      <c r="C481" s="97"/>
    </row>
    <row r="482" spans="1:3" ht="32.1" customHeight="1" x14ac:dyDescent="0.25">
      <c r="A482" s="1" t="s">
        <v>3</v>
      </c>
      <c r="B482" s="97" t="s">
        <v>489</v>
      </c>
      <c r="C482" s="97"/>
    </row>
    <row r="483" spans="1:3" ht="32.1" customHeight="1" x14ac:dyDescent="0.25">
      <c r="A483" s="1" t="s">
        <v>3</v>
      </c>
      <c r="B483" s="97" t="s">
        <v>490</v>
      </c>
      <c r="C483" s="97"/>
    </row>
    <row r="484" spans="1:3" ht="32.1" customHeight="1" x14ac:dyDescent="0.25">
      <c r="A484" s="1" t="s">
        <v>3</v>
      </c>
      <c r="B484" s="97" t="s">
        <v>491</v>
      </c>
      <c r="C484" s="97"/>
    </row>
    <row r="485" spans="1:3" ht="32.1" customHeight="1" x14ac:dyDescent="0.25">
      <c r="A485" s="1" t="s">
        <v>3</v>
      </c>
      <c r="B485" s="97" t="s">
        <v>492</v>
      </c>
      <c r="C485" s="97"/>
    </row>
    <row r="486" spans="1:3" ht="32.1" customHeight="1" x14ac:dyDescent="0.25">
      <c r="A486" s="1" t="s">
        <v>3</v>
      </c>
      <c r="B486" s="97" t="s">
        <v>493</v>
      </c>
      <c r="C486" s="97"/>
    </row>
    <row r="487" spans="1:3" ht="32.1" customHeight="1" x14ac:dyDescent="0.25">
      <c r="A487" s="1" t="s">
        <v>3</v>
      </c>
      <c r="B487" s="97" t="s">
        <v>494</v>
      </c>
      <c r="C487" s="97"/>
    </row>
    <row r="488" spans="1:3" ht="32.1" customHeight="1" x14ac:dyDescent="0.25">
      <c r="A488" s="1" t="s">
        <v>3</v>
      </c>
      <c r="B488" s="97" t="s">
        <v>495</v>
      </c>
      <c r="C488" s="97"/>
    </row>
    <row r="489" spans="1:3" ht="32.1" customHeight="1" x14ac:dyDescent="0.25">
      <c r="A489" s="1" t="s">
        <v>3</v>
      </c>
      <c r="B489" s="97" t="s">
        <v>496</v>
      </c>
      <c r="C489" s="97"/>
    </row>
    <row r="490" spans="1:3" ht="32.1" customHeight="1" x14ac:dyDescent="0.25">
      <c r="A490" s="1" t="s">
        <v>3</v>
      </c>
      <c r="B490" s="97" t="s">
        <v>497</v>
      </c>
      <c r="C490" s="97"/>
    </row>
    <row r="491" spans="1:3" ht="32.1" customHeight="1" x14ac:dyDescent="0.25">
      <c r="A491" s="1" t="s">
        <v>3</v>
      </c>
      <c r="B491" s="97" t="s">
        <v>498</v>
      </c>
      <c r="C491" s="97"/>
    </row>
    <row r="492" spans="1:3" ht="32.1" customHeight="1" x14ac:dyDescent="0.25">
      <c r="A492" s="1" t="s">
        <v>3</v>
      </c>
      <c r="B492" s="97" t="s">
        <v>499</v>
      </c>
      <c r="C492" s="97"/>
    </row>
    <row r="493" spans="1:3" ht="32.1" customHeight="1" x14ac:dyDescent="0.25">
      <c r="A493" s="1" t="s">
        <v>3</v>
      </c>
      <c r="B493" s="97" t="s">
        <v>500</v>
      </c>
      <c r="C493" s="97"/>
    </row>
    <row r="494" spans="1:3" ht="32.1" customHeight="1" x14ac:dyDescent="0.25">
      <c r="A494" s="1" t="s">
        <v>3</v>
      </c>
      <c r="B494" s="97" t="s">
        <v>501</v>
      </c>
      <c r="C494" s="97"/>
    </row>
    <row r="495" spans="1:3" ht="32.1" customHeight="1" x14ac:dyDescent="0.25">
      <c r="A495" s="1" t="s">
        <v>3</v>
      </c>
      <c r="B495" s="97" t="s">
        <v>502</v>
      </c>
      <c r="C495" s="97"/>
    </row>
    <row r="496" spans="1:3" ht="32.1" customHeight="1" x14ac:dyDescent="0.25">
      <c r="A496" s="1" t="s">
        <v>3</v>
      </c>
      <c r="B496" s="97" t="s">
        <v>503</v>
      </c>
      <c r="C496" s="97"/>
    </row>
    <row r="497" spans="1:3" ht="32.1" customHeight="1" x14ac:dyDescent="0.25">
      <c r="A497" s="1" t="s">
        <v>3</v>
      </c>
      <c r="B497" s="97" t="s">
        <v>504</v>
      </c>
      <c r="C497" s="97"/>
    </row>
    <row r="498" spans="1:3" ht="32.1" customHeight="1" x14ac:dyDescent="0.25">
      <c r="A498" s="1" t="s">
        <v>3</v>
      </c>
      <c r="B498" s="97" t="s">
        <v>505</v>
      </c>
      <c r="C498" s="97"/>
    </row>
    <row r="499" spans="1:3" ht="32.1" customHeight="1" x14ac:dyDescent="0.25">
      <c r="A499" s="1" t="s">
        <v>3</v>
      </c>
      <c r="B499" s="97" t="s">
        <v>506</v>
      </c>
      <c r="C499" s="97"/>
    </row>
    <row r="500" spans="1:3" ht="32.1" customHeight="1" x14ac:dyDescent="0.25">
      <c r="A500" s="1" t="s">
        <v>3</v>
      </c>
      <c r="B500" s="97" t="s">
        <v>507</v>
      </c>
      <c r="C500" s="97"/>
    </row>
    <row r="501" spans="1:3" ht="32.1" customHeight="1" x14ac:dyDescent="0.25">
      <c r="A501" s="1" t="s">
        <v>3</v>
      </c>
      <c r="B501" s="97" t="s">
        <v>508</v>
      </c>
      <c r="C501" s="97"/>
    </row>
    <row r="502" spans="1:3" ht="32.1" customHeight="1" x14ac:dyDescent="0.25">
      <c r="A502" s="1" t="s">
        <v>3</v>
      </c>
      <c r="B502" s="97" t="s">
        <v>509</v>
      </c>
      <c r="C502" s="97"/>
    </row>
    <row r="503" spans="1:3" ht="32.1" customHeight="1" x14ac:dyDescent="0.25">
      <c r="A503" s="1" t="s">
        <v>3</v>
      </c>
      <c r="B503" s="97" t="s">
        <v>510</v>
      </c>
      <c r="C503" s="97"/>
    </row>
    <row r="504" spans="1:3" ht="32.1" customHeight="1" x14ac:dyDescent="0.25">
      <c r="A504" s="1" t="s">
        <v>3</v>
      </c>
      <c r="B504" s="97" t="s">
        <v>511</v>
      </c>
      <c r="C504" s="97"/>
    </row>
    <row r="505" spans="1:3" ht="32.1" customHeight="1" x14ac:dyDescent="0.25">
      <c r="A505" s="1" t="s">
        <v>3</v>
      </c>
      <c r="B505" s="97" t="s">
        <v>512</v>
      </c>
      <c r="C505" s="97"/>
    </row>
    <row r="506" spans="1:3" ht="32.1" customHeight="1" x14ac:dyDescent="0.25">
      <c r="A506" s="1" t="s">
        <v>3</v>
      </c>
      <c r="B506" s="97" t="s">
        <v>513</v>
      </c>
      <c r="C506" s="97"/>
    </row>
    <row r="507" spans="1:3" ht="32.1" customHeight="1" x14ac:dyDescent="0.25">
      <c r="A507" s="1" t="s">
        <v>3</v>
      </c>
      <c r="B507" s="97" t="s">
        <v>514</v>
      </c>
      <c r="C507" s="97"/>
    </row>
    <row r="508" spans="1:3" ht="32.1" customHeight="1" x14ac:dyDescent="0.25">
      <c r="A508" s="1" t="s">
        <v>3</v>
      </c>
      <c r="B508" s="97" t="s">
        <v>515</v>
      </c>
      <c r="C508" s="97"/>
    </row>
    <row r="509" spans="1:3" ht="32.1" customHeight="1" x14ac:dyDescent="0.25">
      <c r="A509" s="1" t="s">
        <v>3</v>
      </c>
      <c r="B509" s="97" t="s">
        <v>516</v>
      </c>
      <c r="C509" s="97"/>
    </row>
    <row r="510" spans="1:3" ht="32.1" customHeight="1" x14ac:dyDescent="0.25">
      <c r="A510" s="1" t="s">
        <v>3</v>
      </c>
      <c r="B510" s="97" t="s">
        <v>517</v>
      </c>
      <c r="C510" s="97"/>
    </row>
    <row r="511" spans="1:3" ht="32.1" customHeight="1" x14ac:dyDescent="0.25">
      <c r="A511" s="1" t="s">
        <v>3</v>
      </c>
      <c r="B511" s="97" t="s">
        <v>518</v>
      </c>
      <c r="C511" s="97"/>
    </row>
    <row r="512" spans="1:3" ht="32.1" customHeight="1" x14ac:dyDescent="0.25">
      <c r="A512" s="1" t="s">
        <v>3</v>
      </c>
      <c r="B512" s="97" t="s">
        <v>519</v>
      </c>
      <c r="C512" s="97"/>
    </row>
    <row r="513" spans="1:3" ht="32.1" customHeight="1" x14ac:dyDescent="0.25">
      <c r="A513" s="1" t="s">
        <v>3</v>
      </c>
      <c r="B513" s="97" t="s">
        <v>520</v>
      </c>
      <c r="C513" s="97"/>
    </row>
    <row r="514" spans="1:3" ht="32.1" customHeight="1" x14ac:dyDescent="0.25">
      <c r="A514" s="1" t="s">
        <v>3</v>
      </c>
      <c r="B514" s="97" t="s">
        <v>521</v>
      </c>
      <c r="C514" s="97"/>
    </row>
    <row r="515" spans="1:3" ht="32.1" customHeight="1" x14ac:dyDescent="0.25">
      <c r="A515" s="1" t="s">
        <v>3</v>
      </c>
      <c r="B515" s="97" t="s">
        <v>522</v>
      </c>
      <c r="C515" s="97"/>
    </row>
    <row r="516" spans="1:3" ht="32.1" customHeight="1" x14ac:dyDescent="0.25">
      <c r="A516" s="1" t="s">
        <v>3</v>
      </c>
      <c r="B516" s="97" t="s">
        <v>523</v>
      </c>
      <c r="C516" s="97"/>
    </row>
    <row r="517" spans="1:3" ht="32.1" customHeight="1" x14ac:dyDescent="0.25">
      <c r="A517" s="1" t="s">
        <v>3</v>
      </c>
      <c r="B517" s="97" t="s">
        <v>524</v>
      </c>
      <c r="C517" s="97"/>
    </row>
    <row r="518" spans="1:3" ht="32.1" customHeight="1" x14ac:dyDescent="0.25">
      <c r="A518" s="1" t="s">
        <v>3</v>
      </c>
      <c r="B518" s="97" t="s">
        <v>525</v>
      </c>
      <c r="C518" s="97"/>
    </row>
    <row r="519" spans="1:3" ht="32.1" customHeight="1" x14ac:dyDescent="0.25">
      <c r="A519" s="1" t="s">
        <v>3</v>
      </c>
      <c r="B519" s="97" t="s">
        <v>526</v>
      </c>
      <c r="C519" s="97"/>
    </row>
    <row r="520" spans="1:3" ht="32.1" customHeight="1" x14ac:dyDescent="0.25">
      <c r="A520" s="1" t="s">
        <v>3</v>
      </c>
      <c r="B520" s="97" t="s">
        <v>527</v>
      </c>
      <c r="C520" s="97"/>
    </row>
    <row r="521" spans="1:3" ht="32.1" customHeight="1" x14ac:dyDescent="0.25">
      <c r="A521" s="1" t="s">
        <v>3</v>
      </c>
      <c r="B521" s="97" t="s">
        <v>528</v>
      </c>
      <c r="C521" s="97"/>
    </row>
    <row r="522" spans="1:3" ht="32.1" customHeight="1" x14ac:dyDescent="0.25">
      <c r="A522" s="1" t="s">
        <v>3</v>
      </c>
      <c r="B522" s="97" t="s">
        <v>529</v>
      </c>
      <c r="C522" s="97"/>
    </row>
    <row r="523" spans="1:3" ht="32.1" customHeight="1" x14ac:dyDescent="0.25">
      <c r="A523" s="1" t="s">
        <v>3</v>
      </c>
      <c r="B523" s="97" t="s">
        <v>530</v>
      </c>
      <c r="C523" s="97"/>
    </row>
    <row r="524" spans="1:3" ht="32.1" customHeight="1" x14ac:dyDescent="0.25">
      <c r="A524" s="1" t="s">
        <v>3</v>
      </c>
      <c r="B524" s="97" t="s">
        <v>531</v>
      </c>
      <c r="C524" s="97"/>
    </row>
    <row r="525" spans="1:3" ht="32.1" customHeight="1" x14ac:dyDescent="0.25">
      <c r="A525" s="1" t="s">
        <v>3</v>
      </c>
      <c r="B525" s="97" t="s">
        <v>532</v>
      </c>
      <c r="C525" s="97"/>
    </row>
    <row r="526" spans="1:3" ht="32.1" customHeight="1" x14ac:dyDescent="0.25">
      <c r="A526" s="1" t="s">
        <v>3</v>
      </c>
      <c r="B526" s="97" t="s">
        <v>533</v>
      </c>
      <c r="C526" s="97"/>
    </row>
    <row r="527" spans="1:3" ht="32.1" customHeight="1" x14ac:dyDescent="0.25">
      <c r="A527" s="1" t="s">
        <v>3</v>
      </c>
      <c r="B527" s="97" t="s">
        <v>534</v>
      </c>
      <c r="C527" s="97"/>
    </row>
    <row r="528" spans="1:3" ht="32.1" customHeight="1" x14ac:dyDescent="0.25">
      <c r="A528" s="1" t="s">
        <v>3</v>
      </c>
      <c r="B528" s="97" t="s">
        <v>535</v>
      </c>
      <c r="C528" s="97"/>
    </row>
    <row r="529" spans="1:3" ht="32.1" customHeight="1" x14ac:dyDescent="0.25">
      <c r="A529" s="1" t="s">
        <v>3</v>
      </c>
      <c r="B529" s="97" t="s">
        <v>536</v>
      </c>
      <c r="C529" s="97"/>
    </row>
    <row r="530" spans="1:3" ht="32.1" customHeight="1" x14ac:dyDescent="0.25">
      <c r="A530" s="1" t="s">
        <v>3</v>
      </c>
      <c r="B530" s="97" t="s">
        <v>537</v>
      </c>
      <c r="C530" s="97"/>
    </row>
    <row r="531" spans="1:3" ht="32.1" customHeight="1" x14ac:dyDescent="0.25">
      <c r="A531" s="1" t="s">
        <v>3</v>
      </c>
      <c r="B531" s="97" t="s">
        <v>538</v>
      </c>
      <c r="C531" s="97"/>
    </row>
    <row r="532" spans="1:3" ht="32.1" customHeight="1" x14ac:dyDescent="0.25">
      <c r="A532" s="1" t="s">
        <v>3</v>
      </c>
      <c r="B532" s="97" t="s">
        <v>539</v>
      </c>
      <c r="C532" s="97"/>
    </row>
    <row r="533" spans="1:3" ht="32.1" customHeight="1" x14ac:dyDescent="0.25">
      <c r="A533" s="1" t="s">
        <v>3</v>
      </c>
      <c r="B533" s="97" t="s">
        <v>540</v>
      </c>
      <c r="C533" s="97"/>
    </row>
    <row r="534" spans="1:3" ht="32.1" customHeight="1" x14ac:dyDescent="0.25">
      <c r="A534" s="1" t="s">
        <v>3</v>
      </c>
      <c r="B534" s="97" t="s">
        <v>541</v>
      </c>
      <c r="C534" s="97"/>
    </row>
    <row r="535" spans="1:3" ht="32.1" customHeight="1" x14ac:dyDescent="0.25">
      <c r="A535" s="1" t="s">
        <v>3</v>
      </c>
      <c r="B535" s="97" t="s">
        <v>542</v>
      </c>
      <c r="C535" s="97"/>
    </row>
    <row r="536" spans="1:3" ht="32.1" customHeight="1" x14ac:dyDescent="0.25">
      <c r="A536" s="1" t="s">
        <v>3</v>
      </c>
      <c r="B536" s="97" t="s">
        <v>543</v>
      </c>
      <c r="C536" s="97"/>
    </row>
    <row r="537" spans="1:3" ht="32.1" customHeight="1" x14ac:dyDescent="0.25">
      <c r="A537" s="1" t="s">
        <v>3</v>
      </c>
      <c r="B537" s="97" t="s">
        <v>544</v>
      </c>
      <c r="C537" s="97"/>
    </row>
    <row r="538" spans="1:3" ht="32.1" customHeight="1" x14ac:dyDescent="0.25">
      <c r="A538" s="1" t="s">
        <v>3</v>
      </c>
      <c r="B538" s="97" t="s">
        <v>545</v>
      </c>
      <c r="C538" s="97"/>
    </row>
    <row r="539" spans="1:3" ht="32.1" customHeight="1" x14ac:dyDescent="0.25">
      <c r="A539" s="1" t="s">
        <v>3</v>
      </c>
      <c r="B539" s="97" t="s">
        <v>546</v>
      </c>
      <c r="C539" s="97"/>
    </row>
    <row r="540" spans="1:3" ht="32.1" customHeight="1" x14ac:dyDescent="0.25">
      <c r="A540" s="1" t="s">
        <v>3</v>
      </c>
      <c r="B540" s="97" t="s">
        <v>547</v>
      </c>
      <c r="C540" s="97"/>
    </row>
    <row r="541" spans="1:3" ht="32.1" customHeight="1" x14ac:dyDescent="0.25">
      <c r="A541" s="1" t="s">
        <v>3</v>
      </c>
      <c r="B541" s="97" t="s">
        <v>548</v>
      </c>
      <c r="C541" s="97"/>
    </row>
    <row r="542" spans="1:3" ht="32.1" customHeight="1" x14ac:dyDescent="0.25">
      <c r="A542" s="1" t="s">
        <v>3</v>
      </c>
      <c r="B542" s="97" t="s">
        <v>549</v>
      </c>
      <c r="C542" s="97"/>
    </row>
    <row r="543" spans="1:3" ht="32.1" customHeight="1" x14ac:dyDescent="0.25">
      <c r="A543" s="1" t="s">
        <v>3</v>
      </c>
      <c r="B543" s="97" t="s">
        <v>550</v>
      </c>
      <c r="C543" s="97"/>
    </row>
    <row r="544" spans="1:3" ht="32.1" customHeight="1" x14ac:dyDescent="0.25">
      <c r="A544" s="1" t="s">
        <v>3</v>
      </c>
      <c r="B544" s="97" t="s">
        <v>551</v>
      </c>
      <c r="C544" s="97"/>
    </row>
    <row r="545" spans="1:3" ht="32.1" customHeight="1" x14ac:dyDescent="0.25">
      <c r="A545" s="1" t="s">
        <v>3</v>
      </c>
      <c r="B545" s="97" t="s">
        <v>552</v>
      </c>
      <c r="C545" s="97"/>
    </row>
    <row r="546" spans="1:3" ht="32.1" customHeight="1" x14ac:dyDescent="0.25">
      <c r="A546" s="1" t="s">
        <v>3</v>
      </c>
      <c r="B546" s="97" t="s">
        <v>553</v>
      </c>
      <c r="C546" s="97"/>
    </row>
    <row r="547" spans="1:3" ht="32.1" customHeight="1" x14ac:dyDescent="0.25">
      <c r="A547" s="1" t="s">
        <v>3</v>
      </c>
      <c r="B547" s="97" t="s">
        <v>554</v>
      </c>
      <c r="C547" s="97"/>
    </row>
    <row r="548" spans="1:3" ht="32.1" customHeight="1" x14ac:dyDescent="0.25">
      <c r="A548" s="1" t="s">
        <v>3</v>
      </c>
      <c r="B548" s="97" t="s">
        <v>555</v>
      </c>
      <c r="C548" s="97"/>
    </row>
    <row r="549" spans="1:3" ht="32.1" customHeight="1" x14ac:dyDescent="0.25">
      <c r="A549" s="1" t="s">
        <v>3</v>
      </c>
      <c r="B549" s="97" t="s">
        <v>556</v>
      </c>
      <c r="C549" s="97"/>
    </row>
    <row r="550" spans="1:3" ht="32.1" customHeight="1" x14ac:dyDescent="0.25">
      <c r="A550" s="1" t="s">
        <v>3</v>
      </c>
      <c r="B550" s="97" t="s">
        <v>557</v>
      </c>
      <c r="C550" s="97"/>
    </row>
    <row r="551" spans="1:3" ht="32.1" customHeight="1" x14ac:dyDescent="0.25">
      <c r="A551" s="1" t="s">
        <v>3</v>
      </c>
      <c r="B551" s="97" t="s">
        <v>558</v>
      </c>
      <c r="C551" s="97"/>
    </row>
    <row r="552" spans="1:3" ht="32.1" customHeight="1" x14ac:dyDescent="0.25">
      <c r="A552" s="1" t="s">
        <v>3</v>
      </c>
      <c r="B552" s="97" t="s">
        <v>559</v>
      </c>
      <c r="C552" s="97"/>
    </row>
    <row r="553" spans="1:3" ht="32.1" customHeight="1" x14ac:dyDescent="0.25">
      <c r="A553" s="1" t="s">
        <v>3</v>
      </c>
      <c r="B553" s="97" t="s">
        <v>560</v>
      </c>
      <c r="C553" s="97"/>
    </row>
    <row r="554" spans="1:3" ht="32.1" customHeight="1" x14ac:dyDescent="0.25">
      <c r="A554" s="1" t="s">
        <v>3</v>
      </c>
      <c r="B554" s="97" t="s">
        <v>561</v>
      </c>
      <c r="C554" s="97"/>
    </row>
    <row r="555" spans="1:3" ht="32.1" customHeight="1" x14ac:dyDescent="0.25">
      <c r="A555" s="1" t="s">
        <v>3</v>
      </c>
      <c r="B555" s="97" t="s">
        <v>562</v>
      </c>
      <c r="C555" s="97"/>
    </row>
    <row r="556" spans="1:3" ht="32.1" customHeight="1" x14ac:dyDescent="0.25">
      <c r="A556" s="1" t="s">
        <v>3</v>
      </c>
      <c r="B556" s="97" t="s">
        <v>563</v>
      </c>
      <c r="C556" s="97"/>
    </row>
    <row r="557" spans="1:3" ht="32.1" customHeight="1" x14ac:dyDescent="0.25">
      <c r="A557" s="1" t="s">
        <v>3</v>
      </c>
      <c r="B557" s="97" t="s">
        <v>564</v>
      </c>
      <c r="C557" s="97"/>
    </row>
    <row r="558" spans="1:3" ht="32.1" customHeight="1" x14ac:dyDescent="0.25">
      <c r="A558" s="1" t="s">
        <v>3</v>
      </c>
      <c r="B558" s="97" t="s">
        <v>565</v>
      </c>
      <c r="C558" s="97"/>
    </row>
    <row r="559" spans="1:3" ht="32.1" customHeight="1" x14ac:dyDescent="0.25">
      <c r="A559" s="1" t="s">
        <v>3</v>
      </c>
      <c r="B559" s="97" t="s">
        <v>566</v>
      </c>
      <c r="C559" s="97"/>
    </row>
    <row r="560" spans="1:3" ht="32.1" customHeight="1" x14ac:dyDescent="0.25">
      <c r="A560" s="1" t="s">
        <v>3</v>
      </c>
      <c r="B560" s="97" t="s">
        <v>567</v>
      </c>
      <c r="C560" s="97"/>
    </row>
    <row r="561" spans="1:3" ht="32.1" customHeight="1" x14ac:dyDescent="0.25">
      <c r="A561" s="1" t="s">
        <v>3</v>
      </c>
      <c r="B561" s="97" t="s">
        <v>568</v>
      </c>
      <c r="C561" s="97"/>
    </row>
    <row r="562" spans="1:3" ht="32.1" customHeight="1" x14ac:dyDescent="0.25">
      <c r="A562" s="1" t="s">
        <v>3</v>
      </c>
      <c r="B562" s="97" t="s">
        <v>569</v>
      </c>
      <c r="C562" s="97"/>
    </row>
    <row r="563" spans="1:3" ht="32.1" customHeight="1" x14ac:dyDescent="0.25">
      <c r="A563" s="1" t="s">
        <v>3</v>
      </c>
      <c r="B563" s="97" t="s">
        <v>570</v>
      </c>
      <c r="C563" s="97"/>
    </row>
    <row r="564" spans="1:3" ht="32.1" customHeight="1" x14ac:dyDescent="0.25">
      <c r="A564" s="1" t="s">
        <v>3</v>
      </c>
      <c r="B564" s="97" t="s">
        <v>571</v>
      </c>
      <c r="C564" s="97"/>
    </row>
    <row r="565" spans="1:3" ht="32.1" customHeight="1" x14ac:dyDescent="0.25">
      <c r="A565" s="1" t="s">
        <v>3</v>
      </c>
      <c r="B565" s="97" t="s">
        <v>572</v>
      </c>
      <c r="C565" s="97"/>
    </row>
    <row r="566" spans="1:3" ht="32.1" customHeight="1" x14ac:dyDescent="0.25">
      <c r="A566" s="1" t="s">
        <v>3</v>
      </c>
      <c r="B566" s="97" t="s">
        <v>573</v>
      </c>
      <c r="C566" s="97"/>
    </row>
    <row r="567" spans="1:3" ht="32.1" customHeight="1" x14ac:dyDescent="0.25">
      <c r="A567" s="1" t="s">
        <v>3</v>
      </c>
      <c r="B567" s="97" t="s">
        <v>574</v>
      </c>
      <c r="C567" s="97"/>
    </row>
    <row r="568" spans="1:3" ht="32.1" customHeight="1" x14ac:dyDescent="0.25">
      <c r="A568" s="1" t="s">
        <v>3</v>
      </c>
      <c r="B568" s="97" t="s">
        <v>575</v>
      </c>
      <c r="C568" s="97"/>
    </row>
    <row r="569" spans="1:3" ht="32.1" customHeight="1" x14ac:dyDescent="0.25">
      <c r="A569" s="1" t="s">
        <v>3</v>
      </c>
      <c r="B569" s="97" t="s">
        <v>576</v>
      </c>
      <c r="C569" s="97"/>
    </row>
    <row r="570" spans="1:3" ht="32.1" customHeight="1" x14ac:dyDescent="0.25">
      <c r="A570" s="1" t="s">
        <v>3</v>
      </c>
      <c r="B570" s="97" t="s">
        <v>577</v>
      </c>
      <c r="C570" s="97"/>
    </row>
    <row r="571" spans="1:3" ht="32.1" customHeight="1" x14ac:dyDescent="0.25">
      <c r="A571" s="1" t="s">
        <v>3</v>
      </c>
      <c r="B571" s="97" t="s">
        <v>578</v>
      </c>
      <c r="C571" s="97"/>
    </row>
    <row r="572" spans="1:3" ht="32.1" customHeight="1" x14ac:dyDescent="0.25">
      <c r="A572" s="1" t="s">
        <v>3</v>
      </c>
      <c r="B572" s="97" t="s">
        <v>579</v>
      </c>
      <c r="C572" s="97"/>
    </row>
    <row r="573" spans="1:3" ht="32.1" customHeight="1" x14ac:dyDescent="0.25">
      <c r="A573" s="1" t="s">
        <v>3</v>
      </c>
      <c r="B573" s="97" t="s">
        <v>580</v>
      </c>
      <c r="C573" s="97"/>
    </row>
    <row r="574" spans="1:3" ht="32.1" customHeight="1" x14ac:dyDescent="0.25">
      <c r="A574" s="1" t="s">
        <v>3</v>
      </c>
      <c r="B574" s="97" t="s">
        <v>581</v>
      </c>
      <c r="C574" s="97"/>
    </row>
    <row r="575" spans="1:3" ht="32.1" customHeight="1" x14ac:dyDescent="0.25">
      <c r="A575" s="1" t="s">
        <v>3</v>
      </c>
      <c r="B575" s="97" t="s">
        <v>582</v>
      </c>
      <c r="C575" s="97"/>
    </row>
    <row r="576" spans="1:3" ht="32.1" customHeight="1" x14ac:dyDescent="0.25">
      <c r="A576" s="1" t="s">
        <v>3</v>
      </c>
      <c r="B576" s="97" t="s">
        <v>583</v>
      </c>
      <c r="C576" s="97"/>
    </row>
    <row r="577" spans="1:3" ht="32.1" customHeight="1" x14ac:dyDescent="0.25">
      <c r="A577" s="1" t="s">
        <v>3</v>
      </c>
      <c r="B577" s="97" t="s">
        <v>584</v>
      </c>
      <c r="C577" s="97"/>
    </row>
    <row r="578" spans="1:3" ht="32.1" customHeight="1" x14ac:dyDescent="0.25">
      <c r="A578" s="1" t="s">
        <v>3</v>
      </c>
      <c r="B578" s="97" t="s">
        <v>585</v>
      </c>
      <c r="C578" s="97"/>
    </row>
    <row r="579" spans="1:3" ht="32.1" customHeight="1" x14ac:dyDescent="0.25">
      <c r="A579" s="1" t="s">
        <v>3</v>
      </c>
      <c r="B579" s="97" t="s">
        <v>586</v>
      </c>
      <c r="C579" s="97"/>
    </row>
    <row r="580" spans="1:3" ht="32.1" customHeight="1" x14ac:dyDescent="0.25">
      <c r="A580" s="1" t="s">
        <v>3</v>
      </c>
      <c r="B580" s="97" t="s">
        <v>587</v>
      </c>
      <c r="C580" s="97"/>
    </row>
    <row r="581" spans="1:3" ht="32.1" customHeight="1" x14ac:dyDescent="0.25">
      <c r="A581" s="1" t="s">
        <v>3</v>
      </c>
      <c r="B581" s="97" t="s">
        <v>588</v>
      </c>
      <c r="C581" s="97"/>
    </row>
    <row r="582" spans="1:3" ht="32.1" customHeight="1" x14ac:dyDescent="0.25">
      <c r="A582" s="1" t="s">
        <v>3</v>
      </c>
      <c r="B582" s="97" t="s">
        <v>589</v>
      </c>
      <c r="C582" s="97"/>
    </row>
    <row r="583" spans="1:3" ht="32.1" customHeight="1" x14ac:dyDescent="0.25">
      <c r="A583" s="1" t="s">
        <v>3</v>
      </c>
      <c r="B583" s="97" t="s">
        <v>590</v>
      </c>
      <c r="C583" s="97"/>
    </row>
    <row r="584" spans="1:3" ht="32.1" customHeight="1" x14ac:dyDescent="0.25">
      <c r="A584" s="1" t="s">
        <v>3</v>
      </c>
      <c r="B584" s="97" t="s">
        <v>591</v>
      </c>
      <c r="C584" s="97"/>
    </row>
    <row r="585" spans="1:3" ht="32.1" customHeight="1" x14ac:dyDescent="0.25">
      <c r="A585" s="1" t="s">
        <v>3</v>
      </c>
      <c r="B585" s="97" t="s">
        <v>592</v>
      </c>
      <c r="C585" s="97"/>
    </row>
    <row r="586" spans="1:3" ht="32.1" customHeight="1" x14ac:dyDescent="0.25">
      <c r="A586" s="1" t="s">
        <v>3</v>
      </c>
      <c r="B586" s="97" t="s">
        <v>593</v>
      </c>
      <c r="C586" s="97"/>
    </row>
    <row r="587" spans="1:3" ht="32.1" customHeight="1" x14ac:dyDescent="0.25">
      <c r="A587" s="1" t="s">
        <v>3</v>
      </c>
      <c r="B587" s="97" t="s">
        <v>594</v>
      </c>
      <c r="C587" s="97"/>
    </row>
    <row r="588" spans="1:3" ht="32.1" customHeight="1" x14ac:dyDescent="0.25">
      <c r="A588" s="1" t="s">
        <v>3</v>
      </c>
      <c r="B588" s="97" t="s">
        <v>595</v>
      </c>
      <c r="C588" s="97"/>
    </row>
    <row r="589" spans="1:3" ht="32.1" customHeight="1" x14ac:dyDescent="0.25">
      <c r="A589" s="1" t="s">
        <v>3</v>
      </c>
      <c r="B589" s="97" t="s">
        <v>596</v>
      </c>
      <c r="C589" s="97"/>
    </row>
    <row r="590" spans="1:3" ht="32.1" customHeight="1" x14ac:dyDescent="0.25">
      <c r="A590" s="1" t="s">
        <v>3</v>
      </c>
      <c r="B590" s="97" t="s">
        <v>597</v>
      </c>
      <c r="C590" s="97"/>
    </row>
    <row r="591" spans="1:3" ht="32.1" customHeight="1" x14ac:dyDescent="0.25">
      <c r="A591" s="1" t="s">
        <v>3</v>
      </c>
      <c r="B591" s="97" t="s">
        <v>598</v>
      </c>
      <c r="C591" s="97"/>
    </row>
    <row r="592" spans="1:3" ht="32.1" customHeight="1" x14ac:dyDescent="0.25">
      <c r="A592" s="1" t="s">
        <v>3</v>
      </c>
      <c r="B592" s="97" t="s">
        <v>599</v>
      </c>
      <c r="C592" s="97"/>
    </row>
    <row r="593" spans="1:3" ht="32.1" customHeight="1" x14ac:dyDescent="0.25">
      <c r="A593" s="1" t="s">
        <v>3</v>
      </c>
      <c r="B593" s="97" t="s">
        <v>600</v>
      </c>
      <c r="C593" s="97"/>
    </row>
    <row r="594" spans="1:3" ht="32.1" customHeight="1" x14ac:dyDescent="0.25">
      <c r="A594" s="1" t="s">
        <v>3</v>
      </c>
      <c r="B594" s="97" t="s">
        <v>601</v>
      </c>
      <c r="C594" s="97"/>
    </row>
    <row r="595" spans="1:3" ht="32.1" customHeight="1" x14ac:dyDescent="0.25">
      <c r="A595" s="1" t="s">
        <v>3</v>
      </c>
      <c r="B595" s="97" t="s">
        <v>602</v>
      </c>
      <c r="C595" s="97"/>
    </row>
    <row r="596" spans="1:3" ht="32.1" customHeight="1" x14ac:dyDescent="0.25">
      <c r="A596" s="1" t="s">
        <v>3</v>
      </c>
      <c r="B596" s="97" t="s">
        <v>603</v>
      </c>
      <c r="C596" s="97"/>
    </row>
    <row r="597" spans="1:3" ht="32.1" customHeight="1" x14ac:dyDescent="0.25">
      <c r="A597" s="1" t="s">
        <v>3</v>
      </c>
      <c r="B597" s="97" t="s">
        <v>604</v>
      </c>
      <c r="C597" s="97"/>
    </row>
    <row r="598" spans="1:3" ht="32.1" customHeight="1" x14ac:dyDescent="0.25">
      <c r="A598" s="1" t="s">
        <v>3</v>
      </c>
      <c r="B598" s="97" t="s">
        <v>605</v>
      </c>
      <c r="C598" s="97"/>
    </row>
    <row r="599" spans="1:3" ht="32.1" customHeight="1" x14ac:dyDescent="0.25">
      <c r="A599" s="1" t="s">
        <v>3</v>
      </c>
      <c r="B599" s="97" t="s">
        <v>606</v>
      </c>
      <c r="C599" s="97"/>
    </row>
    <row r="600" spans="1:3" ht="32.1" customHeight="1" x14ac:dyDescent="0.25">
      <c r="A600" s="1" t="s">
        <v>3</v>
      </c>
      <c r="B600" s="97" t="s">
        <v>607</v>
      </c>
      <c r="C600" s="97"/>
    </row>
    <row r="601" spans="1:3" ht="32.1" customHeight="1" x14ac:dyDescent="0.25">
      <c r="A601" s="1" t="s">
        <v>3</v>
      </c>
      <c r="B601" s="97" t="s">
        <v>608</v>
      </c>
      <c r="C601" s="97"/>
    </row>
    <row r="602" spans="1:3" ht="32.1" customHeight="1" x14ac:dyDescent="0.25">
      <c r="A602" s="1" t="s">
        <v>3</v>
      </c>
      <c r="B602" s="97" t="s">
        <v>609</v>
      </c>
      <c r="C602" s="97"/>
    </row>
    <row r="603" spans="1:3" ht="32.1" customHeight="1" x14ac:dyDescent="0.25">
      <c r="A603" s="1" t="s">
        <v>3</v>
      </c>
      <c r="B603" s="97" t="s">
        <v>610</v>
      </c>
      <c r="C603" s="97"/>
    </row>
    <row r="604" spans="1:3" ht="32.1" customHeight="1" x14ac:dyDescent="0.25">
      <c r="A604" s="1" t="s">
        <v>3</v>
      </c>
      <c r="B604" s="97" t="s">
        <v>611</v>
      </c>
      <c r="C604" s="97"/>
    </row>
    <row r="605" spans="1:3" ht="32.1" customHeight="1" x14ac:dyDescent="0.25">
      <c r="A605" s="1" t="s">
        <v>3</v>
      </c>
      <c r="B605" s="97" t="s">
        <v>612</v>
      </c>
      <c r="C605" s="97"/>
    </row>
    <row r="606" spans="1:3" ht="32.1" customHeight="1" x14ac:dyDescent="0.25">
      <c r="A606" s="1" t="s">
        <v>3</v>
      </c>
      <c r="B606" s="97" t="s">
        <v>613</v>
      </c>
      <c r="C606" s="97"/>
    </row>
    <row r="607" spans="1:3" ht="32.1" customHeight="1" x14ac:dyDescent="0.25">
      <c r="A607" s="1" t="s">
        <v>3</v>
      </c>
      <c r="B607" s="97" t="s">
        <v>614</v>
      </c>
      <c r="C607" s="97"/>
    </row>
    <row r="608" spans="1:3" ht="32.1" customHeight="1" x14ac:dyDescent="0.25">
      <c r="A608" s="1" t="s">
        <v>3</v>
      </c>
      <c r="B608" s="97" t="s">
        <v>615</v>
      </c>
      <c r="C608" s="97"/>
    </row>
    <row r="609" spans="1:3" ht="32.1" customHeight="1" x14ac:dyDescent="0.25">
      <c r="A609" s="1" t="s">
        <v>3</v>
      </c>
      <c r="B609" s="97" t="s">
        <v>616</v>
      </c>
      <c r="C609" s="97"/>
    </row>
    <row r="610" spans="1:3" ht="32.1" customHeight="1" x14ac:dyDescent="0.25">
      <c r="A610" s="1" t="s">
        <v>3</v>
      </c>
      <c r="B610" s="97" t="s">
        <v>617</v>
      </c>
      <c r="C610" s="97"/>
    </row>
    <row r="611" spans="1:3" ht="32.1" customHeight="1" x14ac:dyDescent="0.25">
      <c r="A611" s="1" t="s">
        <v>3</v>
      </c>
      <c r="B611" s="97" t="s">
        <v>618</v>
      </c>
      <c r="C611" s="97"/>
    </row>
    <row r="612" spans="1:3" ht="32.1" customHeight="1" x14ac:dyDescent="0.25">
      <c r="A612" s="1" t="s">
        <v>3</v>
      </c>
      <c r="B612" s="97" t="s">
        <v>619</v>
      </c>
      <c r="C612" s="97"/>
    </row>
    <row r="613" spans="1:3" ht="32.1" customHeight="1" x14ac:dyDescent="0.25">
      <c r="A613" s="1" t="s">
        <v>3</v>
      </c>
      <c r="B613" s="97" t="s">
        <v>620</v>
      </c>
      <c r="C613" s="97"/>
    </row>
    <row r="614" spans="1:3" ht="32.1" customHeight="1" x14ac:dyDescent="0.25">
      <c r="A614" s="1" t="s">
        <v>3</v>
      </c>
      <c r="B614" s="97" t="s">
        <v>621</v>
      </c>
      <c r="C614" s="97"/>
    </row>
    <row r="615" spans="1:3" ht="32.1" customHeight="1" x14ac:dyDescent="0.25">
      <c r="A615" s="1" t="s">
        <v>3</v>
      </c>
      <c r="B615" s="97" t="s">
        <v>622</v>
      </c>
      <c r="C615" s="97"/>
    </row>
    <row r="616" spans="1:3" ht="32.1" customHeight="1" x14ac:dyDescent="0.25">
      <c r="A616" s="1" t="s">
        <v>3</v>
      </c>
      <c r="B616" s="97" t="s">
        <v>623</v>
      </c>
      <c r="C616" s="97"/>
    </row>
    <row r="617" spans="1:3" ht="32.1" customHeight="1" x14ac:dyDescent="0.25">
      <c r="A617" s="1" t="s">
        <v>3</v>
      </c>
      <c r="B617" s="97" t="s">
        <v>624</v>
      </c>
      <c r="C617" s="97"/>
    </row>
    <row r="618" spans="1:3" ht="32.1" customHeight="1" x14ac:dyDescent="0.25">
      <c r="A618" s="1" t="s">
        <v>3</v>
      </c>
      <c r="B618" s="97" t="s">
        <v>625</v>
      </c>
      <c r="C618" s="97"/>
    </row>
    <row r="619" spans="1:3" ht="32.1" customHeight="1" x14ac:dyDescent="0.25">
      <c r="A619" s="1" t="s">
        <v>3</v>
      </c>
      <c r="B619" s="97" t="s">
        <v>626</v>
      </c>
      <c r="C619" s="97"/>
    </row>
    <row r="620" spans="1:3" ht="32.1" customHeight="1" x14ac:dyDescent="0.25">
      <c r="A620" s="1" t="s">
        <v>3</v>
      </c>
      <c r="B620" s="97" t="s">
        <v>627</v>
      </c>
      <c r="C620" s="97"/>
    </row>
    <row r="621" spans="1:3" ht="32.1" customHeight="1" x14ac:dyDescent="0.25">
      <c r="A621" s="1" t="s">
        <v>3</v>
      </c>
      <c r="B621" s="97" t="s">
        <v>628</v>
      </c>
      <c r="C621" s="97"/>
    </row>
    <row r="622" spans="1:3" ht="32.1" customHeight="1" x14ac:dyDescent="0.25">
      <c r="A622" s="1" t="s">
        <v>3</v>
      </c>
      <c r="B622" s="97" t="s">
        <v>629</v>
      </c>
      <c r="C622" s="97"/>
    </row>
    <row r="623" spans="1:3" ht="32.1" customHeight="1" x14ac:dyDescent="0.25">
      <c r="A623" s="1" t="s">
        <v>3</v>
      </c>
      <c r="B623" s="97" t="s">
        <v>630</v>
      </c>
      <c r="C623" s="97"/>
    </row>
    <row r="624" spans="1:3" ht="32.1" customHeight="1" x14ac:dyDescent="0.25">
      <c r="A624" s="1" t="s">
        <v>3</v>
      </c>
      <c r="B624" s="97" t="s">
        <v>631</v>
      </c>
      <c r="C624" s="97"/>
    </row>
    <row r="625" spans="1:3" ht="32.1" customHeight="1" x14ac:dyDescent="0.25">
      <c r="A625" s="1" t="s">
        <v>3</v>
      </c>
      <c r="B625" s="97" t="s">
        <v>632</v>
      </c>
      <c r="C625" s="97"/>
    </row>
    <row r="626" spans="1:3" ht="32.1" customHeight="1" x14ac:dyDescent="0.25">
      <c r="A626" s="1" t="s">
        <v>3</v>
      </c>
      <c r="B626" s="97" t="s">
        <v>633</v>
      </c>
      <c r="C626" s="97"/>
    </row>
    <row r="627" spans="1:3" ht="32.1" customHeight="1" x14ac:dyDescent="0.25">
      <c r="A627" s="1" t="s">
        <v>3</v>
      </c>
      <c r="B627" s="97" t="s">
        <v>634</v>
      </c>
      <c r="C627" s="97"/>
    </row>
    <row r="628" spans="1:3" ht="32.1" customHeight="1" x14ac:dyDescent="0.25">
      <c r="A628" s="1" t="s">
        <v>3</v>
      </c>
      <c r="B628" s="97" t="s">
        <v>635</v>
      </c>
      <c r="C628" s="97"/>
    </row>
    <row r="629" spans="1:3" ht="32.1" customHeight="1" x14ac:dyDescent="0.25">
      <c r="A629" s="1" t="s">
        <v>3</v>
      </c>
      <c r="B629" s="97" t="s">
        <v>636</v>
      </c>
      <c r="C629" s="97"/>
    </row>
    <row r="630" spans="1:3" ht="32.1" customHeight="1" x14ac:dyDescent="0.25">
      <c r="A630" s="1" t="s">
        <v>3</v>
      </c>
      <c r="B630" s="97" t="s">
        <v>637</v>
      </c>
      <c r="C630" s="97"/>
    </row>
    <row r="631" spans="1:3" ht="32.1" customHeight="1" x14ac:dyDescent="0.25">
      <c r="A631" s="1" t="s">
        <v>3</v>
      </c>
      <c r="B631" s="97" t="s">
        <v>638</v>
      </c>
      <c r="C631" s="97"/>
    </row>
    <row r="632" spans="1:3" ht="32.1" customHeight="1" x14ac:dyDescent="0.25">
      <c r="A632" s="1" t="s">
        <v>3</v>
      </c>
      <c r="B632" s="97" t="s">
        <v>639</v>
      </c>
      <c r="C632" s="97"/>
    </row>
    <row r="633" spans="1:3" ht="32.1" customHeight="1" x14ac:dyDescent="0.25">
      <c r="A633" s="1" t="s">
        <v>3</v>
      </c>
      <c r="B633" s="97" t="s">
        <v>640</v>
      </c>
      <c r="C633" s="97"/>
    </row>
    <row r="634" spans="1:3" ht="32.1" customHeight="1" x14ac:dyDescent="0.25">
      <c r="A634" s="1" t="s">
        <v>3</v>
      </c>
      <c r="B634" s="97" t="s">
        <v>641</v>
      </c>
      <c r="C634" s="97"/>
    </row>
    <row r="635" spans="1:3" ht="32.1" customHeight="1" x14ac:dyDescent="0.25">
      <c r="A635" s="1" t="s">
        <v>3</v>
      </c>
      <c r="B635" s="97" t="s">
        <v>642</v>
      </c>
      <c r="C635" s="97"/>
    </row>
    <row r="636" spans="1:3" ht="32.1" customHeight="1" x14ac:dyDescent="0.25">
      <c r="A636" s="1" t="s">
        <v>3</v>
      </c>
      <c r="B636" s="97" t="s">
        <v>643</v>
      </c>
      <c r="C636" s="97"/>
    </row>
    <row r="637" spans="1:3" ht="32.1" customHeight="1" x14ac:dyDescent="0.25">
      <c r="A637" s="1" t="s">
        <v>3</v>
      </c>
      <c r="B637" s="97" t="s">
        <v>644</v>
      </c>
      <c r="C637" s="97"/>
    </row>
    <row r="638" spans="1:3" ht="32.1" customHeight="1" x14ac:dyDescent="0.25">
      <c r="A638" s="1" t="s">
        <v>3</v>
      </c>
      <c r="B638" s="97" t="s">
        <v>645</v>
      </c>
      <c r="C638" s="97"/>
    </row>
    <row r="639" spans="1:3" ht="32.1" customHeight="1" x14ac:dyDescent="0.25">
      <c r="A639" s="1" t="s">
        <v>3</v>
      </c>
      <c r="B639" s="97" t="s">
        <v>646</v>
      </c>
      <c r="C639" s="97"/>
    </row>
    <row r="640" spans="1:3" ht="32.1" customHeight="1" x14ac:dyDescent="0.25">
      <c r="A640" s="1" t="s">
        <v>3</v>
      </c>
      <c r="B640" s="97" t="s">
        <v>647</v>
      </c>
      <c r="C640" s="97"/>
    </row>
    <row r="641" spans="1:3" ht="32.1" customHeight="1" x14ac:dyDescent="0.25">
      <c r="A641" s="1" t="s">
        <v>3</v>
      </c>
      <c r="B641" s="97" t="s">
        <v>648</v>
      </c>
      <c r="C641" s="97"/>
    </row>
    <row r="642" spans="1:3" ht="32.1" customHeight="1" x14ac:dyDescent="0.25">
      <c r="A642" s="1" t="s">
        <v>3</v>
      </c>
      <c r="B642" s="97" t="s">
        <v>649</v>
      </c>
      <c r="C642" s="97"/>
    </row>
    <row r="643" spans="1:3" ht="32.1" customHeight="1" x14ac:dyDescent="0.25">
      <c r="A643" s="1" t="s">
        <v>3</v>
      </c>
      <c r="B643" s="97" t="s">
        <v>650</v>
      </c>
      <c r="C643" s="97"/>
    </row>
    <row r="644" spans="1:3" ht="32.1" customHeight="1" x14ac:dyDescent="0.25">
      <c r="A644" s="1" t="s">
        <v>3</v>
      </c>
      <c r="B644" s="97" t="s">
        <v>651</v>
      </c>
      <c r="C644" s="97"/>
    </row>
    <row r="645" spans="1:3" ht="32.1" customHeight="1" x14ac:dyDescent="0.25">
      <c r="A645" s="1" t="s">
        <v>3</v>
      </c>
      <c r="B645" s="97" t="s">
        <v>652</v>
      </c>
      <c r="C645" s="97"/>
    </row>
    <row r="646" spans="1:3" ht="32.1" customHeight="1" x14ac:dyDescent="0.25">
      <c r="A646" s="1" t="s">
        <v>3</v>
      </c>
      <c r="B646" s="97" t="s">
        <v>653</v>
      </c>
      <c r="C646" s="97"/>
    </row>
    <row r="647" spans="1:3" ht="32.1" customHeight="1" x14ac:dyDescent="0.25">
      <c r="A647" s="1" t="s">
        <v>3</v>
      </c>
      <c r="B647" s="97" t="s">
        <v>654</v>
      </c>
      <c r="C647" s="97"/>
    </row>
    <row r="648" spans="1:3" ht="32.1" customHeight="1" x14ac:dyDescent="0.25">
      <c r="A648" s="1" t="s">
        <v>3</v>
      </c>
      <c r="B648" s="97" t="s">
        <v>655</v>
      </c>
      <c r="C648" s="97"/>
    </row>
    <row r="649" spans="1:3" ht="32.1" customHeight="1" x14ac:dyDescent="0.25">
      <c r="A649" s="1" t="s">
        <v>3</v>
      </c>
      <c r="B649" s="97" t="s">
        <v>656</v>
      </c>
      <c r="C649" s="97"/>
    </row>
    <row r="650" spans="1:3" ht="32.1" customHeight="1" x14ac:dyDescent="0.25">
      <c r="A650" s="1" t="s">
        <v>3</v>
      </c>
      <c r="B650" s="97" t="s">
        <v>657</v>
      </c>
      <c r="C650" s="97"/>
    </row>
    <row r="651" spans="1:3" ht="32.1" customHeight="1" x14ac:dyDescent="0.25">
      <c r="A651" s="1" t="s">
        <v>3</v>
      </c>
      <c r="B651" s="97" t="s">
        <v>658</v>
      </c>
      <c r="C651" s="97"/>
    </row>
    <row r="652" spans="1:3" ht="32.1" customHeight="1" x14ac:dyDescent="0.25">
      <c r="A652" s="1" t="s">
        <v>3</v>
      </c>
      <c r="B652" s="97" t="s">
        <v>659</v>
      </c>
      <c r="C652" s="97"/>
    </row>
    <row r="653" spans="1:3" ht="32.1" customHeight="1" x14ac:dyDescent="0.25">
      <c r="A653" s="1" t="s">
        <v>3</v>
      </c>
      <c r="B653" s="97" t="s">
        <v>660</v>
      </c>
      <c r="C653" s="97"/>
    </row>
    <row r="654" spans="1:3" ht="32.1" customHeight="1" x14ac:dyDescent="0.25">
      <c r="A654" s="1" t="s">
        <v>3</v>
      </c>
      <c r="B654" s="97" t="s">
        <v>661</v>
      </c>
      <c r="C654" s="97"/>
    </row>
    <row r="655" spans="1:3" ht="32.1" customHeight="1" x14ac:dyDescent="0.25">
      <c r="A655" s="1" t="s">
        <v>3</v>
      </c>
      <c r="B655" s="97" t="s">
        <v>662</v>
      </c>
      <c r="C655" s="97"/>
    </row>
    <row r="656" spans="1:3" ht="32.1" customHeight="1" x14ac:dyDescent="0.25">
      <c r="A656" s="1" t="s">
        <v>3</v>
      </c>
      <c r="B656" s="97" t="s">
        <v>663</v>
      </c>
      <c r="C656" s="97"/>
    </row>
    <row r="657" spans="1:3" ht="32.1" customHeight="1" x14ac:dyDescent="0.25">
      <c r="A657" s="1" t="s">
        <v>3</v>
      </c>
      <c r="B657" s="97" t="s">
        <v>664</v>
      </c>
      <c r="C657" s="97"/>
    </row>
    <row r="658" spans="1:3" ht="32.1" customHeight="1" x14ac:dyDescent="0.25">
      <c r="A658" s="1" t="s">
        <v>3</v>
      </c>
      <c r="B658" s="97" t="s">
        <v>665</v>
      </c>
      <c r="C658" s="97"/>
    </row>
    <row r="659" spans="1:3" ht="32.1" customHeight="1" x14ac:dyDescent="0.25">
      <c r="A659" s="1" t="s">
        <v>3</v>
      </c>
      <c r="B659" s="97" t="s">
        <v>666</v>
      </c>
      <c r="C659" s="97"/>
    </row>
    <row r="660" spans="1:3" ht="32.1" customHeight="1" x14ac:dyDescent="0.25">
      <c r="A660" s="1" t="s">
        <v>3</v>
      </c>
      <c r="B660" s="97" t="s">
        <v>667</v>
      </c>
      <c r="C660" s="97"/>
    </row>
    <row r="661" spans="1:3" ht="32.1" customHeight="1" x14ac:dyDescent="0.25">
      <c r="A661" s="1" t="s">
        <v>3</v>
      </c>
      <c r="B661" s="97" t="s">
        <v>668</v>
      </c>
      <c r="C661" s="97"/>
    </row>
    <row r="662" spans="1:3" ht="32.1" customHeight="1" x14ac:dyDescent="0.25">
      <c r="A662" s="1" t="s">
        <v>3</v>
      </c>
      <c r="B662" s="97" t="s">
        <v>669</v>
      </c>
      <c r="C662" s="97"/>
    </row>
    <row r="663" spans="1:3" ht="32.1" customHeight="1" x14ac:dyDescent="0.25">
      <c r="A663" s="1" t="s">
        <v>3</v>
      </c>
      <c r="B663" s="97" t="s">
        <v>670</v>
      </c>
      <c r="C663" s="97"/>
    </row>
    <row r="664" spans="1:3" ht="32.1" customHeight="1" x14ac:dyDescent="0.25">
      <c r="A664" s="1" t="s">
        <v>3</v>
      </c>
      <c r="B664" s="97" t="s">
        <v>671</v>
      </c>
      <c r="C664" s="97"/>
    </row>
    <row r="665" spans="1:3" ht="32.1" customHeight="1" x14ac:dyDescent="0.25">
      <c r="A665" s="1" t="s">
        <v>3</v>
      </c>
      <c r="B665" s="97" t="s">
        <v>672</v>
      </c>
      <c r="C665" s="97"/>
    </row>
    <row r="666" spans="1:3" ht="32.1" customHeight="1" x14ac:dyDescent="0.25">
      <c r="A666" s="1" t="s">
        <v>3</v>
      </c>
      <c r="B666" s="97" t="s">
        <v>673</v>
      </c>
      <c r="C666" s="97"/>
    </row>
    <row r="667" spans="1:3" ht="32.1" customHeight="1" x14ac:dyDescent="0.25">
      <c r="A667" s="1" t="s">
        <v>3</v>
      </c>
      <c r="B667" s="97" t="s">
        <v>674</v>
      </c>
      <c r="C667" s="97"/>
    </row>
    <row r="668" spans="1:3" ht="32.1" customHeight="1" x14ac:dyDescent="0.25">
      <c r="A668" s="1" t="s">
        <v>3</v>
      </c>
      <c r="B668" s="97" t="s">
        <v>675</v>
      </c>
      <c r="C668" s="97"/>
    </row>
    <row r="669" spans="1:3" ht="32.1" customHeight="1" x14ac:dyDescent="0.25">
      <c r="A669" s="1" t="s">
        <v>3</v>
      </c>
      <c r="B669" s="97" t="s">
        <v>676</v>
      </c>
      <c r="C669" s="97"/>
    </row>
    <row r="670" spans="1:3" ht="32.1" customHeight="1" x14ac:dyDescent="0.25">
      <c r="A670" s="1" t="s">
        <v>3</v>
      </c>
      <c r="B670" s="97" t="s">
        <v>677</v>
      </c>
      <c r="C670" s="97"/>
    </row>
    <row r="671" spans="1:3" ht="32.1" customHeight="1" x14ac:dyDescent="0.25">
      <c r="A671" s="1" t="s">
        <v>3</v>
      </c>
      <c r="B671" s="97" t="s">
        <v>678</v>
      </c>
      <c r="C671" s="97"/>
    </row>
    <row r="672" spans="1:3" ht="32.1" customHeight="1" x14ac:dyDescent="0.25">
      <c r="A672" s="1" t="s">
        <v>3</v>
      </c>
      <c r="B672" s="97" t="s">
        <v>679</v>
      </c>
      <c r="C672" s="97"/>
    </row>
    <row r="673" spans="1:3" ht="32.1" customHeight="1" x14ac:dyDescent="0.25">
      <c r="A673" s="1" t="s">
        <v>3</v>
      </c>
      <c r="B673" s="97" t="s">
        <v>680</v>
      </c>
      <c r="C673" s="97"/>
    </row>
    <row r="674" spans="1:3" ht="32.1" customHeight="1" x14ac:dyDescent="0.25">
      <c r="A674" s="1" t="s">
        <v>3</v>
      </c>
      <c r="B674" s="97" t="s">
        <v>681</v>
      </c>
      <c r="C674" s="97"/>
    </row>
    <row r="675" spans="1:3" ht="32.1" customHeight="1" x14ac:dyDescent="0.25">
      <c r="A675" s="1" t="s">
        <v>3</v>
      </c>
      <c r="B675" s="97" t="s">
        <v>682</v>
      </c>
      <c r="C675" s="97"/>
    </row>
    <row r="676" spans="1:3" ht="32.1" customHeight="1" x14ac:dyDescent="0.25">
      <c r="A676" s="1" t="s">
        <v>3</v>
      </c>
      <c r="B676" s="97" t="s">
        <v>683</v>
      </c>
      <c r="C676" s="97"/>
    </row>
    <row r="677" spans="1:3" ht="32.1" customHeight="1" x14ac:dyDescent="0.25">
      <c r="A677" s="1" t="s">
        <v>3</v>
      </c>
      <c r="B677" s="97" t="s">
        <v>684</v>
      </c>
      <c r="C677" s="97"/>
    </row>
    <row r="678" spans="1:3" ht="32.1" customHeight="1" x14ac:dyDescent="0.25">
      <c r="A678" s="1" t="s">
        <v>3</v>
      </c>
      <c r="B678" s="97" t="s">
        <v>685</v>
      </c>
      <c r="C678" s="97"/>
    </row>
    <row r="679" spans="1:3" ht="32.1" customHeight="1" x14ac:dyDescent="0.25">
      <c r="A679" s="1" t="s">
        <v>3</v>
      </c>
      <c r="B679" s="97" t="s">
        <v>686</v>
      </c>
      <c r="C679" s="97"/>
    </row>
    <row r="680" spans="1:3" ht="32.1" customHeight="1" x14ac:dyDescent="0.25">
      <c r="A680" s="1" t="s">
        <v>3</v>
      </c>
      <c r="B680" s="97" t="s">
        <v>687</v>
      </c>
      <c r="C680" s="97"/>
    </row>
    <row r="681" spans="1:3" ht="32.1" customHeight="1" x14ac:dyDescent="0.25">
      <c r="A681" s="1" t="s">
        <v>3</v>
      </c>
      <c r="B681" s="97" t="s">
        <v>688</v>
      </c>
      <c r="C681" s="97"/>
    </row>
    <row r="682" spans="1:3" ht="32.1" customHeight="1" x14ac:dyDescent="0.25">
      <c r="A682" s="1" t="s">
        <v>3</v>
      </c>
      <c r="B682" s="97" t="s">
        <v>689</v>
      </c>
      <c r="C682" s="97"/>
    </row>
    <row r="683" spans="1:3" ht="32.1" customHeight="1" x14ac:dyDescent="0.25">
      <c r="A683" s="1" t="s">
        <v>3</v>
      </c>
      <c r="B683" s="97" t="s">
        <v>690</v>
      </c>
      <c r="C683" s="97"/>
    </row>
    <row r="684" spans="1:3" ht="32.1" customHeight="1" x14ac:dyDescent="0.25">
      <c r="A684" s="1" t="s">
        <v>3</v>
      </c>
      <c r="B684" s="97" t="s">
        <v>691</v>
      </c>
      <c r="C684" s="97"/>
    </row>
    <row r="685" spans="1:3" ht="32.1" customHeight="1" x14ac:dyDescent="0.25">
      <c r="A685" s="1" t="s">
        <v>3</v>
      </c>
      <c r="B685" s="97" t="s">
        <v>692</v>
      </c>
      <c r="C685" s="97"/>
    </row>
    <row r="686" spans="1:3" ht="32.1" customHeight="1" x14ac:dyDescent="0.25">
      <c r="A686" s="1" t="s">
        <v>3</v>
      </c>
      <c r="B686" s="97" t="s">
        <v>693</v>
      </c>
      <c r="C686" s="97"/>
    </row>
    <row r="687" spans="1:3" ht="32.1" customHeight="1" x14ac:dyDescent="0.25">
      <c r="A687" s="1" t="s">
        <v>3</v>
      </c>
      <c r="B687" s="97" t="s">
        <v>694</v>
      </c>
      <c r="C687" s="97"/>
    </row>
    <row r="688" spans="1:3" ht="32.1" customHeight="1" x14ac:dyDescent="0.25">
      <c r="A688" s="1" t="s">
        <v>3</v>
      </c>
      <c r="B688" s="97" t="s">
        <v>695</v>
      </c>
      <c r="C688" s="97"/>
    </row>
    <row r="689" spans="1:3" ht="32.1" customHeight="1" x14ac:dyDescent="0.25">
      <c r="A689" s="1" t="s">
        <v>3</v>
      </c>
      <c r="B689" s="97" t="s">
        <v>696</v>
      </c>
      <c r="C689" s="97"/>
    </row>
    <row r="690" spans="1:3" ht="32.1" customHeight="1" x14ac:dyDescent="0.25">
      <c r="A690" s="1" t="s">
        <v>3</v>
      </c>
      <c r="B690" s="97" t="s">
        <v>697</v>
      </c>
      <c r="C690" s="97"/>
    </row>
    <row r="691" spans="1:3" ht="32.1" customHeight="1" x14ac:dyDescent="0.25">
      <c r="A691" s="1" t="s">
        <v>3</v>
      </c>
      <c r="B691" s="97" t="s">
        <v>698</v>
      </c>
      <c r="C691" s="97"/>
    </row>
    <row r="692" spans="1:3" ht="32.1" customHeight="1" x14ac:dyDescent="0.25">
      <c r="A692" s="1" t="s">
        <v>3</v>
      </c>
      <c r="B692" s="97" t="s">
        <v>699</v>
      </c>
      <c r="C692" s="97"/>
    </row>
    <row r="693" spans="1:3" ht="32.1" customHeight="1" x14ac:dyDescent="0.25">
      <c r="A693" s="1" t="s">
        <v>3</v>
      </c>
      <c r="B693" s="97" t="s">
        <v>700</v>
      </c>
      <c r="C693" s="97"/>
    </row>
    <row r="694" spans="1:3" ht="32.1" customHeight="1" x14ac:dyDescent="0.25">
      <c r="A694" s="1" t="s">
        <v>3</v>
      </c>
      <c r="B694" s="97" t="s">
        <v>701</v>
      </c>
      <c r="C694" s="97"/>
    </row>
    <row r="695" spans="1:3" ht="32.1" customHeight="1" x14ac:dyDescent="0.25">
      <c r="A695" s="1" t="s">
        <v>3</v>
      </c>
      <c r="B695" s="97" t="s">
        <v>702</v>
      </c>
      <c r="C695" s="97"/>
    </row>
    <row r="696" spans="1:3" ht="32.1" customHeight="1" x14ac:dyDescent="0.25">
      <c r="A696" s="1" t="s">
        <v>3</v>
      </c>
      <c r="B696" s="97" t="s">
        <v>703</v>
      </c>
      <c r="C696" s="97"/>
    </row>
    <row r="697" spans="1:3" ht="32.1" customHeight="1" x14ac:dyDescent="0.25">
      <c r="A697" s="1" t="s">
        <v>3</v>
      </c>
      <c r="B697" s="97" t="s">
        <v>704</v>
      </c>
      <c r="C697" s="97"/>
    </row>
    <row r="698" spans="1:3" ht="32.1" customHeight="1" x14ac:dyDescent="0.25">
      <c r="A698" s="1" t="s">
        <v>3</v>
      </c>
      <c r="B698" s="97" t="s">
        <v>705</v>
      </c>
      <c r="C698" s="97"/>
    </row>
    <row r="699" spans="1:3" ht="32.1" customHeight="1" x14ac:dyDescent="0.25">
      <c r="A699" s="1" t="s">
        <v>3</v>
      </c>
      <c r="B699" s="97" t="s">
        <v>706</v>
      </c>
      <c r="C699" s="97"/>
    </row>
    <row r="700" spans="1:3" ht="32.1" customHeight="1" x14ac:dyDescent="0.25">
      <c r="A700" s="1" t="s">
        <v>3</v>
      </c>
      <c r="B700" s="97" t="s">
        <v>707</v>
      </c>
      <c r="C700" s="97"/>
    </row>
    <row r="701" spans="1:3" ht="32.1" customHeight="1" x14ac:dyDescent="0.25">
      <c r="A701" s="1" t="s">
        <v>3</v>
      </c>
      <c r="B701" s="97" t="s">
        <v>708</v>
      </c>
      <c r="C701" s="97"/>
    </row>
    <row r="702" spans="1:3" ht="32.1" customHeight="1" x14ac:dyDescent="0.25">
      <c r="A702" s="1" t="s">
        <v>3</v>
      </c>
      <c r="B702" s="97" t="s">
        <v>709</v>
      </c>
      <c r="C702" s="97"/>
    </row>
    <row r="703" spans="1:3" ht="32.1" customHeight="1" x14ac:dyDescent="0.25">
      <c r="A703" s="1" t="s">
        <v>3</v>
      </c>
      <c r="B703" s="97" t="s">
        <v>710</v>
      </c>
      <c r="C703" s="97"/>
    </row>
    <row r="704" spans="1:3" ht="32.1" customHeight="1" x14ac:dyDescent="0.25">
      <c r="A704" s="1" t="s">
        <v>3</v>
      </c>
      <c r="B704" s="97" t="s">
        <v>711</v>
      </c>
      <c r="C704" s="97"/>
    </row>
    <row r="705" spans="1:3" ht="32.1" customHeight="1" x14ac:dyDescent="0.25">
      <c r="A705" s="1" t="s">
        <v>3</v>
      </c>
      <c r="B705" s="97" t="s">
        <v>712</v>
      </c>
      <c r="C705" s="97"/>
    </row>
    <row r="706" spans="1:3" ht="32.1" customHeight="1" x14ac:dyDescent="0.25">
      <c r="A706" s="1" t="s">
        <v>3</v>
      </c>
      <c r="B706" s="97" t="s">
        <v>713</v>
      </c>
      <c r="C706" s="97"/>
    </row>
    <row r="707" spans="1:3" ht="32.1" customHeight="1" x14ac:dyDescent="0.25">
      <c r="A707" s="1" t="s">
        <v>3</v>
      </c>
      <c r="B707" s="97" t="s">
        <v>714</v>
      </c>
      <c r="C707" s="97"/>
    </row>
    <row r="708" spans="1:3" ht="32.1" customHeight="1" x14ac:dyDescent="0.25">
      <c r="A708" s="1" t="s">
        <v>3</v>
      </c>
      <c r="B708" s="97" t="s">
        <v>715</v>
      </c>
      <c r="C708" s="97"/>
    </row>
    <row r="709" spans="1:3" ht="32.1" customHeight="1" x14ac:dyDescent="0.25">
      <c r="A709" s="1" t="s">
        <v>3</v>
      </c>
      <c r="B709" s="97" t="s">
        <v>716</v>
      </c>
      <c r="C709" s="97"/>
    </row>
    <row r="710" spans="1:3" ht="32.1" customHeight="1" x14ac:dyDescent="0.25">
      <c r="A710" s="1" t="s">
        <v>3</v>
      </c>
      <c r="B710" s="97" t="s">
        <v>717</v>
      </c>
      <c r="C710" s="97"/>
    </row>
    <row r="711" spans="1:3" ht="32.1" customHeight="1" x14ac:dyDescent="0.25">
      <c r="A711" s="1" t="s">
        <v>3</v>
      </c>
      <c r="B711" s="97" t="s">
        <v>718</v>
      </c>
      <c r="C711" s="97"/>
    </row>
    <row r="712" spans="1:3" ht="32.1" customHeight="1" x14ac:dyDescent="0.25">
      <c r="A712" s="1" t="s">
        <v>3</v>
      </c>
      <c r="B712" s="97" t="s">
        <v>719</v>
      </c>
      <c r="C712" s="97"/>
    </row>
    <row r="713" spans="1:3" ht="32.1" customHeight="1" x14ac:dyDescent="0.25">
      <c r="A713" s="1" t="s">
        <v>3</v>
      </c>
      <c r="B713" s="97" t="s">
        <v>720</v>
      </c>
      <c r="C713" s="97"/>
    </row>
    <row r="714" spans="1:3" ht="32.1" customHeight="1" x14ac:dyDescent="0.25">
      <c r="A714" s="1" t="s">
        <v>3</v>
      </c>
      <c r="B714" s="97" t="s">
        <v>721</v>
      </c>
      <c r="C714" s="97"/>
    </row>
    <row r="715" spans="1:3" ht="32.1" customHeight="1" x14ac:dyDescent="0.25">
      <c r="A715" s="1" t="s">
        <v>3</v>
      </c>
      <c r="B715" s="97" t="s">
        <v>722</v>
      </c>
      <c r="C715" s="97"/>
    </row>
    <row r="716" spans="1:3" ht="32.1" customHeight="1" x14ac:dyDescent="0.25">
      <c r="A716" s="1" t="s">
        <v>3</v>
      </c>
      <c r="B716" s="97" t="s">
        <v>723</v>
      </c>
      <c r="C716" s="97"/>
    </row>
    <row r="717" spans="1:3" ht="32.1" customHeight="1" x14ac:dyDescent="0.25">
      <c r="A717" s="1" t="s">
        <v>3</v>
      </c>
      <c r="B717" s="97" t="s">
        <v>724</v>
      </c>
      <c r="C717" s="97"/>
    </row>
    <row r="718" spans="1:3" ht="32.1" customHeight="1" x14ac:dyDescent="0.25">
      <c r="A718" s="1" t="s">
        <v>3</v>
      </c>
      <c r="B718" s="97" t="s">
        <v>725</v>
      </c>
      <c r="C718" s="97"/>
    </row>
    <row r="719" spans="1:3" ht="32.1" customHeight="1" x14ac:dyDescent="0.25">
      <c r="A719" s="1" t="s">
        <v>3</v>
      </c>
      <c r="B719" s="97" t="s">
        <v>726</v>
      </c>
      <c r="C719" s="97"/>
    </row>
    <row r="720" spans="1:3" ht="32.1" customHeight="1" x14ac:dyDescent="0.25">
      <c r="A720" s="1" t="s">
        <v>3</v>
      </c>
      <c r="B720" s="97" t="s">
        <v>727</v>
      </c>
      <c r="C720" s="97"/>
    </row>
    <row r="721" spans="1:3" ht="32.1" customHeight="1" x14ac:dyDescent="0.25">
      <c r="A721" s="1" t="s">
        <v>3</v>
      </c>
      <c r="B721" s="97" t="s">
        <v>728</v>
      </c>
      <c r="C721" s="97"/>
    </row>
    <row r="722" spans="1:3" ht="32.1" customHeight="1" x14ac:dyDescent="0.25">
      <c r="A722" s="1" t="s">
        <v>3</v>
      </c>
      <c r="B722" s="97" t="s">
        <v>729</v>
      </c>
      <c r="C722" s="97"/>
    </row>
    <row r="723" spans="1:3" ht="32.1" customHeight="1" x14ac:dyDescent="0.25">
      <c r="A723" s="1" t="s">
        <v>3</v>
      </c>
      <c r="B723" s="97" t="s">
        <v>730</v>
      </c>
      <c r="C723" s="97"/>
    </row>
    <row r="724" spans="1:3" ht="32.1" customHeight="1" x14ac:dyDescent="0.25">
      <c r="A724" s="1" t="s">
        <v>3</v>
      </c>
      <c r="B724" s="97" t="s">
        <v>731</v>
      </c>
      <c r="C724" s="97"/>
    </row>
    <row r="725" spans="1:3" ht="32.1" customHeight="1" x14ac:dyDescent="0.25">
      <c r="A725" s="1" t="s">
        <v>3</v>
      </c>
      <c r="B725" s="97" t="s">
        <v>732</v>
      </c>
      <c r="C725" s="97"/>
    </row>
    <row r="726" spans="1:3" ht="32.1" customHeight="1" x14ac:dyDescent="0.25">
      <c r="A726" s="1" t="s">
        <v>3</v>
      </c>
      <c r="B726" s="97" t="s">
        <v>733</v>
      </c>
      <c r="C726" s="97"/>
    </row>
    <row r="727" spans="1:3" ht="32.1" customHeight="1" x14ac:dyDescent="0.25">
      <c r="A727" s="1" t="s">
        <v>3</v>
      </c>
      <c r="B727" s="97" t="s">
        <v>734</v>
      </c>
      <c r="C727" s="97"/>
    </row>
    <row r="728" spans="1:3" ht="32.1" customHeight="1" x14ac:dyDescent="0.25">
      <c r="A728" s="1" t="s">
        <v>3</v>
      </c>
      <c r="B728" s="97" t="s">
        <v>735</v>
      </c>
      <c r="C728" s="97"/>
    </row>
    <row r="729" spans="1:3" ht="32.1" customHeight="1" x14ac:dyDescent="0.25">
      <c r="A729" s="1" t="s">
        <v>3</v>
      </c>
      <c r="B729" s="97" t="s">
        <v>736</v>
      </c>
      <c r="C729" s="97"/>
    </row>
    <row r="730" spans="1:3" ht="32.1" customHeight="1" x14ac:dyDescent="0.25">
      <c r="A730" s="1" t="s">
        <v>3</v>
      </c>
      <c r="B730" s="97" t="s">
        <v>737</v>
      </c>
      <c r="C730" s="97"/>
    </row>
    <row r="731" spans="1:3" ht="32.1" customHeight="1" x14ac:dyDescent="0.25">
      <c r="A731" s="1" t="s">
        <v>3</v>
      </c>
      <c r="B731" s="97" t="s">
        <v>738</v>
      </c>
      <c r="C731" s="97"/>
    </row>
    <row r="732" spans="1:3" ht="32.1" customHeight="1" x14ac:dyDescent="0.25">
      <c r="A732" s="1" t="s">
        <v>3</v>
      </c>
      <c r="B732" s="97" t="s">
        <v>739</v>
      </c>
      <c r="C732" s="97"/>
    </row>
    <row r="733" spans="1:3" ht="32.1" customHeight="1" x14ac:dyDescent="0.25">
      <c r="A733" s="1" t="s">
        <v>3</v>
      </c>
      <c r="B733" s="97" t="s">
        <v>740</v>
      </c>
      <c r="C733" s="97"/>
    </row>
    <row r="734" spans="1:3" ht="32.1" customHeight="1" x14ac:dyDescent="0.25">
      <c r="A734" s="1" t="s">
        <v>3</v>
      </c>
      <c r="B734" s="97" t="s">
        <v>741</v>
      </c>
      <c r="C734" s="97"/>
    </row>
    <row r="735" spans="1:3" ht="32.1" customHeight="1" x14ac:dyDescent="0.25">
      <c r="A735" s="1" t="s">
        <v>3</v>
      </c>
      <c r="B735" s="97" t="s">
        <v>742</v>
      </c>
      <c r="C735" s="97"/>
    </row>
    <row r="736" spans="1:3" ht="32.1" customHeight="1" x14ac:dyDescent="0.25">
      <c r="A736" s="1" t="s">
        <v>3</v>
      </c>
      <c r="B736" s="97" t="s">
        <v>743</v>
      </c>
      <c r="C736" s="97"/>
    </row>
    <row r="737" spans="1:3" ht="32.1" customHeight="1" x14ac:dyDescent="0.25">
      <c r="A737" s="1" t="s">
        <v>3</v>
      </c>
      <c r="B737" s="97" t="s">
        <v>744</v>
      </c>
      <c r="C737" s="97"/>
    </row>
    <row r="738" spans="1:3" ht="32.1" customHeight="1" x14ac:dyDescent="0.25">
      <c r="A738" s="1" t="s">
        <v>3</v>
      </c>
      <c r="B738" s="97" t="s">
        <v>745</v>
      </c>
      <c r="C738" s="97"/>
    </row>
    <row r="739" spans="1:3" ht="32.1" customHeight="1" x14ac:dyDescent="0.25">
      <c r="A739" s="1" t="s">
        <v>3</v>
      </c>
      <c r="B739" s="97" t="s">
        <v>746</v>
      </c>
      <c r="C739" s="97"/>
    </row>
    <row r="740" spans="1:3" ht="32.1" customHeight="1" x14ac:dyDescent="0.25">
      <c r="A740" s="1" t="s">
        <v>3</v>
      </c>
      <c r="B740" s="97" t="s">
        <v>747</v>
      </c>
      <c r="C740" s="97"/>
    </row>
    <row r="741" spans="1:3" ht="32.1" customHeight="1" x14ac:dyDescent="0.25">
      <c r="A741" s="1" t="s">
        <v>3</v>
      </c>
      <c r="B741" s="97" t="s">
        <v>748</v>
      </c>
      <c r="C741" s="97"/>
    </row>
    <row r="742" spans="1:3" ht="32.1" customHeight="1" x14ac:dyDescent="0.25">
      <c r="A742" s="1" t="s">
        <v>3</v>
      </c>
      <c r="B742" s="97" t="s">
        <v>749</v>
      </c>
      <c r="C742" s="97"/>
    </row>
    <row r="743" spans="1:3" ht="32.1" customHeight="1" x14ac:dyDescent="0.25">
      <c r="A743" s="1" t="s">
        <v>3</v>
      </c>
      <c r="B743" s="97" t="s">
        <v>750</v>
      </c>
      <c r="C743" s="97"/>
    </row>
    <row r="744" spans="1:3" ht="32.1" customHeight="1" x14ac:dyDescent="0.25">
      <c r="A744" s="1" t="s">
        <v>3</v>
      </c>
      <c r="B744" s="97" t="s">
        <v>751</v>
      </c>
      <c r="C744" s="97"/>
    </row>
    <row r="745" spans="1:3" ht="32.1" customHeight="1" x14ac:dyDescent="0.25">
      <c r="A745" s="1" t="s">
        <v>3</v>
      </c>
      <c r="B745" s="97" t="s">
        <v>752</v>
      </c>
      <c r="C745" s="97"/>
    </row>
    <row r="746" spans="1:3" ht="32.1" customHeight="1" x14ac:dyDescent="0.25">
      <c r="A746" s="1" t="s">
        <v>3</v>
      </c>
      <c r="B746" s="97" t="s">
        <v>753</v>
      </c>
      <c r="C746" s="97"/>
    </row>
    <row r="747" spans="1:3" ht="32.1" customHeight="1" x14ac:dyDescent="0.25">
      <c r="A747" s="1" t="s">
        <v>3</v>
      </c>
      <c r="B747" s="97" t="s">
        <v>754</v>
      </c>
      <c r="C747" s="97"/>
    </row>
    <row r="748" spans="1:3" ht="32.1" customHeight="1" x14ac:dyDescent="0.25">
      <c r="A748" s="1" t="s">
        <v>3</v>
      </c>
      <c r="B748" s="97" t="s">
        <v>755</v>
      </c>
      <c r="C748" s="97"/>
    </row>
    <row r="749" spans="1:3" ht="32.1" customHeight="1" x14ac:dyDescent="0.25">
      <c r="A749" s="1" t="s">
        <v>3</v>
      </c>
      <c r="B749" s="97" t="s">
        <v>756</v>
      </c>
      <c r="C749" s="97"/>
    </row>
    <row r="750" spans="1:3" ht="32.1" customHeight="1" x14ac:dyDescent="0.25">
      <c r="A750" s="1" t="s">
        <v>3</v>
      </c>
      <c r="B750" s="97" t="s">
        <v>757</v>
      </c>
      <c r="C750" s="97"/>
    </row>
    <row r="751" spans="1:3" ht="32.1" customHeight="1" x14ac:dyDescent="0.25">
      <c r="A751" s="1" t="s">
        <v>3</v>
      </c>
      <c r="B751" s="97" t="s">
        <v>758</v>
      </c>
      <c r="C751" s="97"/>
    </row>
    <row r="752" spans="1:3" ht="32.1" customHeight="1" x14ac:dyDescent="0.25">
      <c r="A752" s="1" t="s">
        <v>3</v>
      </c>
      <c r="B752" s="97" t="s">
        <v>759</v>
      </c>
      <c r="C752" s="97"/>
    </row>
    <row r="753" spans="1:3" ht="32.1" customHeight="1" x14ac:dyDescent="0.25">
      <c r="A753" s="1" t="s">
        <v>3</v>
      </c>
      <c r="B753" s="97" t="s">
        <v>760</v>
      </c>
      <c r="C753" s="97"/>
    </row>
    <row r="754" spans="1:3" ht="32.1" customHeight="1" x14ac:dyDescent="0.25">
      <c r="A754" s="1" t="s">
        <v>3</v>
      </c>
      <c r="B754" s="97" t="s">
        <v>761</v>
      </c>
      <c r="C754" s="97"/>
    </row>
    <row r="755" spans="1:3" ht="32.1" customHeight="1" x14ac:dyDescent="0.25">
      <c r="A755" s="1" t="s">
        <v>3</v>
      </c>
      <c r="B755" s="97" t="s">
        <v>762</v>
      </c>
      <c r="C755" s="97"/>
    </row>
    <row r="756" spans="1:3" ht="32.1" customHeight="1" x14ac:dyDescent="0.25">
      <c r="A756" s="1" t="s">
        <v>3</v>
      </c>
      <c r="B756" s="97" t="s">
        <v>763</v>
      </c>
      <c r="C756" s="97"/>
    </row>
    <row r="757" spans="1:3" ht="32.1" customHeight="1" x14ac:dyDescent="0.25">
      <c r="A757" s="1" t="s">
        <v>3</v>
      </c>
      <c r="B757" s="97" t="s">
        <v>764</v>
      </c>
      <c r="C757" s="97"/>
    </row>
    <row r="758" spans="1:3" ht="32.1" customHeight="1" x14ac:dyDescent="0.25">
      <c r="A758" s="1" t="s">
        <v>3</v>
      </c>
      <c r="B758" s="97" t="s">
        <v>765</v>
      </c>
      <c r="C758" s="97"/>
    </row>
    <row r="759" spans="1:3" ht="32.1" customHeight="1" x14ac:dyDescent="0.25">
      <c r="A759" s="1" t="s">
        <v>3</v>
      </c>
      <c r="B759" s="97" t="s">
        <v>766</v>
      </c>
      <c r="C759" s="97"/>
    </row>
    <row r="760" spans="1:3" ht="32.1" customHeight="1" x14ac:dyDescent="0.25">
      <c r="A760" s="1" t="s">
        <v>3</v>
      </c>
      <c r="B760" s="97" t="s">
        <v>767</v>
      </c>
      <c r="C760" s="97"/>
    </row>
    <row r="761" spans="1:3" ht="32.1" customHeight="1" x14ac:dyDescent="0.25">
      <c r="A761" s="1" t="s">
        <v>3</v>
      </c>
      <c r="B761" s="97" t="s">
        <v>768</v>
      </c>
      <c r="C761" s="97"/>
    </row>
    <row r="762" spans="1:3" ht="32.1" customHeight="1" x14ac:dyDescent="0.25">
      <c r="A762" s="1" t="s">
        <v>3</v>
      </c>
      <c r="B762" s="97" t="s">
        <v>769</v>
      </c>
      <c r="C762" s="97"/>
    </row>
    <row r="763" spans="1:3" ht="32.1" customHeight="1" x14ac:dyDescent="0.25">
      <c r="A763" s="1" t="s">
        <v>3</v>
      </c>
      <c r="B763" s="97" t="s">
        <v>770</v>
      </c>
      <c r="C763" s="97"/>
    </row>
    <row r="764" spans="1:3" ht="32.1" customHeight="1" x14ac:dyDescent="0.25">
      <c r="A764" s="1" t="s">
        <v>3</v>
      </c>
      <c r="B764" s="97" t="s">
        <v>771</v>
      </c>
      <c r="C764" s="97"/>
    </row>
    <row r="765" spans="1:3" ht="32.1" customHeight="1" x14ac:dyDescent="0.25">
      <c r="A765" s="1" t="s">
        <v>3</v>
      </c>
      <c r="B765" s="97" t="s">
        <v>772</v>
      </c>
      <c r="C765" s="97"/>
    </row>
    <row r="766" spans="1:3" ht="32.1" customHeight="1" x14ac:dyDescent="0.25">
      <c r="A766" s="1" t="s">
        <v>3</v>
      </c>
      <c r="B766" s="97" t="s">
        <v>773</v>
      </c>
      <c r="C766" s="97"/>
    </row>
    <row r="767" spans="1:3" ht="32.1" customHeight="1" x14ac:dyDescent="0.25">
      <c r="A767" s="1" t="s">
        <v>3</v>
      </c>
      <c r="B767" s="97" t="s">
        <v>774</v>
      </c>
      <c r="C767" s="97"/>
    </row>
    <row r="768" spans="1:3" ht="32.1" customHeight="1" x14ac:dyDescent="0.25">
      <c r="A768" s="1" t="s">
        <v>3</v>
      </c>
      <c r="B768" s="97" t="s">
        <v>775</v>
      </c>
      <c r="C768" s="97"/>
    </row>
    <row r="769" spans="1:3" ht="32.1" customHeight="1" x14ac:dyDescent="0.25">
      <c r="A769" s="1" t="s">
        <v>3</v>
      </c>
      <c r="B769" s="97" t="s">
        <v>776</v>
      </c>
      <c r="C769" s="97"/>
    </row>
    <row r="770" spans="1:3" ht="32.1" customHeight="1" x14ac:dyDescent="0.25">
      <c r="A770" s="1" t="s">
        <v>3</v>
      </c>
      <c r="B770" s="97" t="s">
        <v>777</v>
      </c>
      <c r="C770" s="97"/>
    </row>
    <row r="771" spans="1:3" ht="32.1" customHeight="1" x14ac:dyDescent="0.25">
      <c r="A771" s="1" t="s">
        <v>3</v>
      </c>
      <c r="B771" s="97" t="s">
        <v>778</v>
      </c>
      <c r="C771" s="97"/>
    </row>
    <row r="772" spans="1:3" ht="32.1" customHeight="1" x14ac:dyDescent="0.25">
      <c r="A772" s="1" t="s">
        <v>3</v>
      </c>
      <c r="B772" s="97" t="s">
        <v>779</v>
      </c>
      <c r="C772" s="97"/>
    </row>
    <row r="773" spans="1:3" ht="32.1" customHeight="1" x14ac:dyDescent="0.25">
      <c r="A773" s="1" t="s">
        <v>3</v>
      </c>
      <c r="B773" s="97" t="s">
        <v>780</v>
      </c>
      <c r="C773" s="97"/>
    </row>
    <row r="774" spans="1:3" ht="32.1" customHeight="1" x14ac:dyDescent="0.25">
      <c r="A774" s="1" t="s">
        <v>3</v>
      </c>
      <c r="B774" s="97" t="s">
        <v>781</v>
      </c>
      <c r="C774" s="97"/>
    </row>
    <row r="775" spans="1:3" ht="32.1" customHeight="1" x14ac:dyDescent="0.25">
      <c r="A775" s="1" t="s">
        <v>3</v>
      </c>
      <c r="B775" s="97" t="s">
        <v>782</v>
      </c>
      <c r="C775" s="97"/>
    </row>
    <row r="776" spans="1:3" ht="32.1" customHeight="1" x14ac:dyDescent="0.25">
      <c r="A776" s="1" t="s">
        <v>3</v>
      </c>
      <c r="B776" s="97" t="s">
        <v>783</v>
      </c>
      <c r="C776" s="97"/>
    </row>
    <row r="777" spans="1:3" ht="32.1" customHeight="1" x14ac:dyDescent="0.25">
      <c r="A777" s="1" t="s">
        <v>3</v>
      </c>
      <c r="B777" s="97" t="s">
        <v>784</v>
      </c>
      <c r="C777" s="97"/>
    </row>
    <row r="778" spans="1:3" ht="32.1" customHeight="1" x14ac:dyDescent="0.25">
      <c r="A778" s="1" t="s">
        <v>3</v>
      </c>
      <c r="B778" s="97" t="s">
        <v>785</v>
      </c>
      <c r="C778" s="97"/>
    </row>
    <row r="779" spans="1:3" ht="32.1" customHeight="1" x14ac:dyDescent="0.25">
      <c r="A779" s="1" t="s">
        <v>3</v>
      </c>
      <c r="B779" s="97" t="s">
        <v>786</v>
      </c>
      <c r="C779" s="97"/>
    </row>
    <row r="780" spans="1:3" ht="32.1" customHeight="1" x14ac:dyDescent="0.25">
      <c r="A780" s="1" t="s">
        <v>3</v>
      </c>
      <c r="B780" s="97" t="s">
        <v>787</v>
      </c>
      <c r="C780" s="97"/>
    </row>
    <row r="781" spans="1:3" ht="32.1" customHeight="1" x14ac:dyDescent="0.25">
      <c r="A781" s="1" t="s">
        <v>3</v>
      </c>
      <c r="B781" s="97" t="s">
        <v>788</v>
      </c>
      <c r="C781" s="97"/>
    </row>
    <row r="782" spans="1:3" ht="32.1" customHeight="1" x14ac:dyDescent="0.25">
      <c r="A782" s="1" t="s">
        <v>3</v>
      </c>
      <c r="B782" s="97" t="s">
        <v>789</v>
      </c>
      <c r="C782" s="97"/>
    </row>
    <row r="783" spans="1:3" ht="32.1" customHeight="1" x14ac:dyDescent="0.25">
      <c r="A783" s="1" t="s">
        <v>3</v>
      </c>
      <c r="B783" s="97" t="s">
        <v>790</v>
      </c>
      <c r="C783" s="97"/>
    </row>
    <row r="784" spans="1:3" ht="32.1" customHeight="1" x14ac:dyDescent="0.25">
      <c r="A784" s="1" t="s">
        <v>3</v>
      </c>
      <c r="B784" s="97" t="s">
        <v>791</v>
      </c>
      <c r="C784" s="97"/>
    </row>
    <row r="785" spans="1:3" ht="32.1" customHeight="1" x14ac:dyDescent="0.25">
      <c r="A785" s="1" t="s">
        <v>3</v>
      </c>
      <c r="B785" s="97" t="s">
        <v>792</v>
      </c>
      <c r="C785" s="97"/>
    </row>
    <row r="786" spans="1:3" ht="32.1" customHeight="1" x14ac:dyDescent="0.25">
      <c r="A786" s="1" t="s">
        <v>3</v>
      </c>
      <c r="B786" s="97" t="s">
        <v>793</v>
      </c>
      <c r="C786" s="97"/>
    </row>
    <row r="787" spans="1:3" ht="32.1" customHeight="1" x14ac:dyDescent="0.25">
      <c r="A787" s="1" t="s">
        <v>3</v>
      </c>
      <c r="B787" s="97" t="s">
        <v>794</v>
      </c>
      <c r="C787" s="97"/>
    </row>
    <row r="788" spans="1:3" ht="32.1" customHeight="1" x14ac:dyDescent="0.25">
      <c r="A788" s="1" t="s">
        <v>3</v>
      </c>
      <c r="B788" s="97" t="s">
        <v>795</v>
      </c>
      <c r="C788" s="97"/>
    </row>
    <row r="789" spans="1:3" ht="32.1" customHeight="1" x14ac:dyDescent="0.25">
      <c r="A789" s="1" t="s">
        <v>3</v>
      </c>
      <c r="B789" s="97" t="s">
        <v>796</v>
      </c>
      <c r="C789" s="97"/>
    </row>
    <row r="790" spans="1:3" ht="32.1" customHeight="1" x14ac:dyDescent="0.25">
      <c r="A790" s="1" t="s">
        <v>3</v>
      </c>
      <c r="B790" s="97" t="s">
        <v>797</v>
      </c>
      <c r="C790" s="97"/>
    </row>
    <row r="791" spans="1:3" ht="32.1" customHeight="1" x14ac:dyDescent="0.25">
      <c r="A791" s="1" t="s">
        <v>3</v>
      </c>
      <c r="B791" s="97" t="s">
        <v>798</v>
      </c>
      <c r="C791" s="97"/>
    </row>
    <row r="792" spans="1:3" ht="32.1" customHeight="1" x14ac:dyDescent="0.25">
      <c r="A792" s="1" t="s">
        <v>3</v>
      </c>
      <c r="B792" s="97" t="s">
        <v>799</v>
      </c>
      <c r="C792" s="97"/>
    </row>
    <row r="793" spans="1:3" ht="32.1" customHeight="1" x14ac:dyDescent="0.25">
      <c r="A793" s="1" t="s">
        <v>3</v>
      </c>
      <c r="B793" s="97" t="s">
        <v>800</v>
      </c>
      <c r="C793" s="97"/>
    </row>
    <row r="794" spans="1:3" ht="32.1" customHeight="1" x14ac:dyDescent="0.25">
      <c r="A794" s="1" t="s">
        <v>3</v>
      </c>
      <c r="B794" s="97" t="s">
        <v>801</v>
      </c>
      <c r="C794" s="97"/>
    </row>
    <row r="795" spans="1:3" ht="32.1" customHeight="1" x14ac:dyDescent="0.25">
      <c r="A795" s="1" t="s">
        <v>3</v>
      </c>
      <c r="B795" s="97" t="s">
        <v>802</v>
      </c>
      <c r="C795" s="97"/>
    </row>
    <row r="796" spans="1:3" ht="32.1" customHeight="1" x14ac:dyDescent="0.25">
      <c r="A796" s="1" t="s">
        <v>3</v>
      </c>
      <c r="B796" s="97" t="s">
        <v>803</v>
      </c>
      <c r="C796" s="97"/>
    </row>
    <row r="797" spans="1:3" ht="32.1" customHeight="1" x14ac:dyDescent="0.25">
      <c r="A797" s="1" t="s">
        <v>3</v>
      </c>
      <c r="B797" s="97" t="s">
        <v>804</v>
      </c>
      <c r="C797" s="97"/>
    </row>
    <row r="798" spans="1:3" ht="32.1" customHeight="1" x14ac:dyDescent="0.25">
      <c r="A798" s="1" t="s">
        <v>3</v>
      </c>
      <c r="B798" s="97" t="s">
        <v>805</v>
      </c>
      <c r="C798" s="97"/>
    </row>
    <row r="799" spans="1:3" ht="32.1" customHeight="1" x14ac:dyDescent="0.25">
      <c r="A799" s="1" t="s">
        <v>3</v>
      </c>
      <c r="B799" s="97" t="s">
        <v>806</v>
      </c>
      <c r="C799" s="97"/>
    </row>
    <row r="800" spans="1:3" ht="32.1" customHeight="1" x14ac:dyDescent="0.25">
      <c r="A800" s="1" t="s">
        <v>3</v>
      </c>
      <c r="B800" s="97" t="s">
        <v>807</v>
      </c>
      <c r="C800" s="97"/>
    </row>
    <row r="801" spans="1:3" ht="32.1" customHeight="1" x14ac:dyDescent="0.25">
      <c r="A801" s="1" t="s">
        <v>3</v>
      </c>
      <c r="B801" s="97" t="s">
        <v>808</v>
      </c>
      <c r="C801" s="97"/>
    </row>
    <row r="802" spans="1:3" ht="32.1" customHeight="1" x14ac:dyDescent="0.25">
      <c r="A802" s="1" t="s">
        <v>3</v>
      </c>
      <c r="B802" s="97" t="s">
        <v>809</v>
      </c>
      <c r="C802" s="97"/>
    </row>
    <row r="803" spans="1:3" ht="32.1" customHeight="1" x14ac:dyDescent="0.25">
      <c r="A803" s="1" t="s">
        <v>3</v>
      </c>
      <c r="B803" s="97" t="s">
        <v>810</v>
      </c>
      <c r="C803" s="97"/>
    </row>
    <row r="804" spans="1:3" ht="32.1" customHeight="1" x14ac:dyDescent="0.25">
      <c r="A804" s="1" t="s">
        <v>3</v>
      </c>
      <c r="B804" s="97" t="s">
        <v>811</v>
      </c>
      <c r="C804" s="97"/>
    </row>
    <row r="805" spans="1:3" ht="32.1" customHeight="1" x14ac:dyDescent="0.25">
      <c r="A805" s="1" t="s">
        <v>3</v>
      </c>
      <c r="B805" s="97" t="s">
        <v>812</v>
      </c>
      <c r="C805" s="97"/>
    </row>
    <row r="806" spans="1:3" ht="32.1" customHeight="1" x14ac:dyDescent="0.25">
      <c r="A806" s="1" t="s">
        <v>3</v>
      </c>
      <c r="B806" s="97" t="s">
        <v>813</v>
      </c>
      <c r="C806" s="97"/>
    </row>
    <row r="807" spans="1:3" ht="32.1" customHeight="1" x14ac:dyDescent="0.25">
      <c r="A807" s="1" t="s">
        <v>3</v>
      </c>
      <c r="B807" s="97" t="s">
        <v>814</v>
      </c>
      <c r="C807" s="97"/>
    </row>
    <row r="808" spans="1:3" ht="32.1" customHeight="1" x14ac:dyDescent="0.25">
      <c r="A808" s="1" t="s">
        <v>3</v>
      </c>
      <c r="B808" s="97" t="s">
        <v>815</v>
      </c>
      <c r="C808" s="97"/>
    </row>
    <row r="809" spans="1:3" ht="32.1" customHeight="1" x14ac:dyDescent="0.25">
      <c r="A809" s="1" t="s">
        <v>3</v>
      </c>
      <c r="B809" s="97" t="s">
        <v>816</v>
      </c>
      <c r="C809" s="97"/>
    </row>
    <row r="810" spans="1:3" ht="32.1" customHeight="1" x14ac:dyDescent="0.25">
      <c r="A810" s="1" t="s">
        <v>3</v>
      </c>
      <c r="B810" s="97" t="s">
        <v>817</v>
      </c>
      <c r="C810" s="97"/>
    </row>
    <row r="811" spans="1:3" ht="32.1" customHeight="1" x14ac:dyDescent="0.25">
      <c r="A811" s="1" t="s">
        <v>3</v>
      </c>
      <c r="B811" s="97" t="s">
        <v>818</v>
      </c>
      <c r="C811" s="97"/>
    </row>
    <row r="812" spans="1:3" ht="32.1" customHeight="1" x14ac:dyDescent="0.25">
      <c r="A812" s="1" t="s">
        <v>3</v>
      </c>
      <c r="B812" s="97" t="s">
        <v>819</v>
      </c>
      <c r="C812" s="97"/>
    </row>
    <row r="813" spans="1:3" ht="32.1" customHeight="1" x14ac:dyDescent="0.25">
      <c r="A813" s="1" t="s">
        <v>3</v>
      </c>
      <c r="B813" s="97" t="s">
        <v>820</v>
      </c>
      <c r="C813" s="97"/>
    </row>
    <row r="814" spans="1:3" ht="32.1" customHeight="1" x14ac:dyDescent="0.25">
      <c r="A814" s="1" t="s">
        <v>3</v>
      </c>
      <c r="B814" s="97" t="s">
        <v>821</v>
      </c>
      <c r="C814" s="97"/>
    </row>
    <row r="815" spans="1:3" ht="32.1" customHeight="1" x14ac:dyDescent="0.25">
      <c r="A815" s="1" t="s">
        <v>3</v>
      </c>
      <c r="B815" s="97" t="s">
        <v>822</v>
      </c>
      <c r="C815" s="97"/>
    </row>
    <row r="816" spans="1:3" ht="32.1" customHeight="1" x14ac:dyDescent="0.25">
      <c r="A816" s="1" t="s">
        <v>3</v>
      </c>
      <c r="B816" s="97" t="s">
        <v>823</v>
      </c>
      <c r="C816" s="97"/>
    </row>
    <row r="817" spans="1:3" ht="32.1" customHeight="1" x14ac:dyDescent="0.25">
      <c r="A817" s="1" t="s">
        <v>3</v>
      </c>
      <c r="B817" s="97" t="s">
        <v>824</v>
      </c>
      <c r="C817" s="97"/>
    </row>
    <row r="818" spans="1:3" ht="32.1" customHeight="1" x14ac:dyDescent="0.25">
      <c r="A818" s="1" t="s">
        <v>3</v>
      </c>
      <c r="B818" s="97" t="s">
        <v>825</v>
      </c>
      <c r="C818" s="97"/>
    </row>
    <row r="819" spans="1:3" ht="32.1" customHeight="1" x14ac:dyDescent="0.25">
      <c r="A819" s="1" t="s">
        <v>3</v>
      </c>
      <c r="B819" s="97" t="s">
        <v>826</v>
      </c>
      <c r="C819" s="97"/>
    </row>
    <row r="820" spans="1:3" ht="32.1" customHeight="1" x14ac:dyDescent="0.25">
      <c r="A820" s="1" t="s">
        <v>3</v>
      </c>
      <c r="B820" s="97" t="s">
        <v>827</v>
      </c>
      <c r="C820" s="97"/>
    </row>
    <row r="821" spans="1:3" ht="32.1" customHeight="1" x14ac:dyDescent="0.25">
      <c r="A821" s="1" t="s">
        <v>3</v>
      </c>
      <c r="B821" s="97" t="s">
        <v>828</v>
      </c>
      <c r="C821" s="97"/>
    </row>
    <row r="822" spans="1:3" ht="32.1" customHeight="1" x14ac:dyDescent="0.25">
      <c r="A822" s="1" t="s">
        <v>3</v>
      </c>
      <c r="B822" s="97" t="s">
        <v>829</v>
      </c>
      <c r="C822" s="97"/>
    </row>
    <row r="823" spans="1:3" ht="32.1" customHeight="1" x14ac:dyDescent="0.25">
      <c r="A823" s="1" t="s">
        <v>3</v>
      </c>
      <c r="B823" s="97" t="s">
        <v>830</v>
      </c>
      <c r="C823" s="97"/>
    </row>
    <row r="824" spans="1:3" ht="32.1" customHeight="1" x14ac:dyDescent="0.25">
      <c r="A824" s="1" t="s">
        <v>3</v>
      </c>
      <c r="B824" s="97" t="s">
        <v>831</v>
      </c>
      <c r="C824" s="97"/>
    </row>
    <row r="825" spans="1:3" ht="32.1" customHeight="1" x14ac:dyDescent="0.25">
      <c r="A825" s="1" t="s">
        <v>3</v>
      </c>
      <c r="B825" s="97" t="s">
        <v>832</v>
      </c>
      <c r="C825" s="97"/>
    </row>
    <row r="826" spans="1:3" ht="32.1" customHeight="1" x14ac:dyDescent="0.25">
      <c r="A826" s="1" t="s">
        <v>3</v>
      </c>
      <c r="B826" s="97" t="s">
        <v>833</v>
      </c>
      <c r="C826" s="97"/>
    </row>
    <row r="827" spans="1:3" ht="32.1" customHeight="1" x14ac:dyDescent="0.25">
      <c r="A827" s="1" t="s">
        <v>3</v>
      </c>
      <c r="B827" s="97" t="s">
        <v>834</v>
      </c>
      <c r="C827" s="97"/>
    </row>
    <row r="828" spans="1:3" ht="32.1" customHeight="1" x14ac:dyDescent="0.25">
      <c r="A828" s="1" t="s">
        <v>3</v>
      </c>
      <c r="B828" s="97" t="s">
        <v>835</v>
      </c>
      <c r="C828" s="97"/>
    </row>
    <row r="829" spans="1:3" ht="32.1" customHeight="1" x14ac:dyDescent="0.25">
      <c r="A829" s="1" t="s">
        <v>3</v>
      </c>
      <c r="B829" s="97" t="s">
        <v>836</v>
      </c>
      <c r="C829" s="97"/>
    </row>
    <row r="830" spans="1:3" ht="32.1" customHeight="1" x14ac:dyDescent="0.25">
      <c r="A830" s="1" t="s">
        <v>3</v>
      </c>
      <c r="B830" s="97" t="s">
        <v>837</v>
      </c>
      <c r="C830" s="97"/>
    </row>
    <row r="831" spans="1:3" ht="32.1" customHeight="1" x14ac:dyDescent="0.25">
      <c r="A831" s="1" t="s">
        <v>3</v>
      </c>
      <c r="B831" s="97" t="s">
        <v>838</v>
      </c>
      <c r="C831" s="97"/>
    </row>
    <row r="832" spans="1:3" ht="32.1" customHeight="1" x14ac:dyDescent="0.25">
      <c r="A832" s="1" t="s">
        <v>3</v>
      </c>
      <c r="B832" s="97" t="s">
        <v>839</v>
      </c>
      <c r="C832" s="97"/>
    </row>
    <row r="833" spans="1:3" ht="32.1" customHeight="1" x14ac:dyDescent="0.25">
      <c r="A833" s="1" t="s">
        <v>3</v>
      </c>
      <c r="B833" s="97" t="s">
        <v>840</v>
      </c>
      <c r="C833" s="97"/>
    </row>
    <row r="834" spans="1:3" ht="32.1" customHeight="1" x14ac:dyDescent="0.25">
      <c r="A834" s="1" t="s">
        <v>3</v>
      </c>
      <c r="B834" s="97" t="s">
        <v>841</v>
      </c>
      <c r="C834" s="97"/>
    </row>
    <row r="835" spans="1:3" ht="32.1" customHeight="1" x14ac:dyDescent="0.25">
      <c r="A835" s="1" t="s">
        <v>3</v>
      </c>
      <c r="B835" s="97" t="s">
        <v>842</v>
      </c>
      <c r="C835" s="97"/>
    </row>
    <row r="836" spans="1:3" ht="32.1" customHeight="1" x14ac:dyDescent="0.25">
      <c r="A836" s="1" t="s">
        <v>3</v>
      </c>
      <c r="B836" s="97" t="s">
        <v>843</v>
      </c>
      <c r="C836" s="97"/>
    </row>
    <row r="837" spans="1:3" ht="32.1" customHeight="1" x14ac:dyDescent="0.25">
      <c r="A837" s="1" t="s">
        <v>3</v>
      </c>
      <c r="B837" s="97" t="s">
        <v>844</v>
      </c>
      <c r="C837" s="97"/>
    </row>
    <row r="838" spans="1:3" ht="32.1" customHeight="1" x14ac:dyDescent="0.25">
      <c r="A838" s="1" t="s">
        <v>3</v>
      </c>
      <c r="B838" s="97" t="s">
        <v>845</v>
      </c>
      <c r="C838" s="97"/>
    </row>
    <row r="839" spans="1:3" ht="32.1" customHeight="1" x14ac:dyDescent="0.25">
      <c r="A839" s="1" t="s">
        <v>3</v>
      </c>
      <c r="B839" s="97" t="s">
        <v>846</v>
      </c>
      <c r="C839" s="97"/>
    </row>
    <row r="840" spans="1:3" ht="32.1" customHeight="1" x14ac:dyDescent="0.25">
      <c r="A840" s="1" t="s">
        <v>3</v>
      </c>
      <c r="B840" s="97" t="s">
        <v>847</v>
      </c>
      <c r="C840" s="97"/>
    </row>
    <row r="841" spans="1:3" ht="32.1" customHeight="1" x14ac:dyDescent="0.25">
      <c r="A841" s="1" t="s">
        <v>3</v>
      </c>
      <c r="B841" s="97" t="s">
        <v>848</v>
      </c>
      <c r="C841" s="97"/>
    </row>
    <row r="842" spans="1:3" ht="32.1" customHeight="1" x14ac:dyDescent="0.25">
      <c r="A842" s="1" t="s">
        <v>3</v>
      </c>
      <c r="B842" s="97" t="s">
        <v>849</v>
      </c>
      <c r="C842" s="97"/>
    </row>
    <row r="843" spans="1:3" ht="32.1" customHeight="1" x14ac:dyDescent="0.25">
      <c r="A843" s="1" t="s">
        <v>3</v>
      </c>
      <c r="B843" s="97" t="s">
        <v>850</v>
      </c>
      <c r="C843" s="97"/>
    </row>
    <row r="844" spans="1:3" ht="32.1" customHeight="1" x14ac:dyDescent="0.25">
      <c r="A844" s="1" t="s">
        <v>3</v>
      </c>
      <c r="B844" s="97" t="s">
        <v>851</v>
      </c>
      <c r="C844" s="97"/>
    </row>
    <row r="845" spans="1:3" ht="32.1" customHeight="1" x14ac:dyDescent="0.25">
      <c r="A845" s="1" t="s">
        <v>3</v>
      </c>
      <c r="B845" s="97" t="s">
        <v>852</v>
      </c>
      <c r="C845" s="97"/>
    </row>
    <row r="846" spans="1:3" ht="32.1" customHeight="1" x14ac:dyDescent="0.25">
      <c r="A846" s="1" t="s">
        <v>3</v>
      </c>
      <c r="B846" s="97" t="s">
        <v>853</v>
      </c>
      <c r="C846" s="97"/>
    </row>
    <row r="847" spans="1:3" ht="32.1" customHeight="1" x14ac:dyDescent="0.25">
      <c r="A847" s="1" t="s">
        <v>3</v>
      </c>
      <c r="B847" s="97" t="s">
        <v>854</v>
      </c>
      <c r="C847" s="97"/>
    </row>
    <row r="848" spans="1:3" ht="32.1" customHeight="1" x14ac:dyDescent="0.25">
      <c r="A848" s="1" t="s">
        <v>3</v>
      </c>
      <c r="B848" s="97" t="s">
        <v>855</v>
      </c>
      <c r="C848" s="97"/>
    </row>
    <row r="849" spans="1:3" ht="32.1" customHeight="1" x14ac:dyDescent="0.25">
      <c r="A849" s="1" t="s">
        <v>3</v>
      </c>
      <c r="B849" s="97" t="s">
        <v>856</v>
      </c>
      <c r="C849" s="97"/>
    </row>
    <row r="850" spans="1:3" ht="32.1" customHeight="1" x14ac:dyDescent="0.25">
      <c r="A850" s="1" t="s">
        <v>3</v>
      </c>
      <c r="B850" s="97" t="s">
        <v>857</v>
      </c>
      <c r="C850" s="97"/>
    </row>
    <row r="851" spans="1:3" ht="32.1" customHeight="1" x14ac:dyDescent="0.25">
      <c r="A851" s="1" t="s">
        <v>3</v>
      </c>
      <c r="B851" s="97" t="s">
        <v>858</v>
      </c>
      <c r="C851" s="97"/>
    </row>
    <row r="852" spans="1:3" x14ac:dyDescent="0.25">
      <c r="A852" s="97"/>
      <c r="B852" s="97"/>
      <c r="C852" s="97"/>
    </row>
    <row r="853" spans="1:3" ht="15.95" customHeight="1" x14ac:dyDescent="0.25">
      <c r="A853" s="3" t="s">
        <v>859</v>
      </c>
      <c r="B853" s="97" t="s">
        <v>17</v>
      </c>
      <c r="C853" s="97"/>
    </row>
    <row r="854" spans="1:3" x14ac:dyDescent="0.25">
      <c r="A854" s="97"/>
      <c r="B854" s="97"/>
      <c r="C854" s="97"/>
    </row>
    <row r="855" spans="1:3" ht="15.95" customHeight="1" x14ac:dyDescent="0.25">
      <c r="A855" s="3" t="s">
        <v>860</v>
      </c>
      <c r="B855" s="97" t="s">
        <v>17</v>
      </c>
      <c r="C855" s="97"/>
    </row>
    <row r="856" spans="1:3" x14ac:dyDescent="0.25">
      <c r="A856" s="97"/>
      <c r="B856" s="97"/>
      <c r="C856" s="97"/>
    </row>
    <row r="857" spans="1:3" ht="15.95" customHeight="1" x14ac:dyDescent="0.25">
      <c r="A857" s="3" t="s">
        <v>861</v>
      </c>
      <c r="B857" s="97" t="s">
        <v>17</v>
      </c>
      <c r="C857" s="97"/>
    </row>
    <row r="858" spans="1:3" x14ac:dyDescent="0.25">
      <c r="A858" s="97"/>
      <c r="B858" s="97"/>
      <c r="C858" s="97"/>
    </row>
    <row r="859" spans="1:3" ht="32.1" customHeight="1" x14ac:dyDescent="0.25">
      <c r="A859" s="3" t="s">
        <v>862</v>
      </c>
      <c r="B859" s="97" t="s">
        <v>863</v>
      </c>
      <c r="C859" s="97"/>
    </row>
    <row r="860" spans="1:3" x14ac:dyDescent="0.25">
      <c r="A860" s="97"/>
      <c r="B860" s="97"/>
      <c r="C860" s="97"/>
    </row>
    <row r="861" spans="1:3" ht="63.95" customHeight="1" x14ac:dyDescent="0.25">
      <c r="A861" s="3" t="s">
        <v>864</v>
      </c>
      <c r="B861" s="97" t="s">
        <v>865</v>
      </c>
      <c r="C861" s="97"/>
    </row>
    <row r="862" spans="1:3" ht="111.95" customHeight="1" x14ac:dyDescent="0.25">
      <c r="A862" s="1" t="s">
        <v>3</v>
      </c>
      <c r="B862" s="97" t="s">
        <v>866</v>
      </c>
      <c r="C862" s="97"/>
    </row>
    <row r="863" spans="1:3" ht="32.1" customHeight="1" x14ac:dyDescent="0.25">
      <c r="A863" s="1" t="s">
        <v>3</v>
      </c>
      <c r="B863" s="97" t="s">
        <v>867</v>
      </c>
      <c r="C863" s="97"/>
    </row>
    <row r="864" spans="1:3" ht="111.95" customHeight="1" x14ac:dyDescent="0.25">
      <c r="A864" s="1" t="s">
        <v>3</v>
      </c>
      <c r="B864" s="97" t="s">
        <v>868</v>
      </c>
      <c r="C864" s="97"/>
    </row>
    <row r="865" spans="1:3" ht="63.95" customHeight="1" x14ac:dyDescent="0.25">
      <c r="A865" s="1" t="s">
        <v>3</v>
      </c>
      <c r="B865" s="97" t="s">
        <v>869</v>
      </c>
      <c r="C865" s="97"/>
    </row>
    <row r="866" spans="1:3" ht="63.95" customHeight="1" x14ac:dyDescent="0.25">
      <c r="A866" s="1" t="s">
        <v>3</v>
      </c>
      <c r="B866" s="97" t="s">
        <v>870</v>
      </c>
      <c r="C866" s="97"/>
    </row>
    <row r="867" spans="1:3" ht="48" customHeight="1" x14ac:dyDescent="0.25">
      <c r="A867" s="1" t="s">
        <v>3</v>
      </c>
      <c r="B867" s="97" t="s">
        <v>871</v>
      </c>
      <c r="C867" s="97"/>
    </row>
    <row r="868" spans="1:3" ht="320.10000000000002" customHeight="1" x14ac:dyDescent="0.25">
      <c r="A868" s="1" t="s">
        <v>3</v>
      </c>
      <c r="B868" s="97" t="s">
        <v>872</v>
      </c>
      <c r="C868" s="97"/>
    </row>
    <row r="869" spans="1:3" x14ac:dyDescent="0.25">
      <c r="A869" s="97"/>
      <c r="B869" s="97"/>
      <c r="C869" s="97"/>
    </row>
    <row r="870" spans="1:3" ht="15.95" customHeight="1" x14ac:dyDescent="0.25">
      <c r="A870" s="3" t="s">
        <v>873</v>
      </c>
      <c r="B870" s="97" t="s">
        <v>17</v>
      </c>
      <c r="C870" s="97"/>
    </row>
    <row r="871" spans="1:3" x14ac:dyDescent="0.25">
      <c r="A871" s="97"/>
      <c r="B871" s="97"/>
      <c r="C871" s="97"/>
    </row>
  </sheetData>
  <mergeCells count="871">
    <mergeCell ref="B865:C865"/>
    <mergeCell ref="B866:C866"/>
    <mergeCell ref="B867:C867"/>
    <mergeCell ref="B868:C868"/>
    <mergeCell ref="A869:C869"/>
    <mergeCell ref="B870:C870"/>
    <mergeCell ref="A871:C871"/>
    <mergeCell ref="A856:C856"/>
    <mergeCell ref="B857:C857"/>
    <mergeCell ref="A858:C858"/>
    <mergeCell ref="B859:C859"/>
    <mergeCell ref="A860:C860"/>
    <mergeCell ref="B861:C861"/>
    <mergeCell ref="B862:C862"/>
    <mergeCell ref="B863:C863"/>
    <mergeCell ref="B864:C864"/>
    <mergeCell ref="B847:C847"/>
    <mergeCell ref="B848:C848"/>
    <mergeCell ref="B849:C849"/>
    <mergeCell ref="B850:C850"/>
    <mergeCell ref="B851:C851"/>
    <mergeCell ref="A852:C852"/>
    <mergeCell ref="B853:C853"/>
    <mergeCell ref="A854:C854"/>
    <mergeCell ref="B855:C855"/>
    <mergeCell ref="B838:C838"/>
    <mergeCell ref="B839:C839"/>
    <mergeCell ref="B840:C840"/>
    <mergeCell ref="B841:C841"/>
    <mergeCell ref="B842:C842"/>
    <mergeCell ref="B843:C843"/>
    <mergeCell ref="B844:C844"/>
    <mergeCell ref="B845:C845"/>
    <mergeCell ref="B846:C846"/>
    <mergeCell ref="B829:C829"/>
    <mergeCell ref="B830:C830"/>
    <mergeCell ref="B831:C831"/>
    <mergeCell ref="B832:C832"/>
    <mergeCell ref="B833:C833"/>
    <mergeCell ref="B834:C834"/>
    <mergeCell ref="B835:C835"/>
    <mergeCell ref="B836:C836"/>
    <mergeCell ref="B837:C837"/>
    <mergeCell ref="B820:C820"/>
    <mergeCell ref="B821:C821"/>
    <mergeCell ref="B822:C822"/>
    <mergeCell ref="B823:C823"/>
    <mergeCell ref="B824:C824"/>
    <mergeCell ref="B825:C825"/>
    <mergeCell ref="B826:C826"/>
    <mergeCell ref="B827:C827"/>
    <mergeCell ref="B828:C828"/>
    <mergeCell ref="B811:C811"/>
    <mergeCell ref="B812:C812"/>
    <mergeCell ref="B813:C813"/>
    <mergeCell ref="B814:C814"/>
    <mergeCell ref="B815:C815"/>
    <mergeCell ref="B816:C816"/>
    <mergeCell ref="B817:C817"/>
    <mergeCell ref="B818:C818"/>
    <mergeCell ref="B819:C819"/>
    <mergeCell ref="B802:C802"/>
    <mergeCell ref="B803:C803"/>
    <mergeCell ref="B804:C804"/>
    <mergeCell ref="B805:C805"/>
    <mergeCell ref="B806:C806"/>
    <mergeCell ref="B807:C807"/>
    <mergeCell ref="B808:C808"/>
    <mergeCell ref="B809:C809"/>
    <mergeCell ref="B810:C810"/>
    <mergeCell ref="B793:C793"/>
    <mergeCell ref="B794:C794"/>
    <mergeCell ref="B795:C795"/>
    <mergeCell ref="B796:C796"/>
    <mergeCell ref="B797:C797"/>
    <mergeCell ref="B798:C798"/>
    <mergeCell ref="B799:C799"/>
    <mergeCell ref="B800:C800"/>
    <mergeCell ref="B801:C801"/>
    <mergeCell ref="B784:C784"/>
    <mergeCell ref="B785:C785"/>
    <mergeCell ref="B786:C786"/>
    <mergeCell ref="B787:C787"/>
    <mergeCell ref="B788:C788"/>
    <mergeCell ref="B789:C789"/>
    <mergeCell ref="B790:C790"/>
    <mergeCell ref="B791:C791"/>
    <mergeCell ref="B792:C792"/>
    <mergeCell ref="B775:C775"/>
    <mergeCell ref="B776:C776"/>
    <mergeCell ref="B777:C777"/>
    <mergeCell ref="B778:C778"/>
    <mergeCell ref="B779:C779"/>
    <mergeCell ref="B780:C780"/>
    <mergeCell ref="B781:C781"/>
    <mergeCell ref="B782:C782"/>
    <mergeCell ref="B783:C783"/>
    <mergeCell ref="B766:C766"/>
    <mergeCell ref="B767:C767"/>
    <mergeCell ref="B768:C768"/>
    <mergeCell ref="B769:C769"/>
    <mergeCell ref="B770:C770"/>
    <mergeCell ref="B771:C771"/>
    <mergeCell ref="B772:C772"/>
    <mergeCell ref="B773:C773"/>
    <mergeCell ref="B774:C774"/>
    <mergeCell ref="B757:C757"/>
    <mergeCell ref="B758:C758"/>
    <mergeCell ref="B759:C759"/>
    <mergeCell ref="B760:C760"/>
    <mergeCell ref="B761:C761"/>
    <mergeCell ref="B762:C762"/>
    <mergeCell ref="B763:C763"/>
    <mergeCell ref="B764:C764"/>
    <mergeCell ref="B765:C765"/>
    <mergeCell ref="B748:C748"/>
    <mergeCell ref="B749:C749"/>
    <mergeCell ref="B750:C750"/>
    <mergeCell ref="B751:C751"/>
    <mergeCell ref="B752:C752"/>
    <mergeCell ref="B753:C753"/>
    <mergeCell ref="B754:C754"/>
    <mergeCell ref="B755:C755"/>
    <mergeCell ref="B756:C756"/>
    <mergeCell ref="B739:C739"/>
    <mergeCell ref="B740:C740"/>
    <mergeCell ref="B741:C741"/>
    <mergeCell ref="B742:C742"/>
    <mergeCell ref="B743:C743"/>
    <mergeCell ref="B744:C744"/>
    <mergeCell ref="B745:C745"/>
    <mergeCell ref="B746:C746"/>
    <mergeCell ref="B747:C747"/>
    <mergeCell ref="B730:C730"/>
    <mergeCell ref="B731:C731"/>
    <mergeCell ref="B732:C732"/>
    <mergeCell ref="B733:C733"/>
    <mergeCell ref="B734:C734"/>
    <mergeCell ref="B735:C735"/>
    <mergeCell ref="B736:C736"/>
    <mergeCell ref="B737:C737"/>
    <mergeCell ref="B738:C738"/>
    <mergeCell ref="B721:C721"/>
    <mergeCell ref="B722:C722"/>
    <mergeCell ref="B723:C723"/>
    <mergeCell ref="B724:C724"/>
    <mergeCell ref="B725:C725"/>
    <mergeCell ref="B726:C726"/>
    <mergeCell ref="B727:C727"/>
    <mergeCell ref="B728:C728"/>
    <mergeCell ref="B729:C729"/>
    <mergeCell ref="B712:C712"/>
    <mergeCell ref="B713:C713"/>
    <mergeCell ref="B714:C714"/>
    <mergeCell ref="B715:C715"/>
    <mergeCell ref="B716:C716"/>
    <mergeCell ref="B717:C717"/>
    <mergeCell ref="B718:C718"/>
    <mergeCell ref="B719:C719"/>
    <mergeCell ref="B720:C720"/>
    <mergeCell ref="B703:C703"/>
    <mergeCell ref="B704:C704"/>
    <mergeCell ref="B705:C705"/>
    <mergeCell ref="B706:C706"/>
    <mergeCell ref="B707:C707"/>
    <mergeCell ref="B708:C708"/>
    <mergeCell ref="B709:C709"/>
    <mergeCell ref="B710:C710"/>
    <mergeCell ref="B711:C711"/>
    <mergeCell ref="B694:C694"/>
    <mergeCell ref="B695:C695"/>
    <mergeCell ref="B696:C696"/>
    <mergeCell ref="B697:C697"/>
    <mergeCell ref="B698:C698"/>
    <mergeCell ref="B699:C699"/>
    <mergeCell ref="B700:C700"/>
    <mergeCell ref="B701:C701"/>
    <mergeCell ref="B702:C702"/>
    <mergeCell ref="B685:C685"/>
    <mergeCell ref="B686:C686"/>
    <mergeCell ref="B687:C687"/>
    <mergeCell ref="B688:C688"/>
    <mergeCell ref="B689:C689"/>
    <mergeCell ref="B690:C690"/>
    <mergeCell ref="B691:C691"/>
    <mergeCell ref="B692:C692"/>
    <mergeCell ref="B693:C693"/>
    <mergeCell ref="B676:C676"/>
    <mergeCell ref="B677:C677"/>
    <mergeCell ref="B678:C678"/>
    <mergeCell ref="B679:C679"/>
    <mergeCell ref="B680:C680"/>
    <mergeCell ref="B681:C681"/>
    <mergeCell ref="B682:C682"/>
    <mergeCell ref="B683:C683"/>
    <mergeCell ref="B684:C684"/>
    <mergeCell ref="B667:C667"/>
    <mergeCell ref="B668:C668"/>
    <mergeCell ref="B669:C669"/>
    <mergeCell ref="B670:C670"/>
    <mergeCell ref="B671:C671"/>
    <mergeCell ref="B672:C672"/>
    <mergeCell ref="B673:C673"/>
    <mergeCell ref="B674:C674"/>
    <mergeCell ref="B675:C675"/>
    <mergeCell ref="B658:C658"/>
    <mergeCell ref="B659:C659"/>
    <mergeCell ref="B660:C660"/>
    <mergeCell ref="B661:C661"/>
    <mergeCell ref="B662:C662"/>
    <mergeCell ref="B663:C663"/>
    <mergeCell ref="B664:C664"/>
    <mergeCell ref="B665:C665"/>
    <mergeCell ref="B666:C666"/>
    <mergeCell ref="B649:C649"/>
    <mergeCell ref="B650:C650"/>
    <mergeCell ref="B651:C651"/>
    <mergeCell ref="B652:C652"/>
    <mergeCell ref="B653:C653"/>
    <mergeCell ref="B654:C654"/>
    <mergeCell ref="B655:C655"/>
    <mergeCell ref="B656:C656"/>
    <mergeCell ref="B657:C657"/>
    <mergeCell ref="B640:C640"/>
    <mergeCell ref="B641:C641"/>
    <mergeCell ref="B642:C642"/>
    <mergeCell ref="B643:C643"/>
    <mergeCell ref="B644:C644"/>
    <mergeCell ref="B645:C645"/>
    <mergeCell ref="B646:C646"/>
    <mergeCell ref="B647:C647"/>
    <mergeCell ref="B648:C648"/>
    <mergeCell ref="B631:C631"/>
    <mergeCell ref="B632:C632"/>
    <mergeCell ref="B633:C633"/>
    <mergeCell ref="B634:C634"/>
    <mergeCell ref="B635:C635"/>
    <mergeCell ref="B636:C636"/>
    <mergeCell ref="B637:C637"/>
    <mergeCell ref="B638:C638"/>
    <mergeCell ref="B639:C639"/>
    <mergeCell ref="B622:C622"/>
    <mergeCell ref="B623:C623"/>
    <mergeCell ref="B624:C624"/>
    <mergeCell ref="B625:C625"/>
    <mergeCell ref="B626:C626"/>
    <mergeCell ref="B627:C627"/>
    <mergeCell ref="B628:C628"/>
    <mergeCell ref="B629:C629"/>
    <mergeCell ref="B630:C630"/>
    <mergeCell ref="B613:C613"/>
    <mergeCell ref="B614:C614"/>
    <mergeCell ref="B615:C615"/>
    <mergeCell ref="B616:C616"/>
    <mergeCell ref="B617:C617"/>
    <mergeCell ref="B618:C618"/>
    <mergeCell ref="B619:C619"/>
    <mergeCell ref="B620:C620"/>
    <mergeCell ref="B621:C621"/>
    <mergeCell ref="B604:C604"/>
    <mergeCell ref="B605:C605"/>
    <mergeCell ref="B606:C606"/>
    <mergeCell ref="B607:C607"/>
    <mergeCell ref="B608:C608"/>
    <mergeCell ref="B609:C609"/>
    <mergeCell ref="B610:C610"/>
    <mergeCell ref="B611:C611"/>
    <mergeCell ref="B612:C612"/>
    <mergeCell ref="B595:C595"/>
    <mergeCell ref="B596:C596"/>
    <mergeCell ref="B597:C597"/>
    <mergeCell ref="B598:C598"/>
    <mergeCell ref="B599:C599"/>
    <mergeCell ref="B600:C600"/>
    <mergeCell ref="B601:C601"/>
    <mergeCell ref="B602:C602"/>
    <mergeCell ref="B603:C603"/>
    <mergeCell ref="B586:C586"/>
    <mergeCell ref="B587:C587"/>
    <mergeCell ref="B588:C588"/>
    <mergeCell ref="B589:C589"/>
    <mergeCell ref="B590:C590"/>
    <mergeCell ref="B591:C591"/>
    <mergeCell ref="B592:C592"/>
    <mergeCell ref="B593:C593"/>
    <mergeCell ref="B594:C594"/>
    <mergeCell ref="B577:C577"/>
    <mergeCell ref="B578:C578"/>
    <mergeCell ref="B579:C579"/>
    <mergeCell ref="B580:C580"/>
    <mergeCell ref="B581:C581"/>
    <mergeCell ref="B582:C582"/>
    <mergeCell ref="B583:C583"/>
    <mergeCell ref="B584:C584"/>
    <mergeCell ref="B585:C585"/>
    <mergeCell ref="B568:C568"/>
    <mergeCell ref="B569:C569"/>
    <mergeCell ref="B570:C570"/>
    <mergeCell ref="B571:C571"/>
    <mergeCell ref="B572:C572"/>
    <mergeCell ref="B573:C573"/>
    <mergeCell ref="B574:C574"/>
    <mergeCell ref="B575:C575"/>
    <mergeCell ref="B576:C576"/>
    <mergeCell ref="B559:C559"/>
    <mergeCell ref="B560:C560"/>
    <mergeCell ref="B561:C561"/>
    <mergeCell ref="B562:C562"/>
    <mergeCell ref="B563:C563"/>
    <mergeCell ref="B564:C564"/>
    <mergeCell ref="B565:C565"/>
    <mergeCell ref="B566:C566"/>
    <mergeCell ref="B567:C567"/>
    <mergeCell ref="B550:C550"/>
    <mergeCell ref="B551:C551"/>
    <mergeCell ref="B552:C552"/>
    <mergeCell ref="B553:C553"/>
    <mergeCell ref="B554:C554"/>
    <mergeCell ref="B555:C555"/>
    <mergeCell ref="B556:C556"/>
    <mergeCell ref="B557:C557"/>
    <mergeCell ref="B558:C558"/>
    <mergeCell ref="B541:C541"/>
    <mergeCell ref="B542:C542"/>
    <mergeCell ref="B543:C543"/>
    <mergeCell ref="B544:C544"/>
    <mergeCell ref="B545:C545"/>
    <mergeCell ref="B546:C546"/>
    <mergeCell ref="B547:C547"/>
    <mergeCell ref="B548:C548"/>
    <mergeCell ref="B549:C549"/>
    <mergeCell ref="B532:C532"/>
    <mergeCell ref="B533:C533"/>
    <mergeCell ref="B534:C534"/>
    <mergeCell ref="B535:C535"/>
    <mergeCell ref="B536:C536"/>
    <mergeCell ref="B537:C537"/>
    <mergeCell ref="B538:C538"/>
    <mergeCell ref="B539:C539"/>
    <mergeCell ref="B540:C540"/>
    <mergeCell ref="B523:C523"/>
    <mergeCell ref="B524:C524"/>
    <mergeCell ref="B525:C525"/>
    <mergeCell ref="B526:C526"/>
    <mergeCell ref="B527:C527"/>
    <mergeCell ref="B528:C528"/>
    <mergeCell ref="B529:C529"/>
    <mergeCell ref="B530:C530"/>
    <mergeCell ref="B531:C531"/>
    <mergeCell ref="B514:C514"/>
    <mergeCell ref="B515:C515"/>
    <mergeCell ref="B516:C516"/>
    <mergeCell ref="B517:C517"/>
    <mergeCell ref="B518:C518"/>
    <mergeCell ref="B519:C519"/>
    <mergeCell ref="B520:C520"/>
    <mergeCell ref="B521:C521"/>
    <mergeCell ref="B522:C522"/>
    <mergeCell ref="B505:C505"/>
    <mergeCell ref="B506:C506"/>
    <mergeCell ref="B507:C507"/>
    <mergeCell ref="B508:C508"/>
    <mergeCell ref="B509:C509"/>
    <mergeCell ref="B510:C510"/>
    <mergeCell ref="B511:C511"/>
    <mergeCell ref="B512:C512"/>
    <mergeCell ref="B513:C513"/>
    <mergeCell ref="B496:C496"/>
    <mergeCell ref="B497:C497"/>
    <mergeCell ref="B498:C498"/>
    <mergeCell ref="B499:C499"/>
    <mergeCell ref="B500:C500"/>
    <mergeCell ref="B501:C501"/>
    <mergeCell ref="B502:C502"/>
    <mergeCell ref="B503:C503"/>
    <mergeCell ref="B504:C504"/>
    <mergeCell ref="B487:C487"/>
    <mergeCell ref="B488:C488"/>
    <mergeCell ref="B489:C489"/>
    <mergeCell ref="B490:C490"/>
    <mergeCell ref="B491:C491"/>
    <mergeCell ref="B492:C492"/>
    <mergeCell ref="B493:C493"/>
    <mergeCell ref="B494:C494"/>
    <mergeCell ref="B495:C495"/>
    <mergeCell ref="B478:C478"/>
    <mergeCell ref="B479:C479"/>
    <mergeCell ref="B480:C480"/>
    <mergeCell ref="B481:C481"/>
    <mergeCell ref="B482:C482"/>
    <mergeCell ref="B483:C483"/>
    <mergeCell ref="B484:C484"/>
    <mergeCell ref="B485:C485"/>
    <mergeCell ref="B486:C486"/>
    <mergeCell ref="B469:C469"/>
    <mergeCell ref="B470:C470"/>
    <mergeCell ref="B471:C471"/>
    <mergeCell ref="B472:C472"/>
    <mergeCell ref="B473:C473"/>
    <mergeCell ref="B474:C474"/>
    <mergeCell ref="B475:C475"/>
    <mergeCell ref="B476:C476"/>
    <mergeCell ref="B477:C477"/>
    <mergeCell ref="B460:C460"/>
    <mergeCell ref="B461:C461"/>
    <mergeCell ref="B462:C462"/>
    <mergeCell ref="B463:C463"/>
    <mergeCell ref="B464:C464"/>
    <mergeCell ref="B465:C465"/>
    <mergeCell ref="B466:C466"/>
    <mergeCell ref="B467:C467"/>
    <mergeCell ref="B468:C468"/>
    <mergeCell ref="B451:C451"/>
    <mergeCell ref="B452:C452"/>
    <mergeCell ref="B453:C453"/>
    <mergeCell ref="B454:C454"/>
    <mergeCell ref="B455:C455"/>
    <mergeCell ref="B456:C456"/>
    <mergeCell ref="B457:C457"/>
    <mergeCell ref="B458:C458"/>
    <mergeCell ref="B459:C459"/>
    <mergeCell ref="B442:C442"/>
    <mergeCell ref="B443:C443"/>
    <mergeCell ref="B444:C444"/>
    <mergeCell ref="B445:C445"/>
    <mergeCell ref="B446:C446"/>
    <mergeCell ref="B447:C447"/>
    <mergeCell ref="B448:C448"/>
    <mergeCell ref="B449:C449"/>
    <mergeCell ref="B450:C450"/>
    <mergeCell ref="B433:C433"/>
    <mergeCell ref="B434:C434"/>
    <mergeCell ref="B435:C435"/>
    <mergeCell ref="B436:C436"/>
    <mergeCell ref="B437:C437"/>
    <mergeCell ref="B438:C438"/>
    <mergeCell ref="B439:C439"/>
    <mergeCell ref="B440:C440"/>
    <mergeCell ref="B441:C441"/>
    <mergeCell ref="B424:C424"/>
    <mergeCell ref="B425:C425"/>
    <mergeCell ref="B426:C426"/>
    <mergeCell ref="B427:C427"/>
    <mergeCell ref="B428:C428"/>
    <mergeCell ref="B429:C429"/>
    <mergeCell ref="B430:C430"/>
    <mergeCell ref="B431:C431"/>
    <mergeCell ref="B432:C432"/>
    <mergeCell ref="B415:C415"/>
    <mergeCell ref="B416:C416"/>
    <mergeCell ref="B417:C417"/>
    <mergeCell ref="B418:C418"/>
    <mergeCell ref="B419:C419"/>
    <mergeCell ref="B420:C420"/>
    <mergeCell ref="B421:C421"/>
    <mergeCell ref="B422:C422"/>
    <mergeCell ref="B423:C423"/>
    <mergeCell ref="B406:C406"/>
    <mergeCell ref="B407:C407"/>
    <mergeCell ref="B408:C408"/>
    <mergeCell ref="B409:C409"/>
    <mergeCell ref="B410:C410"/>
    <mergeCell ref="B411:C411"/>
    <mergeCell ref="B412:C412"/>
    <mergeCell ref="B413:C413"/>
    <mergeCell ref="B414:C414"/>
    <mergeCell ref="B397:C397"/>
    <mergeCell ref="B398:C398"/>
    <mergeCell ref="B399:C399"/>
    <mergeCell ref="B400:C400"/>
    <mergeCell ref="B401:C401"/>
    <mergeCell ref="B402:C402"/>
    <mergeCell ref="B403:C403"/>
    <mergeCell ref="B404:C404"/>
    <mergeCell ref="B405:C405"/>
    <mergeCell ref="B388:C388"/>
    <mergeCell ref="B389:C389"/>
    <mergeCell ref="B390:C390"/>
    <mergeCell ref="B391:C391"/>
    <mergeCell ref="B392:C392"/>
    <mergeCell ref="B393:C393"/>
    <mergeCell ref="B394:C394"/>
    <mergeCell ref="B395:C395"/>
    <mergeCell ref="B396:C396"/>
    <mergeCell ref="B379:C379"/>
    <mergeCell ref="B380:C380"/>
    <mergeCell ref="B381:C381"/>
    <mergeCell ref="B382:C382"/>
    <mergeCell ref="B383:C383"/>
    <mergeCell ref="B384:C384"/>
    <mergeCell ref="B385:C385"/>
    <mergeCell ref="B386:C386"/>
    <mergeCell ref="B387:C387"/>
    <mergeCell ref="B370:C370"/>
    <mergeCell ref="B371:C371"/>
    <mergeCell ref="B372:C372"/>
    <mergeCell ref="B373:C373"/>
    <mergeCell ref="B374:C374"/>
    <mergeCell ref="B375:C375"/>
    <mergeCell ref="B376:C376"/>
    <mergeCell ref="B377:C377"/>
    <mergeCell ref="B378:C378"/>
    <mergeCell ref="B361:C361"/>
    <mergeCell ref="B362:C362"/>
    <mergeCell ref="B363:C363"/>
    <mergeCell ref="B364:C364"/>
    <mergeCell ref="B365:C365"/>
    <mergeCell ref="B366:C366"/>
    <mergeCell ref="B367:C367"/>
    <mergeCell ref="B368:C368"/>
    <mergeCell ref="B369:C369"/>
    <mergeCell ref="B352:C352"/>
    <mergeCell ref="B353:C353"/>
    <mergeCell ref="B354:C354"/>
    <mergeCell ref="B355:C355"/>
    <mergeCell ref="B356:C356"/>
    <mergeCell ref="B357:C357"/>
    <mergeCell ref="B358:C358"/>
    <mergeCell ref="B359:C359"/>
    <mergeCell ref="B360:C360"/>
    <mergeCell ref="B343:C343"/>
    <mergeCell ref="B344:C344"/>
    <mergeCell ref="B345:C345"/>
    <mergeCell ref="B346:C346"/>
    <mergeCell ref="B347:C347"/>
    <mergeCell ref="B348:C348"/>
    <mergeCell ref="B349:C349"/>
    <mergeCell ref="B350:C350"/>
    <mergeCell ref="B351:C351"/>
    <mergeCell ref="B334:C334"/>
    <mergeCell ref="B335:C335"/>
    <mergeCell ref="B336:C336"/>
    <mergeCell ref="B337:C337"/>
    <mergeCell ref="B338:C338"/>
    <mergeCell ref="B339:C339"/>
    <mergeCell ref="B340:C340"/>
    <mergeCell ref="B341:C341"/>
    <mergeCell ref="B342:C342"/>
    <mergeCell ref="B325:C325"/>
    <mergeCell ref="B326:C326"/>
    <mergeCell ref="B327:C327"/>
    <mergeCell ref="B328:C328"/>
    <mergeCell ref="B329:C329"/>
    <mergeCell ref="B330:C330"/>
    <mergeCell ref="B331:C331"/>
    <mergeCell ref="B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A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r:id="rId1"/>
  <headerFooter>
    <oddHeader>&amp;LTable: ACSDT5Y2019.B19013</oddHeader>
    <oddFooter>&amp;L&amp;Bdata.census.gov&amp;B | Measuring America's People, Places, and Economy &amp;R&amp;P</oddFooter>
    <evenHeader>&amp;LTable: ACSDT5Y2019.B19013</evenHeader>
    <evenFooter>&amp;L&amp;Bdata.census.gov&amp;B | Measuring America's People, Places, and Economy &amp;R&amp;P</even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4A6D-0597-4B71-8EA5-CB218458741C}">
  <sheetPr>
    <tabColor rgb="FFFFFF00"/>
  </sheetPr>
  <dimension ref="B1:U40"/>
  <sheetViews>
    <sheetView tabSelected="1" topLeftCell="J1" zoomScale="130" zoomScaleNormal="130" workbookViewId="0">
      <selection activeCell="V4" sqref="V4"/>
    </sheetView>
  </sheetViews>
  <sheetFormatPr defaultRowHeight="15" x14ac:dyDescent="0.25"/>
  <cols>
    <col min="2" max="2" width="10.7109375" customWidth="1"/>
    <col min="3" max="3" width="16.42578125" customWidth="1"/>
    <col min="4" max="4" width="9.85546875" style="6" customWidth="1"/>
    <col min="5" max="5" width="12.140625" style="234" bestFit="1" customWidth="1"/>
    <col min="6" max="6" width="13.5703125" style="234" customWidth="1"/>
    <col min="7" max="7" width="12" bestFit="1" customWidth="1"/>
    <col min="10" max="10" width="15.85546875" customWidth="1"/>
    <col min="11" max="11" width="10.85546875" customWidth="1"/>
    <col min="12" max="12" width="12.5703125" style="234" bestFit="1" customWidth="1"/>
    <col min="13" max="13" width="14.140625" style="234" customWidth="1"/>
    <col min="15" max="15" width="12.85546875" bestFit="1" customWidth="1"/>
    <col min="16" max="16" width="21.42578125" bestFit="1" customWidth="1"/>
    <col min="17" max="17" width="16.42578125" bestFit="1" customWidth="1"/>
    <col min="18" max="18" width="11.140625" bestFit="1" customWidth="1"/>
    <col min="19" max="19" width="13.28515625" bestFit="1" customWidth="1"/>
    <col min="20" max="20" width="9.42578125" bestFit="1" customWidth="1"/>
    <col min="21" max="21" width="7.7109375" bestFit="1" customWidth="1"/>
  </cols>
  <sheetData>
    <row r="1" spans="2:21" ht="21" x14ac:dyDescent="0.35">
      <c r="C1" s="238" t="s">
        <v>2198</v>
      </c>
      <c r="D1" s="238"/>
      <c r="E1" s="238"/>
      <c r="J1" s="239" t="s">
        <v>2199</v>
      </c>
      <c r="K1" s="239"/>
      <c r="L1" s="239"/>
      <c r="P1" s="239" t="s">
        <v>2219</v>
      </c>
      <c r="Q1" s="239"/>
      <c r="R1" s="239"/>
      <c r="S1" s="239"/>
      <c r="T1" s="239"/>
      <c r="U1" s="239"/>
    </row>
    <row r="3" spans="2:21" x14ac:dyDescent="0.25">
      <c r="B3" s="12" t="s">
        <v>1740</v>
      </c>
      <c r="C3" s="12" t="s">
        <v>1741</v>
      </c>
      <c r="I3" s="12" t="s">
        <v>1757</v>
      </c>
      <c r="J3" s="12" t="s">
        <v>1753</v>
      </c>
      <c r="K3" s="6"/>
      <c r="P3" s="12" t="s">
        <v>2209</v>
      </c>
      <c r="Q3" s="12" t="s">
        <v>2210</v>
      </c>
    </row>
    <row r="4" spans="2:21" x14ac:dyDescent="0.25">
      <c r="K4" s="6"/>
    </row>
    <row r="5" spans="2:21" ht="45" x14ac:dyDescent="0.25">
      <c r="B5" s="100" t="s">
        <v>1742</v>
      </c>
      <c r="C5" s="100"/>
      <c r="D5" s="100"/>
      <c r="E5" s="235" t="s">
        <v>1743</v>
      </c>
      <c r="F5" s="236" t="s">
        <v>2197</v>
      </c>
      <c r="I5" s="100" t="s">
        <v>1958</v>
      </c>
      <c r="J5" s="100"/>
      <c r="K5" s="100"/>
      <c r="L5" s="235" t="s">
        <v>1743</v>
      </c>
      <c r="M5" s="237" t="s">
        <v>2197</v>
      </c>
      <c r="P5" s="16" t="s">
        <v>2200</v>
      </c>
      <c r="Q5" s="16" t="s">
        <v>2218</v>
      </c>
      <c r="R5" s="16" t="s">
        <v>2201</v>
      </c>
      <c r="S5" s="16" t="s">
        <v>2202</v>
      </c>
      <c r="T5" s="16" t="s">
        <v>2203</v>
      </c>
      <c r="U5" s="16" t="s">
        <v>2208</v>
      </c>
    </row>
    <row r="6" spans="2:21" x14ac:dyDescent="0.25">
      <c r="B6" s="100" t="s">
        <v>1744</v>
      </c>
      <c r="C6" s="100" t="s">
        <v>1746</v>
      </c>
      <c r="D6" s="6" t="s">
        <v>1748</v>
      </c>
      <c r="E6" s="234">
        <f>SUMIFS(Table8[CLM $ Collected ],Table8[Distressed Tract1],"Yes")</f>
        <v>3598608.4811999979</v>
      </c>
      <c r="F6" s="234">
        <f>SUMIFS(Table8[Incentive Disbursements],Table8[Distressed Tract1],"Yes")</f>
        <v>0</v>
      </c>
      <c r="I6" s="100" t="s">
        <v>1744</v>
      </c>
      <c r="J6" s="100" t="s">
        <v>1746</v>
      </c>
      <c r="K6" s="6" t="s">
        <v>1748</v>
      </c>
      <c r="L6" s="234">
        <f>SUMIFS(Table325[CLM $ Collected ],Table325[Distressed Tract1],"Yes")</f>
        <v>3636636.4099000003</v>
      </c>
      <c r="M6" s="234">
        <f>SUMIFS(Table325[Incentive Disbursements],Table325[Distressed Tract1],"Yes")</f>
        <v>0</v>
      </c>
      <c r="P6" s="100" t="s">
        <v>2204</v>
      </c>
      <c r="Q6" s="16" t="s">
        <v>2205</v>
      </c>
      <c r="R6" s="16">
        <f>SUMIFS(Table5[HES Total Units],Table5[Distressed Tract1],"Yes")</f>
        <v>0</v>
      </c>
      <c r="S6" s="16">
        <f>SUMIFS(Table5[HES Single Family],Table5[Distressed Tract1],"Yes")</f>
        <v>0</v>
      </c>
      <c r="T6" s="16">
        <f>SUMIFS(Table5[HES 2-4 Units],Table5[Distressed Tract1],"Yes")</f>
        <v>0</v>
      </c>
      <c r="U6" s="16">
        <f>SUMIFS(Table5[HES &gt;4 Units],Table5[Distressed Tract1],"Yes")</f>
        <v>0</v>
      </c>
    </row>
    <row r="7" spans="2:21" x14ac:dyDescent="0.25">
      <c r="B7" s="100"/>
      <c r="C7" s="100"/>
      <c r="D7" s="6" t="s">
        <v>1749</v>
      </c>
      <c r="E7" s="234">
        <f>(E6/E14)*100</f>
        <v>4.1790161899536189</v>
      </c>
      <c r="F7" s="234">
        <f>(F6/F14)*100</f>
        <v>0</v>
      </c>
      <c r="I7" s="100"/>
      <c r="J7" s="100"/>
      <c r="K7" s="6" t="s">
        <v>1749</v>
      </c>
      <c r="L7" s="234">
        <f>(L6/L14)*100</f>
        <v>7.4466185901709006</v>
      </c>
      <c r="M7" s="234">
        <f>(M6/M14)*100</f>
        <v>0</v>
      </c>
      <c r="P7" s="100"/>
      <c r="Q7" s="16" t="s">
        <v>2206</v>
      </c>
      <c r="R7" s="16">
        <f>SUMIFS(Table5[HES Total Units],Table5[Distressed Tract1],"No")</f>
        <v>2950</v>
      </c>
      <c r="S7" s="16">
        <f>SUMIFS(Table5[HES Single Family],Table5[Distressed Tract1],"No")</f>
        <v>2732</v>
      </c>
      <c r="T7" s="16">
        <f>SUMIFS(Table5[HES 2-4 Units],Table5[Distressed Tract1],"No")</f>
        <v>177</v>
      </c>
      <c r="U7" s="16">
        <f>SUMIFS(Table5[HES &gt;4 Units],Table5[Distressed Tract1],"No")</f>
        <v>41</v>
      </c>
    </row>
    <row r="8" spans="2:21" x14ac:dyDescent="0.25">
      <c r="B8" s="100"/>
      <c r="C8" s="100" t="s">
        <v>1747</v>
      </c>
      <c r="D8" s="6" t="s">
        <v>1748</v>
      </c>
      <c r="E8" s="234">
        <f>SUMIFS(Table8[CLM $ Collected ],Table8[Distressed Tract1],"No")</f>
        <v>13949310.433500003</v>
      </c>
      <c r="F8" s="234">
        <f>SUMIFS(Table8[Incentive Disbursements],Table8[Distressed Tract1],"No")</f>
        <v>11650460.610000001</v>
      </c>
      <c r="I8" s="100"/>
      <c r="J8" s="100" t="s">
        <v>1747</v>
      </c>
      <c r="K8" s="6" t="s">
        <v>1748</v>
      </c>
      <c r="L8" s="234">
        <f>SUMIFS(Table325[CLM $ Collected ],Table325[Distressed Tract1],"No")</f>
        <v>7916057.2809999986</v>
      </c>
      <c r="M8" s="234">
        <f>SUMIFS(Table325[Incentive Disbursements],Table325[Distressed Tract1],"No")</f>
        <v>5150527.3599999994</v>
      </c>
      <c r="P8" s="100" t="s">
        <v>2207</v>
      </c>
      <c r="Q8" s="16" t="s">
        <v>2205</v>
      </c>
      <c r="R8" s="16">
        <f>SUMIFS(Table323[Total Units],Table323[Distressed Tract1],"Yes")</f>
        <v>0</v>
      </c>
      <c r="S8" s="16">
        <f>SUMIFS(Table323[Single Family],Table323[Distressed Tract1],"Yes")</f>
        <v>0</v>
      </c>
      <c r="T8" s="16">
        <f>SUMIFS(Table323[2-4 Units],Table323[Distressed Tract1],"Yes")</f>
        <v>0</v>
      </c>
      <c r="U8" s="16">
        <f>SUMIFS(Table323[&gt;4 Units],Table323[Distressed Tract1],"Yes")</f>
        <v>0</v>
      </c>
    </row>
    <row r="9" spans="2:21" x14ac:dyDescent="0.25">
      <c r="B9" s="100"/>
      <c r="C9" s="100"/>
      <c r="D9" s="6" t="s">
        <v>1749</v>
      </c>
      <c r="E9" s="234">
        <f>(E8/E14)*100</f>
        <v>16.199148766760672</v>
      </c>
      <c r="F9" s="234">
        <f>(F8/F14)*100</f>
        <v>17.248328192878081</v>
      </c>
      <c r="I9" s="100"/>
      <c r="J9" s="100"/>
      <c r="K9" s="6" t="s">
        <v>1749</v>
      </c>
      <c r="L9" s="234">
        <f>(L8/L14)*100</f>
        <v>16.20944539549755</v>
      </c>
      <c r="M9" s="234">
        <f>(M8/M14)*100</f>
        <v>13.580495043699836</v>
      </c>
      <c r="P9" s="100"/>
      <c r="Q9" s="16" t="s">
        <v>2206</v>
      </c>
      <c r="R9" s="16">
        <f>SUMIFS(Table323[Total Units],Table323[Distressed Tract1],"No")</f>
        <v>22226</v>
      </c>
      <c r="S9" s="16">
        <f>SUMIFS(Table323[Single Family],Table323[Distressed Tract1],"No")</f>
        <v>10721</v>
      </c>
      <c r="T9" s="16">
        <f>SUMIFS(Table323[2-4 Units],Table323[Distressed Tract1],"No")</f>
        <v>212</v>
      </c>
      <c r="U9" s="16">
        <f>SUMIFS(Table323[&gt;4 Units],Table323[Distressed Tract1],"No")</f>
        <v>11293</v>
      </c>
    </row>
    <row r="10" spans="2:21" x14ac:dyDescent="0.25">
      <c r="B10" s="100" t="s">
        <v>1745</v>
      </c>
      <c r="C10" s="100" t="s">
        <v>1746</v>
      </c>
      <c r="D10" s="6" t="s">
        <v>1748</v>
      </c>
      <c r="E10" s="234">
        <f>SUMIFS(Table3[CLM $ Collected ],Table3[Distressed Tract1],"Yes")</f>
        <v>308663.16856199992</v>
      </c>
      <c r="F10" s="234">
        <f>SUMIFS(Table3[Incentive Disbursements],Table3[Distressed Tract1],"Yes")</f>
        <v>288984.3499999998</v>
      </c>
      <c r="I10" s="100" t="s">
        <v>1745</v>
      </c>
      <c r="J10" s="100" t="s">
        <v>1746</v>
      </c>
      <c r="K10" s="6" t="s">
        <v>1748</v>
      </c>
      <c r="L10" s="234">
        <f>SUMIFS(Table32[CLM $ Collected ],Table32[Distressed Tract1],"Yes")</f>
        <v>52.892595</v>
      </c>
      <c r="M10" s="234">
        <f>SUMIFS(Table32[Incentive Disbursements],Table32[Distressed Tract1],"Yes")</f>
        <v>0</v>
      </c>
      <c r="P10" s="16" t="s">
        <v>1961</v>
      </c>
      <c r="Q10" s="16" t="s">
        <v>1962</v>
      </c>
      <c r="R10" s="16">
        <f>SUM(R6:R9)</f>
        <v>25176</v>
      </c>
      <c r="S10" s="16">
        <f t="shared" ref="S10:U10" si="0">SUM(S6:S9)</f>
        <v>13453</v>
      </c>
      <c r="T10" s="16">
        <f t="shared" si="0"/>
        <v>389</v>
      </c>
      <c r="U10" s="16">
        <f t="shared" si="0"/>
        <v>11334</v>
      </c>
    </row>
    <row r="11" spans="2:21" x14ac:dyDescent="0.25">
      <c r="B11" s="100"/>
      <c r="C11" s="100"/>
      <c r="D11" s="6" t="s">
        <v>1749</v>
      </c>
      <c r="E11" s="234">
        <f>(E10/E14)*100</f>
        <v>0.35844643433754303</v>
      </c>
      <c r="F11" s="234">
        <f>(F10/F14)*100</f>
        <v>0.42783689660537311</v>
      </c>
      <c r="I11" s="100"/>
      <c r="J11" s="100"/>
      <c r="K11" s="6" t="s">
        <v>1749</v>
      </c>
      <c r="L11" s="234">
        <f>(L10/L14)*100</f>
        <v>1.0830639547499087E-4</v>
      </c>
      <c r="M11" s="234">
        <f>(M10/M14)*100</f>
        <v>0</v>
      </c>
    </row>
    <row r="12" spans="2:21" x14ac:dyDescent="0.25">
      <c r="B12" s="100"/>
      <c r="C12" s="100" t="s">
        <v>1747</v>
      </c>
      <c r="D12" s="6" t="s">
        <v>1748</v>
      </c>
      <c r="E12" s="234">
        <f>SUMIFS(Table3[CLM $ Collected ],Table3[Distressed Tract1],"No")</f>
        <v>68254797.189473897</v>
      </c>
      <c r="F12" s="234">
        <f>SUMIFS(Table3[Incentive Disbursements],Table3[Distressed Tract1],"No")</f>
        <v>55606003.385599859</v>
      </c>
      <c r="I12" s="100"/>
      <c r="J12" s="100" t="s">
        <v>1747</v>
      </c>
      <c r="K12" s="6" t="s">
        <v>1748</v>
      </c>
      <c r="L12" s="234">
        <f>SUMIFS(Table32[CLM $ Collected ],Table32[Distressed Tract1],"No")</f>
        <v>37283330.70264595</v>
      </c>
      <c r="M12" s="234">
        <f>SUMIFS(Table32[Incentive Disbursements],Table32[Distressed Tract1],"No")</f>
        <v>32775390.240399953</v>
      </c>
    </row>
    <row r="13" spans="2:21" x14ac:dyDescent="0.25">
      <c r="B13" s="100"/>
      <c r="C13" s="100"/>
      <c r="D13" s="6" t="s">
        <v>1749</v>
      </c>
      <c r="E13" s="234">
        <f>(E12/E14)*100</f>
        <v>79.263388608948176</v>
      </c>
      <c r="F13" s="234">
        <f>(F12/F14)*100</f>
        <v>82.323834910516553</v>
      </c>
      <c r="I13" s="100"/>
      <c r="J13" s="100"/>
      <c r="K13" s="6" t="s">
        <v>1749</v>
      </c>
      <c r="L13" s="234">
        <f>(L12/L14)*100</f>
        <v>76.343827707936072</v>
      </c>
      <c r="M13" s="234">
        <f>(M12/M14)*100</f>
        <v>86.419504956300159</v>
      </c>
      <c r="P13" s="12" t="s">
        <v>2211</v>
      </c>
      <c r="Q13" s="12" t="s">
        <v>2212</v>
      </c>
    </row>
    <row r="14" spans="2:21" x14ac:dyDescent="0.25">
      <c r="B14" s="16" t="s">
        <v>1961</v>
      </c>
      <c r="C14" s="16" t="s">
        <v>1962</v>
      </c>
      <c r="D14" s="16"/>
      <c r="E14" s="234">
        <f>SUM(E6,E8,E10,E12)</f>
        <v>86111379.272735894</v>
      </c>
      <c r="F14" s="234">
        <f>SUM(F6,F8,F10,F12)</f>
        <v>67545448.34559986</v>
      </c>
      <c r="I14" s="16" t="s">
        <v>1961</v>
      </c>
      <c r="J14" s="16" t="s">
        <v>1962</v>
      </c>
      <c r="K14" s="16"/>
      <c r="L14" s="234">
        <f>SUM(L6,L8,L10,L12)</f>
        <v>48836077.286140949</v>
      </c>
      <c r="M14" s="234">
        <f>SUM(M6,M8,M10,M12)</f>
        <v>37925917.600399956</v>
      </c>
    </row>
    <row r="15" spans="2:21" x14ac:dyDescent="0.25">
      <c r="P15" s="16" t="s">
        <v>2200</v>
      </c>
      <c r="Q15" s="16" t="s">
        <v>2218</v>
      </c>
      <c r="R15" s="16" t="s">
        <v>2213</v>
      </c>
      <c r="S15" s="16" t="s">
        <v>1948</v>
      </c>
    </row>
    <row r="16" spans="2:21" x14ac:dyDescent="0.25">
      <c r="B16" s="12" t="s">
        <v>1750</v>
      </c>
      <c r="C16" s="12" t="s">
        <v>1751</v>
      </c>
      <c r="I16" s="12" t="s">
        <v>1758</v>
      </c>
      <c r="J16" s="12" t="s">
        <v>1754</v>
      </c>
      <c r="K16" s="6"/>
      <c r="P16" s="100" t="s">
        <v>2204</v>
      </c>
      <c r="Q16" s="16" t="s">
        <v>2205</v>
      </c>
      <c r="R16" s="16">
        <f>SUMIFS(Table5[CLM $ Collected ],Table5[Distressed Tract1],"Yes")</f>
        <v>2142093.8969000001</v>
      </c>
      <c r="S16" s="16">
        <f>SUMIFS(Table5[Incentives],Table5[Distressed Tract1],"Yes")</f>
        <v>0</v>
      </c>
    </row>
    <row r="17" spans="2:21" x14ac:dyDescent="0.25">
      <c r="K17" s="6"/>
      <c r="P17" s="100"/>
      <c r="Q17" s="16" t="s">
        <v>2206</v>
      </c>
      <c r="R17" s="16">
        <f>SUMIFS(Table5[CLM $ Collected ],Table5[Distressed Tract1],"No")</f>
        <v>9987699.0340000037</v>
      </c>
      <c r="S17" s="16">
        <f>SUMIFS(Table5[Incentives],Table5[Distressed Tract1],"No")</f>
        <v>3161000.9200000009</v>
      </c>
    </row>
    <row r="18" spans="2:21" ht="45" x14ac:dyDescent="0.25">
      <c r="B18" s="100" t="s">
        <v>1956</v>
      </c>
      <c r="C18" s="100"/>
      <c r="D18" s="100"/>
      <c r="E18" s="235" t="s">
        <v>1743</v>
      </c>
      <c r="F18" s="237" t="s">
        <v>2197</v>
      </c>
      <c r="I18" s="100" t="s">
        <v>1959</v>
      </c>
      <c r="J18" s="100"/>
      <c r="K18" s="100"/>
      <c r="L18" s="235" t="s">
        <v>1743</v>
      </c>
      <c r="M18" s="237" t="s">
        <v>2197</v>
      </c>
      <c r="P18" s="100" t="s">
        <v>2207</v>
      </c>
      <c r="Q18" s="16" t="s">
        <v>2205</v>
      </c>
      <c r="R18" s="16">
        <f>SUMIFS(Table323[CLM $ Collected ],Table323[Distressed Tract1],"Yes")</f>
        <v>308663.16856199992</v>
      </c>
      <c r="S18" s="16">
        <f>SUMIFS(Table323[Incentives],Table323[Distressed Tract1],"Yes")</f>
        <v>0</v>
      </c>
    </row>
    <row r="19" spans="2:21" x14ac:dyDescent="0.25">
      <c r="B19" s="100" t="s">
        <v>1744</v>
      </c>
      <c r="C19" s="100" t="s">
        <v>1746</v>
      </c>
      <c r="D19" s="6" t="s">
        <v>1748</v>
      </c>
      <c r="E19" s="234">
        <f>SUMIFS(Table8[Residential CLM $ Collected],Table8[Distressed Tract1],"Yes")</f>
        <v>2142093.8969000001</v>
      </c>
      <c r="F19" s="234">
        <f>SUMIFS(Table8[Residential Incentive Disbursements],Table8[Distressed Tract1],"Yes")</f>
        <v>0</v>
      </c>
      <c r="I19" s="100" t="s">
        <v>1744</v>
      </c>
      <c r="J19" s="100" t="s">
        <v>1746</v>
      </c>
      <c r="K19" s="6" t="s">
        <v>1748</v>
      </c>
      <c r="L19" s="234">
        <f>SUMIFS(Table325[Residential CLM $ Collected],Table325[Distressed Tract1],"Yes")</f>
        <v>101423.4553</v>
      </c>
      <c r="M19" s="234">
        <f>SUMIFS(Table325[Residential Incentive Disbursements],Table325[Distressed Tract1],"Yes")</f>
        <v>0</v>
      </c>
      <c r="P19" s="100"/>
      <c r="Q19" s="16" t="s">
        <v>2206</v>
      </c>
      <c r="R19" s="16">
        <f>SUMIFS(Table323[CLM $ Collected ],Table323[Distressed Tract1],"No")</f>
        <v>52209305.665390931</v>
      </c>
      <c r="S19" s="16">
        <f>SUMIFS(Table323[Incentives],Table323[Distressed Tract1],"No")</f>
        <v>15882653.999999996</v>
      </c>
    </row>
    <row r="20" spans="2:21" x14ac:dyDescent="0.25">
      <c r="B20" s="100"/>
      <c r="C20" s="100"/>
      <c r="D20" s="6" t="s">
        <v>1749</v>
      </c>
      <c r="E20" s="234">
        <f>(E19/E27)*100</f>
        <v>3.3159114305590478</v>
      </c>
      <c r="F20" s="234">
        <f>(F19/F27)*100</f>
        <v>0</v>
      </c>
      <c r="I20" s="100"/>
      <c r="J20" s="100"/>
      <c r="K20" s="6" t="s">
        <v>1749</v>
      </c>
      <c r="L20" s="234">
        <f>(L19/L27)*100</f>
        <v>50.062699147624137</v>
      </c>
      <c r="M20" s="234">
        <f>(M19/M27)*100</f>
        <v>0</v>
      </c>
      <c r="P20" t="s">
        <v>1961</v>
      </c>
      <c r="Q20" s="16" t="s">
        <v>1962</v>
      </c>
      <c r="R20">
        <f>SUM(R16:R19)</f>
        <v>64647761.764852934</v>
      </c>
      <c r="S20">
        <f>SUM(S16:S19)</f>
        <v>19043654.919999998</v>
      </c>
    </row>
    <row r="21" spans="2:21" x14ac:dyDescent="0.25">
      <c r="B21" s="100"/>
      <c r="C21" s="100" t="s">
        <v>1747</v>
      </c>
      <c r="D21" s="6" t="s">
        <v>1748</v>
      </c>
      <c r="E21" s="234">
        <f>SUMIFS(Table8[Residential CLM $ Collected],Table8[Distressed Tract1],"No")</f>
        <v>9987699.0340000037</v>
      </c>
      <c r="F21" s="234">
        <f>SUMIFS(Table8[Residential Incentive Disbursements],Table8[Distressed Tract1],"No")</f>
        <v>8494544.290000001</v>
      </c>
      <c r="I21" s="100"/>
      <c r="J21" s="100" t="s">
        <v>1747</v>
      </c>
      <c r="K21" s="6" t="s">
        <v>1748</v>
      </c>
      <c r="L21" s="234">
        <f>SUMIFS(Table325[Residential CLM $ Collected],Table325[Distressed Tract1],"No")</f>
        <v>53862.776099999995</v>
      </c>
      <c r="M21" s="234">
        <f>SUMIFS(Table325[Residential Incentive Disbursements],Table325[Distressed Tract1],"No")</f>
        <v>800</v>
      </c>
    </row>
    <row r="22" spans="2:21" x14ac:dyDescent="0.25">
      <c r="B22" s="100"/>
      <c r="C22" s="100"/>
      <c r="D22" s="6" t="s">
        <v>1749</v>
      </c>
      <c r="E22" s="234">
        <f>(E21/E27)*100</f>
        <v>15.460725339702627</v>
      </c>
      <c r="F22" s="234">
        <f>(F21/F27)*100</f>
        <v>15.079636388266987</v>
      </c>
      <c r="I22" s="100"/>
      <c r="J22" s="100"/>
      <c r="K22" s="6" t="s">
        <v>1749</v>
      </c>
      <c r="L22" s="234">
        <f>(L21/L27)*100</f>
        <v>26.586709624259264</v>
      </c>
      <c r="M22" s="234">
        <f>(M21/M27)*100</f>
        <v>100</v>
      </c>
    </row>
    <row r="23" spans="2:21" x14ac:dyDescent="0.25">
      <c r="B23" s="100" t="s">
        <v>1745</v>
      </c>
      <c r="C23" s="100" t="s">
        <v>1746</v>
      </c>
      <c r="D23" s="6" t="s">
        <v>1748</v>
      </c>
      <c r="E23" s="234">
        <f>SUMIFS(Table3[Residential CLM $ Collected],Table3[Distressed Tract1],"Yes")</f>
        <v>308663.16856199992</v>
      </c>
      <c r="F23" s="234">
        <f>SUMIFS(Table3[Residential Incentive Disbursements],Table3[Distressed Tract1],"Yes")</f>
        <v>288984.3499999998</v>
      </c>
      <c r="I23" s="100" t="s">
        <v>1745</v>
      </c>
      <c r="J23" s="100" t="s">
        <v>1746</v>
      </c>
      <c r="K23" s="6" t="s">
        <v>1748</v>
      </c>
      <c r="L23" s="234">
        <f>SUMIFS(Table32[Residential CLM $ Collected],Table32[Distressed Tract1],"Yes")</f>
        <v>0</v>
      </c>
      <c r="M23" s="234">
        <f>SUMIFS(Table32[Residential Incentive Disbursements],Table32[Distressed Tract1],"Yes")</f>
        <v>0</v>
      </c>
      <c r="P23" s="12" t="s">
        <v>2214</v>
      </c>
      <c r="Q23" s="12" t="s">
        <v>2216</v>
      </c>
    </row>
    <row r="24" spans="2:21" x14ac:dyDescent="0.25">
      <c r="B24" s="100"/>
      <c r="C24" s="100"/>
      <c r="D24" s="6" t="s">
        <v>1749</v>
      </c>
      <c r="E24" s="234">
        <f>(E23/E27)*100</f>
        <v>0.47780339148928075</v>
      </c>
      <c r="F24" s="234">
        <f>(F23/F27)*100</f>
        <v>0.51300914694503053</v>
      </c>
      <c r="I24" s="100"/>
      <c r="J24" s="100"/>
      <c r="K24" s="6" t="s">
        <v>1749</v>
      </c>
      <c r="L24" s="234">
        <f>(L23/L27)*100</f>
        <v>0</v>
      </c>
      <c r="M24" s="234">
        <f>(M23/M27)*100</f>
        <v>0</v>
      </c>
    </row>
    <row r="25" spans="2:21" x14ac:dyDescent="0.25">
      <c r="B25" s="100"/>
      <c r="C25" s="100" t="s">
        <v>1747</v>
      </c>
      <c r="D25" s="6" t="s">
        <v>1748</v>
      </c>
      <c r="E25" s="234">
        <f>SUMIFS(Table3[Residential CLM $ Collected],Table3[Distressed Tract1],"No")</f>
        <v>52161999.665390931</v>
      </c>
      <c r="F25" s="234">
        <f>SUMIFS(Table3[Residential Incentive Disbursements],Table3[Distressed Tract1],"No")</f>
        <v>47547698.925999872</v>
      </c>
      <c r="I25" s="100"/>
      <c r="J25" s="100" t="s">
        <v>1747</v>
      </c>
      <c r="K25" s="6" t="s">
        <v>1748</v>
      </c>
      <c r="L25" s="234">
        <f>SUMIFS(Table32[Residential CLM $ Collected],Table32[Distressed Tract1],"No")</f>
        <v>47306.631203999939</v>
      </c>
      <c r="M25" s="234">
        <f>SUMIFS(Table32[Residential Incentive Disbursements],Table32[Distressed Tract1],"No")</f>
        <v>0</v>
      </c>
      <c r="P25" s="16" t="s">
        <v>2200</v>
      </c>
      <c r="Q25" s="16" t="s">
        <v>2218</v>
      </c>
      <c r="R25" s="16" t="s">
        <v>2201</v>
      </c>
      <c r="S25" s="16" t="s">
        <v>2202</v>
      </c>
      <c r="T25" s="16" t="s">
        <v>2203</v>
      </c>
      <c r="U25" s="16" t="s">
        <v>2208</v>
      </c>
    </row>
    <row r="26" spans="2:21" x14ac:dyDescent="0.25">
      <c r="B26" s="100"/>
      <c r="C26" s="100"/>
      <c r="D26" s="6" t="s">
        <v>1749</v>
      </c>
      <c r="E26" s="234">
        <f>(E25/E27)*100</f>
        <v>80.745559838249051</v>
      </c>
      <c r="F26" s="234">
        <f>(F25/F27)*100</f>
        <v>84.407354464787986</v>
      </c>
      <c r="I26" s="100"/>
      <c r="J26" s="100"/>
      <c r="K26" s="6" t="s">
        <v>1749</v>
      </c>
      <c r="L26" s="234">
        <f>(L25/L27)*100</f>
        <v>23.350591228116606</v>
      </c>
      <c r="M26" s="234">
        <f>(M25/M27)*100</f>
        <v>0</v>
      </c>
      <c r="P26" s="100" t="s">
        <v>2204</v>
      </c>
      <c r="Q26" s="16" t="s">
        <v>2205</v>
      </c>
      <c r="R26" s="16">
        <f>SUMIFS(Table5[HESIE Total Units],Table5[Distressed Tract1],"Yes")</f>
        <v>0</v>
      </c>
      <c r="S26" s="16">
        <f>SUMIFS(Table5[[HESIE Single Family ]],Table5[Distressed Tract1],"Yes")</f>
        <v>0</v>
      </c>
      <c r="T26" s="16">
        <f>SUMIFS(Table5[HESIE 2-4 Units2],Table5[Distressed Tract1],"Yes")</f>
        <v>0</v>
      </c>
      <c r="U26" s="16">
        <f>SUMIFS(Table5[HESIE &gt;4 Units ],Table5[Distressed Tract1],"Yes")</f>
        <v>0</v>
      </c>
    </row>
    <row r="27" spans="2:21" x14ac:dyDescent="0.25">
      <c r="B27" s="16" t="s">
        <v>1961</v>
      </c>
      <c r="C27" s="16" t="s">
        <v>1962</v>
      </c>
      <c r="D27" s="16"/>
      <c r="E27" s="234">
        <f>SUM(E19,E21,E23,E25)</f>
        <v>64600455.764852934</v>
      </c>
      <c r="F27" s="234">
        <f>SUM(F19,F21,F23,F25)</f>
        <v>56331227.565999873</v>
      </c>
      <c r="I27" s="16" t="s">
        <v>1961</v>
      </c>
      <c r="J27" s="16" t="s">
        <v>1962</v>
      </c>
      <c r="K27" s="16"/>
      <c r="L27" s="234">
        <f>SUM(L19,L21,L23,L25)</f>
        <v>202592.86260399994</v>
      </c>
      <c r="M27" s="234">
        <f>SUM(M19,M21,M23,M25)</f>
        <v>800</v>
      </c>
      <c r="P27" s="100"/>
      <c r="Q27" s="16" t="s">
        <v>2206</v>
      </c>
      <c r="R27" s="16">
        <f>SUMIFS(Table5[HESIE Total Units],Table5[Distressed Tract1],"No")</f>
        <v>1555</v>
      </c>
      <c r="S27" s="16">
        <f>SUMIFS(Table5[[HESIE Single Family ]],Table5[Distressed Tract1],"No")</f>
        <v>868</v>
      </c>
      <c r="T27" s="16">
        <f>SUMIFS(Table5[HESIE 2-4 Units2],Table5[Distressed Tract1],"No")</f>
        <v>651</v>
      </c>
      <c r="U27" s="16">
        <f>SUMIFS(Table5[HESIE &gt;4 Units ],Table5[Distressed Tract1],"No")</f>
        <v>36</v>
      </c>
    </row>
    <row r="28" spans="2:21" x14ac:dyDescent="0.25">
      <c r="P28" s="100" t="s">
        <v>2207</v>
      </c>
      <c r="Q28" s="16" t="s">
        <v>2205</v>
      </c>
      <c r="R28" s="16">
        <f>SUMIFS(Table323[Total Units2],Table323[Distressed Tract1],"Yes")</f>
        <v>0</v>
      </c>
      <c r="S28" s="16">
        <f>SUMIFS(Table323[[Single Family ]],Table323[Distressed Tract1],"Yes")</f>
        <v>0</v>
      </c>
      <c r="T28" s="16">
        <f>SUMIFS(Table323[ 2-4 Units],Table323[Distressed Tract1],"Yes")</f>
        <v>0</v>
      </c>
      <c r="U28" s="16">
        <f>SUMIFS(Table323[&gt;4 Units ],Table323[Distressed Tract1],"Yes")</f>
        <v>0</v>
      </c>
    </row>
    <row r="29" spans="2:21" x14ac:dyDescent="0.25">
      <c r="B29" s="12" t="s">
        <v>1756</v>
      </c>
      <c r="C29" s="12" t="s">
        <v>1752</v>
      </c>
      <c r="I29" s="12" t="s">
        <v>1759</v>
      </c>
      <c r="J29" s="12" t="s">
        <v>1755</v>
      </c>
      <c r="K29" s="6"/>
      <c r="P29" s="100"/>
      <c r="Q29" s="16" t="s">
        <v>2206</v>
      </c>
      <c r="R29" s="16">
        <f>SUMIFS(Table323[Total Units2],Table323[Distressed Tract1],"No")</f>
        <v>16468</v>
      </c>
      <c r="S29" s="16">
        <f>SUMIFS(Table323[[Single Family ]],Table323[Distressed Tract1],"No")</f>
        <v>3431</v>
      </c>
      <c r="T29" s="16">
        <f>SUMIFS(Table323 [ 2-4 Units] ,Table323[Distressed Tract1],"No")</f>
        <v>0</v>
      </c>
      <c r="U29" s="16">
        <f>SUMIFS(Table323[&gt;4 Units ],Table323[Distressed Tract1],"No")</f>
        <v>13037</v>
      </c>
    </row>
    <row r="30" spans="2:21" x14ac:dyDescent="0.25">
      <c r="K30" s="6"/>
      <c r="P30" s="16" t="s">
        <v>1961</v>
      </c>
      <c r="Q30" s="16" t="s">
        <v>1962</v>
      </c>
      <c r="R30" s="16">
        <f>SUM(R26:R29)</f>
        <v>18023</v>
      </c>
      <c r="S30" s="16">
        <f t="shared" ref="S30:U30" si="1">SUM(S26:S29)</f>
        <v>4299</v>
      </c>
      <c r="T30" s="16">
        <f t="shared" si="1"/>
        <v>651</v>
      </c>
      <c r="U30" s="16">
        <f t="shared" si="1"/>
        <v>13073</v>
      </c>
    </row>
    <row r="31" spans="2:21" ht="45" x14ac:dyDescent="0.25">
      <c r="B31" s="100" t="s">
        <v>1957</v>
      </c>
      <c r="C31" s="100"/>
      <c r="D31" s="100"/>
      <c r="E31" s="235" t="s">
        <v>1743</v>
      </c>
      <c r="F31" s="237" t="s">
        <v>2197</v>
      </c>
      <c r="I31" s="100" t="s">
        <v>1960</v>
      </c>
      <c r="J31" s="100"/>
      <c r="K31" s="100"/>
      <c r="L31" s="235" t="s">
        <v>1743</v>
      </c>
      <c r="M31" s="237" t="s">
        <v>2197</v>
      </c>
    </row>
    <row r="32" spans="2:21" x14ac:dyDescent="0.25">
      <c r="B32" s="100" t="s">
        <v>1744</v>
      </c>
      <c r="C32" s="100" t="s">
        <v>1746</v>
      </c>
      <c r="D32" s="6" t="s">
        <v>1748</v>
      </c>
      <c r="E32" s="234">
        <f>SUMIFS(Table8[C&amp;I CLM $ Collected],Table8[Distressed Tract1],"Yes")</f>
        <v>1456514.5842999998</v>
      </c>
      <c r="F32" s="234">
        <f>SUMIFS(Table8[C&amp;I Incentive Disbursements],Table8[Distressed Tract1],"Yes")</f>
        <v>0</v>
      </c>
      <c r="I32" s="100" t="s">
        <v>1744</v>
      </c>
      <c r="J32" s="100" t="s">
        <v>1746</v>
      </c>
      <c r="K32" s="6" t="s">
        <v>1748</v>
      </c>
      <c r="L32" s="234">
        <f>SUMIFS(Table325[C&amp;I CLM $ Collected],Table325[Distressed Tract1],"Yes")</f>
        <v>3535212.9545999998</v>
      </c>
      <c r="M32" s="234">
        <f>SUMIFS(Table325[C&amp;I Incentive Disbursements],Table325[Distressed Tract1],"Yes")</f>
        <v>0</v>
      </c>
    </row>
    <row r="33" spans="2:19" x14ac:dyDescent="0.25">
      <c r="B33" s="100"/>
      <c r="C33" s="100"/>
      <c r="D33" s="6" t="s">
        <v>1749</v>
      </c>
      <c r="E33" s="234">
        <f>(E32/E40)*100</f>
        <v>6.7710462722171831</v>
      </c>
      <c r="F33" s="234">
        <f>(F32/F40)*100</f>
        <v>0</v>
      </c>
      <c r="I33" s="100"/>
      <c r="J33" s="100"/>
      <c r="K33" s="6" t="s">
        <v>1749</v>
      </c>
      <c r="L33" s="234">
        <f>(L32/L40)*100</f>
        <v>7.2690924709665188</v>
      </c>
      <c r="M33" s="234">
        <f>(M32/M40)*100</f>
        <v>0</v>
      </c>
      <c r="P33" s="12" t="s">
        <v>2215</v>
      </c>
      <c r="Q33" s="12" t="s">
        <v>2217</v>
      </c>
    </row>
    <row r="34" spans="2:19" x14ac:dyDescent="0.25">
      <c r="B34" s="100"/>
      <c r="C34" s="100" t="s">
        <v>1747</v>
      </c>
      <c r="D34" s="6" t="s">
        <v>1748</v>
      </c>
      <c r="E34" s="234">
        <f>SUMIFS(Table8[C&amp;I CLM $ Collected],Table8[Distressed Tract1],"No")</f>
        <v>3961611.3995000031</v>
      </c>
      <c r="F34" s="234">
        <f>SUMIFS(Table8[C&amp;I Incentive Disbursements],Table8[Distressed Tract1],"No")</f>
        <v>3155916.3200000003</v>
      </c>
      <c r="I34" s="100"/>
      <c r="J34" s="100" t="s">
        <v>1747</v>
      </c>
      <c r="K34" s="6" t="s">
        <v>1748</v>
      </c>
      <c r="L34" s="234">
        <f>SUMIFS(Table325[C&amp;I CLM $ Collected],Table325[Distressed Tract1],"No")</f>
        <v>7862194.5048999991</v>
      </c>
      <c r="M34" s="234">
        <f>SUMIFS(Table325[C&amp;I Incentive Disbursements],Table325[Distressed Tract1],"No")</f>
        <v>5149727.3599999994</v>
      </c>
    </row>
    <row r="35" spans="2:19" x14ac:dyDescent="0.25">
      <c r="B35" s="100"/>
      <c r="C35" s="100"/>
      <c r="D35" s="6" t="s">
        <v>1749</v>
      </c>
      <c r="E35" s="234">
        <f>(E34/E40)*100</f>
        <v>18.416742535708504</v>
      </c>
      <c r="F35" s="234">
        <f>(F34/F40)*100</f>
        <v>28.142091920831358</v>
      </c>
      <c r="I35" s="100"/>
      <c r="J35" s="100"/>
      <c r="K35" s="6" t="s">
        <v>1749</v>
      </c>
      <c r="L35" s="234">
        <f>(L34/L40)*100</f>
        <v>16.166216749822194</v>
      </c>
      <c r="M35" s="234">
        <f>(M34/M40)*100</f>
        <v>13.578672093414129</v>
      </c>
      <c r="P35" s="16" t="s">
        <v>2200</v>
      </c>
      <c r="Q35" s="16" t="s">
        <v>2218</v>
      </c>
      <c r="R35" s="16" t="s">
        <v>2213</v>
      </c>
      <c r="S35" s="16" t="s">
        <v>1948</v>
      </c>
    </row>
    <row r="36" spans="2:19" x14ac:dyDescent="0.25">
      <c r="B36" s="100" t="s">
        <v>1745</v>
      </c>
      <c r="C36" s="100" t="s">
        <v>1746</v>
      </c>
      <c r="D36" s="6" t="s">
        <v>1748</v>
      </c>
      <c r="E36" s="234">
        <f>SUMIFS(Table3[C&amp;I CLM $ Collected],Table3[Distressed Tract1],"Yes")</f>
        <v>0</v>
      </c>
      <c r="F36" s="234">
        <f>SUMIFS(Table3[C&amp;I Incentive Disbursements],Table3[Distressed Tract1],"Yes")</f>
        <v>0</v>
      </c>
      <c r="I36" s="100" t="s">
        <v>1745</v>
      </c>
      <c r="J36" s="100" t="s">
        <v>1746</v>
      </c>
      <c r="K36" s="6" t="s">
        <v>1748</v>
      </c>
      <c r="L36" s="234">
        <f>SUMIFS(Table32[C&amp;I CLM $ Collected],Table32[Distressed Tract1],"Yes")</f>
        <v>52.892595</v>
      </c>
      <c r="M36" s="234">
        <f>SUMIFS(Table32[C&amp;I Incentive Disbursements],Table32[Distressed Tract1],"Yes")</f>
        <v>0</v>
      </c>
      <c r="P36" s="100" t="s">
        <v>2204</v>
      </c>
      <c r="Q36" s="16" t="s">
        <v>2205</v>
      </c>
      <c r="R36" s="16">
        <f>SUMIFS(Table5[CLM $ Collected ],Table5[Distressed Tract1],"Yes")</f>
        <v>2142093.8969000001</v>
      </c>
      <c r="S36" s="16">
        <f>SUMIFS(Table5[[HESIE Incentives ]],Table5[Distressed Tract1],"Yes")</f>
        <v>0</v>
      </c>
    </row>
    <row r="37" spans="2:19" x14ac:dyDescent="0.25">
      <c r="B37" s="100"/>
      <c r="C37" s="100"/>
      <c r="D37" s="6" t="s">
        <v>1749</v>
      </c>
      <c r="E37" s="234">
        <f>(E36/E40)*100</f>
        <v>0</v>
      </c>
      <c r="F37" s="234">
        <f>(F36/F40)*100</f>
        <v>0</v>
      </c>
      <c r="I37" s="100"/>
      <c r="J37" s="100"/>
      <c r="K37" s="6" t="s">
        <v>1749</v>
      </c>
      <c r="L37" s="234">
        <f>(L36/L40)*100</f>
        <v>1.0875756822063479E-4</v>
      </c>
      <c r="M37" s="234">
        <f>(M36/M40)*100</f>
        <v>0</v>
      </c>
      <c r="P37" s="100"/>
      <c r="Q37" s="16" t="s">
        <v>2206</v>
      </c>
      <c r="R37" s="16">
        <f>SUMIFS(Table5[CLM $ Collected ],Table5[Distressed Tract1],"No")</f>
        <v>9987699.0340000037</v>
      </c>
      <c r="S37" s="16">
        <f>SUMIFS(Table5[[HESIE Incentives ]],Table5[Distressed Tract1],"No")</f>
        <v>3112583.67</v>
      </c>
    </row>
    <row r="38" spans="2:19" x14ac:dyDescent="0.25">
      <c r="B38" s="100"/>
      <c r="C38" s="100" t="s">
        <v>1747</v>
      </c>
      <c r="D38" s="6" t="s">
        <v>1748</v>
      </c>
      <c r="E38" s="234">
        <f>SUMIFS(Table3[C&amp;I CLM $ Collected],Table3[Distressed Tract1],"No")</f>
        <v>16092797.524082968</v>
      </c>
      <c r="F38" s="234">
        <f>SUMIFS(Table3[C&amp;I Incentive Disbursements],Table3[Distressed Tract1],"No")</f>
        <v>8058304.4595999913</v>
      </c>
      <c r="I38" s="100"/>
      <c r="J38" s="100" t="s">
        <v>1747</v>
      </c>
      <c r="K38" s="6" t="s">
        <v>1748</v>
      </c>
      <c r="L38" s="234">
        <f>SUMIFS(Table32[C&amp;I CLM $ Collected],Table32[Distressed Tract1],"No")</f>
        <v>37236024.071441956</v>
      </c>
      <c r="M38" s="234">
        <f>SUMIFS(Table32[C&amp;I Incentive Disbursements],Table32[Distressed Tract1],"No")</f>
        <v>32775390.240399953</v>
      </c>
      <c r="P38" s="100" t="s">
        <v>2207</v>
      </c>
      <c r="Q38" s="16" t="s">
        <v>2205</v>
      </c>
      <c r="R38" s="16">
        <f>SUMIFS(Table323[CLM $ Collected ],Table323[Distressed Tract1],"Yes")</f>
        <v>308663.16856199992</v>
      </c>
      <c r="S38" s="16">
        <f>SUMIFS(Table323[[Incentives ]],Table323[Distressed Tract1],"Yes")</f>
        <v>0</v>
      </c>
    </row>
    <row r="39" spans="2:19" x14ac:dyDescent="0.25">
      <c r="B39" s="100"/>
      <c r="C39" s="100"/>
      <c r="D39" s="6" t="s">
        <v>1749</v>
      </c>
      <c r="E39" s="234">
        <f>(E38/E40)*100</f>
        <v>74.812211192074301</v>
      </c>
      <c r="F39" s="234">
        <f>(F38/F40)*100</f>
        <v>71.857908079168652</v>
      </c>
      <c r="I39" s="100"/>
      <c r="J39" s="100"/>
      <c r="K39" s="6" t="s">
        <v>1749</v>
      </c>
      <c r="L39" s="234">
        <f>(L38/L40)*100</f>
        <v>76.564582021643062</v>
      </c>
      <c r="M39" s="234">
        <f>(M38/M40)*100</f>
        <v>86.421327906585859</v>
      </c>
      <c r="P39" s="100"/>
      <c r="Q39" s="16" t="s">
        <v>2206</v>
      </c>
      <c r="R39" s="16">
        <f>SUMIFS(Table323[CLM $ Collected ],Table323[Distressed Tract1],"No")</f>
        <v>52209305.665390931</v>
      </c>
      <c r="S39" s="16">
        <f>SUMIFS(Table323[[Incentives ]],Table323[Distressed Tract1],"No")</f>
        <v>12716845.599999994</v>
      </c>
    </row>
    <row r="40" spans="2:19" x14ac:dyDescent="0.25">
      <c r="B40" s="16" t="s">
        <v>1961</v>
      </c>
      <c r="C40" s="16" t="s">
        <v>1962</v>
      </c>
      <c r="E40" s="234">
        <f>SUM(E32,E34,E36,E38)</f>
        <v>21510923.507882971</v>
      </c>
      <c r="F40" s="234">
        <f>SUM(F32,F34,F36,F38)</f>
        <v>11214220.779599991</v>
      </c>
      <c r="I40" s="16" t="s">
        <v>1961</v>
      </c>
      <c r="J40" s="16" t="s">
        <v>1962</v>
      </c>
      <c r="L40" s="234">
        <f>SUM(L32,L34,L36,L38)</f>
        <v>48633484.423536956</v>
      </c>
      <c r="M40" s="234">
        <f>SUM(M32,M34,M36,M38)</f>
        <v>37925117.600399956</v>
      </c>
      <c r="P40" t="s">
        <v>1961</v>
      </c>
      <c r="Q40" s="16" t="s">
        <v>1962</v>
      </c>
      <c r="R40">
        <f>SUM(R36:R39)</f>
        <v>64647761.764852934</v>
      </c>
      <c r="S40">
        <f>SUM(S36:S39)</f>
        <v>15829429.269999994</v>
      </c>
    </row>
  </sheetData>
  <mergeCells count="53">
    <mergeCell ref="P38:P39"/>
    <mergeCell ref="P1:U1"/>
    <mergeCell ref="P26:P27"/>
    <mergeCell ref="P16:P17"/>
    <mergeCell ref="P18:P19"/>
    <mergeCell ref="P28:P29"/>
    <mergeCell ref="P36:P37"/>
    <mergeCell ref="C1:E1"/>
    <mergeCell ref="J1:L1"/>
    <mergeCell ref="P6:P7"/>
    <mergeCell ref="P8:P9"/>
    <mergeCell ref="B5:D5"/>
    <mergeCell ref="B6:B9"/>
    <mergeCell ref="B10:B13"/>
    <mergeCell ref="C6:C7"/>
    <mergeCell ref="C8:C9"/>
    <mergeCell ref="C10:C11"/>
    <mergeCell ref="C12:C13"/>
    <mergeCell ref="B18:D18"/>
    <mergeCell ref="B19:B22"/>
    <mergeCell ref="C19:C20"/>
    <mergeCell ref="C21:C22"/>
    <mergeCell ref="B23:B26"/>
    <mergeCell ref="C23:C24"/>
    <mergeCell ref="C25:C26"/>
    <mergeCell ref="B31:D31"/>
    <mergeCell ref="B32:B35"/>
    <mergeCell ref="C32:C33"/>
    <mergeCell ref="C34:C35"/>
    <mergeCell ref="B36:B39"/>
    <mergeCell ref="C36:C37"/>
    <mergeCell ref="C38:C39"/>
    <mergeCell ref="I5:K5"/>
    <mergeCell ref="I6:I9"/>
    <mergeCell ref="J6:J7"/>
    <mergeCell ref="J8:J9"/>
    <mergeCell ref="I10:I13"/>
    <mergeCell ref="J10:J11"/>
    <mergeCell ref="J12:J13"/>
    <mergeCell ref="I18:K18"/>
    <mergeCell ref="I19:I22"/>
    <mergeCell ref="J19:J20"/>
    <mergeCell ref="J21:J22"/>
    <mergeCell ref="I23:I26"/>
    <mergeCell ref="J23:J24"/>
    <mergeCell ref="J25:J26"/>
    <mergeCell ref="I31:K31"/>
    <mergeCell ref="I32:I35"/>
    <mergeCell ref="J32:J33"/>
    <mergeCell ref="J34:J35"/>
    <mergeCell ref="I36:I39"/>
    <mergeCell ref="J36:J37"/>
    <mergeCell ref="J38:J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B4CB6-76E7-4CEB-B22C-C054F6C1B27F}">
  <sheetPr>
    <tabColor theme="7" tint="0.59999389629810485"/>
  </sheetPr>
  <dimension ref="A4:M420"/>
  <sheetViews>
    <sheetView workbookViewId="0">
      <selection activeCell="L5" sqref="L5"/>
    </sheetView>
  </sheetViews>
  <sheetFormatPr defaultRowHeight="15" x14ac:dyDescent="0.25"/>
  <cols>
    <col min="1" max="1" width="19.42578125" customWidth="1"/>
    <col min="2" max="2" width="17.7109375" customWidth="1"/>
    <col min="3" max="3" width="25.140625" customWidth="1"/>
    <col min="4" max="4" width="18" customWidth="1"/>
    <col min="5" max="5" width="20.140625" customWidth="1"/>
    <col min="6" max="6" width="16" customWidth="1"/>
    <col min="7" max="7" width="15.28515625" customWidth="1"/>
    <col min="8" max="8" width="13" customWidth="1"/>
    <col min="9" max="9" width="19.7109375" customWidth="1"/>
    <col min="10" max="10" width="22.42578125" customWidth="1"/>
    <col min="11" max="11" width="18.85546875" customWidth="1"/>
    <col min="12" max="12" width="17.5703125" customWidth="1"/>
    <col min="13" max="13" width="19.5703125" customWidth="1"/>
  </cols>
  <sheetData>
    <row r="4" spans="1:13" ht="15.75" thickBot="1" x14ac:dyDescent="0.3"/>
    <row r="5" spans="1:13" ht="18" x14ac:dyDescent="0.25">
      <c r="A5" s="226" t="s">
        <v>1937</v>
      </c>
      <c r="B5" s="206" t="s">
        <v>1936</v>
      </c>
      <c r="C5" s="207" t="s">
        <v>1934</v>
      </c>
      <c r="D5" s="208" t="s">
        <v>2188</v>
      </c>
      <c r="E5" s="209" t="s">
        <v>2189</v>
      </c>
      <c r="F5" s="210" t="s">
        <v>2190</v>
      </c>
      <c r="G5" s="210" t="s">
        <v>2191</v>
      </c>
      <c r="H5" s="211" t="s">
        <v>1948</v>
      </c>
      <c r="I5" s="210" t="s">
        <v>2192</v>
      </c>
      <c r="J5" s="210" t="s">
        <v>2193</v>
      </c>
      <c r="K5" s="210" t="s">
        <v>2194</v>
      </c>
      <c r="L5" s="210" t="s">
        <v>2195</v>
      </c>
      <c r="M5" s="209" t="s">
        <v>2196</v>
      </c>
    </row>
    <row r="6" spans="1:13" x14ac:dyDescent="0.25">
      <c r="A6" s="227" t="s">
        <v>1774</v>
      </c>
      <c r="B6" s="212">
        <v>394.428</v>
      </c>
      <c r="C6" s="212">
        <v>0</v>
      </c>
      <c r="D6" s="213">
        <f>[2]!Table323[[#This Row],[Single Family]]+[2]!Table323[[#This Row],[2-4 Units]]+[2]!Table323[[#This Row],[&gt;4 Units]]</f>
        <v>0</v>
      </c>
      <c r="E6" s="213"/>
      <c r="F6" s="213"/>
      <c r="G6" s="213"/>
      <c r="H6" s="214">
        <v>0</v>
      </c>
      <c r="I6" s="213">
        <f>SUM([2]!Table323[[#This Row],[Single Family ]:[&gt;4 Units ]])</f>
        <v>0</v>
      </c>
      <c r="J6" s="215"/>
      <c r="K6" s="215"/>
      <c r="L6" s="215"/>
      <c r="M6" s="216">
        <v>0</v>
      </c>
    </row>
    <row r="7" spans="1:13" x14ac:dyDescent="0.25">
      <c r="A7" s="228" t="s">
        <v>1774</v>
      </c>
      <c r="B7" s="217">
        <v>887.51059999999995</v>
      </c>
      <c r="C7" s="217">
        <v>0</v>
      </c>
      <c r="D7" s="43">
        <f>[2]!Table323[[#This Row],[Single Family]]+[2]!Table323[[#This Row],[2-4 Units]]+[2]!Table323[[#This Row],[&gt;4 Units]]</f>
        <v>0</v>
      </c>
      <c r="E7" s="43"/>
      <c r="F7" s="43"/>
      <c r="G7" s="43"/>
      <c r="H7" s="218">
        <v>0</v>
      </c>
      <c r="I7" s="43">
        <f>SUM([2]!Table323[[#This Row],[Single Family ]:[&gt;4 Units ]])</f>
        <v>0</v>
      </c>
      <c r="J7" s="219"/>
      <c r="K7" s="219"/>
      <c r="L7" s="219"/>
      <c r="M7" s="220">
        <v>0</v>
      </c>
    </row>
    <row r="8" spans="1:13" x14ac:dyDescent="0.25">
      <c r="A8" s="227" t="s">
        <v>1774</v>
      </c>
      <c r="B8" s="212">
        <v>0</v>
      </c>
      <c r="C8" s="212">
        <v>0</v>
      </c>
      <c r="D8" s="213">
        <f>[2]!Table323[[#This Row],[Single Family]]+[2]!Table323[[#This Row],[2-4 Units]]+[2]!Table323[[#This Row],[&gt;4 Units]]</f>
        <v>0</v>
      </c>
      <c r="E8" s="213"/>
      <c r="F8" s="213"/>
      <c r="G8" s="213"/>
      <c r="H8" s="214">
        <v>0</v>
      </c>
      <c r="I8" s="213">
        <f>SUM([2]!Table323[[#This Row],[Single Family ]:[&gt;4 Units ]])</f>
        <v>0</v>
      </c>
      <c r="J8" s="215"/>
      <c r="K8" s="215"/>
      <c r="L8" s="215"/>
      <c r="M8" s="216">
        <v>0</v>
      </c>
    </row>
    <row r="9" spans="1:13" x14ac:dyDescent="0.25">
      <c r="A9" s="228" t="s">
        <v>1774</v>
      </c>
      <c r="B9" s="217">
        <v>58128.328499999901</v>
      </c>
      <c r="C9" s="217">
        <v>19857.8</v>
      </c>
      <c r="D9" s="43">
        <f>[2]!Table323[[#This Row],[Single Family]]+[2]!Table323[[#This Row],[2-4 Units]]+[2]!Table323[[#This Row],[&gt;4 Units]]</f>
        <v>16</v>
      </c>
      <c r="E9" s="43">
        <v>15</v>
      </c>
      <c r="F9" s="43">
        <v>1</v>
      </c>
      <c r="G9" s="43">
        <v>0</v>
      </c>
      <c r="H9" s="218">
        <v>15652.21</v>
      </c>
      <c r="I9" s="43">
        <f>SUM([2]!Table323[[#This Row],[Single Family ]:[&gt;4 Units ]])</f>
        <v>2</v>
      </c>
      <c r="J9" s="219">
        <v>2</v>
      </c>
      <c r="K9" s="219">
        <v>0</v>
      </c>
      <c r="L9" s="219">
        <v>0</v>
      </c>
      <c r="M9" s="220">
        <v>4205.59</v>
      </c>
    </row>
    <row r="10" spans="1:13" x14ac:dyDescent="0.25">
      <c r="A10" s="227" t="s">
        <v>1774</v>
      </c>
      <c r="B10" s="212">
        <v>0</v>
      </c>
      <c r="C10" s="212">
        <v>0</v>
      </c>
      <c r="D10" s="213">
        <f>[2]!Table323[[#This Row],[Single Family]]+[2]!Table323[[#This Row],[2-4 Units]]+[2]!Table323[[#This Row],[&gt;4 Units]]</f>
        <v>0</v>
      </c>
      <c r="E10" s="213"/>
      <c r="F10" s="213"/>
      <c r="G10" s="213"/>
      <c r="H10" s="214">
        <v>0</v>
      </c>
      <c r="I10" s="213">
        <f>SUM([2]!Table323[[#This Row],[Single Family ]:[&gt;4 Units ]])</f>
        <v>0</v>
      </c>
      <c r="J10" s="215"/>
      <c r="K10" s="215"/>
      <c r="L10" s="215"/>
      <c r="M10" s="216">
        <v>0</v>
      </c>
    </row>
    <row r="11" spans="1:13" x14ac:dyDescent="0.25">
      <c r="A11" s="228" t="s">
        <v>1774</v>
      </c>
      <c r="B11" s="217">
        <v>78630.955100000006</v>
      </c>
      <c r="C11" s="217">
        <v>29656.58</v>
      </c>
      <c r="D11" s="43">
        <f>[2]!Table323[[#This Row],[Single Family]]+[2]!Table323[[#This Row],[2-4 Units]]+[2]!Table323[[#This Row],[&gt;4 Units]]</f>
        <v>26</v>
      </c>
      <c r="E11" s="43">
        <v>26</v>
      </c>
      <c r="F11" s="43">
        <v>0</v>
      </c>
      <c r="G11" s="43">
        <v>0</v>
      </c>
      <c r="H11" s="218">
        <v>20186.77</v>
      </c>
      <c r="I11" s="43">
        <f>SUM([2]!Table323[[#This Row],[Single Family ]:[&gt;4 Units ]])</f>
        <v>3</v>
      </c>
      <c r="J11" s="219">
        <v>3</v>
      </c>
      <c r="K11" s="219">
        <v>0</v>
      </c>
      <c r="L11" s="219">
        <v>0</v>
      </c>
      <c r="M11" s="220">
        <v>9469.81</v>
      </c>
    </row>
    <row r="12" spans="1:13" x14ac:dyDescent="0.25">
      <c r="A12" s="227" t="s">
        <v>1774</v>
      </c>
      <c r="B12" s="212">
        <v>92872.916500000298</v>
      </c>
      <c r="C12" s="212">
        <v>19540.71</v>
      </c>
      <c r="D12" s="213">
        <f>[2]!Table323[[#This Row],[Single Family]]+[2]!Table323[[#This Row],[2-4 Units]]+[2]!Table323[[#This Row],[&gt;4 Units]]</f>
        <v>15</v>
      </c>
      <c r="E12" s="213">
        <v>15</v>
      </c>
      <c r="F12" s="213">
        <v>0</v>
      </c>
      <c r="G12" s="213">
        <v>0</v>
      </c>
      <c r="H12" s="214">
        <v>11061.91</v>
      </c>
      <c r="I12" s="213">
        <f>SUM([2]!Table323[[#This Row],[Single Family ]:[&gt;4 Units ]])</f>
        <v>2</v>
      </c>
      <c r="J12" s="215">
        <v>2</v>
      </c>
      <c r="K12" s="215">
        <v>0</v>
      </c>
      <c r="L12" s="215">
        <v>0</v>
      </c>
      <c r="M12" s="216">
        <v>8478.7999999999993</v>
      </c>
    </row>
    <row r="13" spans="1:13" x14ac:dyDescent="0.25">
      <c r="A13" s="228" t="s">
        <v>1774</v>
      </c>
      <c r="B13" s="217">
        <v>158569.57990000001</v>
      </c>
      <c r="C13" s="217">
        <v>16361.63</v>
      </c>
      <c r="D13" s="43">
        <f>[2]!Table323[[#This Row],[Single Family]]+[2]!Table323[[#This Row],[2-4 Units]]+[2]!Table323[[#This Row],[&gt;4 Units]]</f>
        <v>15</v>
      </c>
      <c r="E13" s="43">
        <v>15</v>
      </c>
      <c r="F13" s="43">
        <v>0</v>
      </c>
      <c r="G13" s="43">
        <v>0</v>
      </c>
      <c r="H13" s="218">
        <v>16361.63</v>
      </c>
      <c r="I13" s="43">
        <f>SUM([2]!Table323[[#This Row],[Single Family ]:[&gt;4 Units ]])</f>
        <v>0</v>
      </c>
      <c r="J13" s="219"/>
      <c r="K13" s="219"/>
      <c r="L13" s="219"/>
      <c r="M13" s="220">
        <v>0</v>
      </c>
    </row>
    <row r="14" spans="1:13" x14ac:dyDescent="0.25">
      <c r="A14" s="227" t="s">
        <v>1774</v>
      </c>
      <c r="B14" s="212">
        <v>71345.134499999898</v>
      </c>
      <c r="C14" s="212">
        <v>7351.8</v>
      </c>
      <c r="D14" s="213">
        <f>[2]!Table323[[#This Row],[Single Family]]+[2]!Table323[[#This Row],[2-4 Units]]+[2]!Table323[[#This Row],[&gt;4 Units]]</f>
        <v>13</v>
      </c>
      <c r="E14" s="213">
        <v>13</v>
      </c>
      <c r="F14" s="213">
        <v>0</v>
      </c>
      <c r="G14" s="213">
        <v>0</v>
      </c>
      <c r="H14" s="214">
        <v>7351.8</v>
      </c>
      <c r="I14" s="213">
        <f>SUM([2]!Table323[[#This Row],[Single Family ]:[&gt;4 Units ]])</f>
        <v>0</v>
      </c>
      <c r="J14" s="215"/>
      <c r="K14" s="215"/>
      <c r="L14" s="215"/>
      <c r="M14" s="216">
        <v>0</v>
      </c>
    </row>
    <row r="15" spans="1:13" x14ac:dyDescent="0.25">
      <c r="A15" s="228" t="s">
        <v>1774</v>
      </c>
      <c r="B15" s="217">
        <v>73188.417499999807</v>
      </c>
      <c r="C15" s="217">
        <v>6296</v>
      </c>
      <c r="D15" s="43">
        <f>[2]!Table323[[#This Row],[Single Family]]+[2]!Table323[[#This Row],[2-4 Units]]+[2]!Table323[[#This Row],[&gt;4 Units]]</f>
        <v>9</v>
      </c>
      <c r="E15" s="43">
        <v>9</v>
      </c>
      <c r="F15" s="43">
        <v>0</v>
      </c>
      <c r="G15" s="43">
        <v>0</v>
      </c>
      <c r="H15" s="218">
        <v>6296</v>
      </c>
      <c r="I15" s="43">
        <f>SUM([2]!Table323[[#This Row],[Single Family ]:[&gt;4 Units ]])</f>
        <v>0</v>
      </c>
      <c r="J15" s="219"/>
      <c r="K15" s="219"/>
      <c r="L15" s="219"/>
      <c r="M15" s="220">
        <v>0</v>
      </c>
    </row>
    <row r="16" spans="1:13" x14ac:dyDescent="0.25">
      <c r="A16" s="227" t="s">
        <v>1774</v>
      </c>
      <c r="B16" s="212">
        <v>98856.620699999999</v>
      </c>
      <c r="C16" s="212">
        <v>8336.0400000000009</v>
      </c>
      <c r="D16" s="213">
        <f>[2]!Table323[[#This Row],[Single Family]]+[2]!Table323[[#This Row],[2-4 Units]]+[2]!Table323[[#This Row],[&gt;4 Units]]</f>
        <v>15</v>
      </c>
      <c r="E16" s="213">
        <v>15</v>
      </c>
      <c r="F16" s="213">
        <v>0</v>
      </c>
      <c r="G16" s="213">
        <v>0</v>
      </c>
      <c r="H16" s="214">
        <v>8336.0400000000009</v>
      </c>
      <c r="I16" s="213">
        <f>SUM([2]!Table323[[#This Row],[Single Family ]:[&gt;4 Units ]])</f>
        <v>0</v>
      </c>
      <c r="J16" s="215"/>
      <c r="K16" s="215"/>
      <c r="L16" s="215"/>
      <c r="M16" s="216">
        <v>0</v>
      </c>
    </row>
    <row r="17" spans="1:13" x14ac:dyDescent="0.25">
      <c r="A17" s="228" t="s">
        <v>1774</v>
      </c>
      <c r="B17" s="217">
        <v>39085.891300000003</v>
      </c>
      <c r="C17" s="217">
        <v>4387.5200000000004</v>
      </c>
      <c r="D17" s="43">
        <f>[2]!Table323[[#This Row],[Single Family]]+[2]!Table323[[#This Row],[2-4 Units]]+[2]!Table323[[#This Row],[&gt;4 Units]]</f>
        <v>7</v>
      </c>
      <c r="E17" s="43">
        <v>7</v>
      </c>
      <c r="F17" s="43">
        <v>0</v>
      </c>
      <c r="G17" s="43">
        <v>0</v>
      </c>
      <c r="H17" s="218">
        <v>4254.42</v>
      </c>
      <c r="I17" s="43">
        <f>SUM([2]!Table323[[#This Row],[Single Family ]:[&gt;4 Units ]])</f>
        <v>1</v>
      </c>
      <c r="J17" s="219">
        <v>1</v>
      </c>
      <c r="K17" s="219">
        <v>0</v>
      </c>
      <c r="L17" s="219">
        <v>0</v>
      </c>
      <c r="M17" s="220">
        <v>133.1</v>
      </c>
    </row>
    <row r="18" spans="1:13" x14ac:dyDescent="0.25">
      <c r="A18" s="227" t="s">
        <v>1774</v>
      </c>
      <c r="B18" s="212">
        <v>48889.4</v>
      </c>
      <c r="C18" s="212">
        <v>30036.3</v>
      </c>
      <c r="D18" s="213">
        <f>[2]!Table323[[#This Row],[Single Family]]+[2]!Table323[[#This Row],[2-4 Units]]+[2]!Table323[[#This Row],[&gt;4 Units]]</f>
        <v>13</v>
      </c>
      <c r="E18" s="213">
        <v>13</v>
      </c>
      <c r="F18" s="213">
        <v>0</v>
      </c>
      <c r="G18" s="213">
        <v>0</v>
      </c>
      <c r="H18" s="214">
        <v>10016.58</v>
      </c>
      <c r="I18" s="213">
        <f>SUM([2]!Table323[[#This Row],[Single Family ]:[&gt;4 Units ]])</f>
        <v>1</v>
      </c>
      <c r="J18" s="215">
        <v>1</v>
      </c>
      <c r="K18" s="215">
        <v>0</v>
      </c>
      <c r="L18" s="215">
        <v>0</v>
      </c>
      <c r="M18" s="216">
        <v>20019.72</v>
      </c>
    </row>
    <row r="19" spans="1:13" x14ac:dyDescent="0.25">
      <c r="A19" s="228" t="s">
        <v>1774</v>
      </c>
      <c r="B19" s="217">
        <v>73580.641299999901</v>
      </c>
      <c r="C19" s="217">
        <v>75486.320000000007</v>
      </c>
      <c r="D19" s="43">
        <f>[2]!Table323[[#This Row],[Single Family]]+[2]!Table323[[#This Row],[2-4 Units]]+[2]!Table323[[#This Row],[&gt;4 Units]]</f>
        <v>17</v>
      </c>
      <c r="E19" s="43">
        <v>17</v>
      </c>
      <c r="F19" s="43">
        <v>0</v>
      </c>
      <c r="G19" s="43">
        <v>0</v>
      </c>
      <c r="H19" s="218">
        <v>14143.73</v>
      </c>
      <c r="I19" s="43">
        <f>SUM([2]!Table323[[#This Row],[Single Family ]:[&gt;4 Units ]])</f>
        <v>3</v>
      </c>
      <c r="J19" s="219">
        <v>3</v>
      </c>
      <c r="K19" s="219">
        <v>0</v>
      </c>
      <c r="L19" s="219">
        <v>0</v>
      </c>
      <c r="M19" s="220">
        <v>2267.59</v>
      </c>
    </row>
    <row r="20" spans="1:13" x14ac:dyDescent="0.25">
      <c r="A20" s="227" t="s">
        <v>1774</v>
      </c>
      <c r="B20" s="212">
        <v>67549.058600000004</v>
      </c>
      <c r="C20" s="212">
        <v>4173.07</v>
      </c>
      <c r="D20" s="213">
        <f>[2]!Table323[[#This Row],[Single Family]]+[2]!Table323[[#This Row],[2-4 Units]]+[2]!Table323[[#This Row],[&gt;4 Units]]</f>
        <v>12</v>
      </c>
      <c r="E20" s="213">
        <v>12</v>
      </c>
      <c r="F20" s="213">
        <v>0</v>
      </c>
      <c r="G20" s="213">
        <v>0</v>
      </c>
      <c r="H20" s="214">
        <v>4173.07</v>
      </c>
      <c r="I20" s="213">
        <f>SUM([2]!Table323[[#This Row],[Single Family ]:[&gt;4 Units ]])</f>
        <v>0</v>
      </c>
      <c r="J20" s="215"/>
      <c r="K20" s="215"/>
      <c r="L20" s="215"/>
      <c r="M20" s="216">
        <v>0</v>
      </c>
    </row>
    <row r="21" spans="1:13" x14ac:dyDescent="0.25">
      <c r="A21" s="228" t="s">
        <v>1774</v>
      </c>
      <c r="B21" s="217">
        <v>35405.151700000002</v>
      </c>
      <c r="C21" s="217">
        <v>19213.03</v>
      </c>
      <c r="D21" s="43">
        <f>[2]!Table323[[#This Row],[Single Family]]+[2]!Table323[[#This Row],[2-4 Units]]+[2]!Table323[[#This Row],[&gt;4 Units]]</f>
        <v>12</v>
      </c>
      <c r="E21" s="43">
        <v>9</v>
      </c>
      <c r="F21" s="43">
        <v>3</v>
      </c>
      <c r="G21" s="43">
        <v>0</v>
      </c>
      <c r="H21" s="218">
        <v>5648.47</v>
      </c>
      <c r="I21" s="43">
        <f>SUM([2]!Table323[[#This Row],[Single Family ]:[&gt;4 Units ]])</f>
        <v>1</v>
      </c>
      <c r="J21" s="219">
        <v>1</v>
      </c>
      <c r="K21" s="219">
        <v>0</v>
      </c>
      <c r="L21" s="219">
        <v>0</v>
      </c>
      <c r="M21" s="220">
        <v>13564.56</v>
      </c>
    </row>
    <row r="22" spans="1:13" x14ac:dyDescent="0.25">
      <c r="A22" s="227" t="s">
        <v>1774</v>
      </c>
      <c r="B22" s="212">
        <v>51750.383699999998</v>
      </c>
      <c r="C22" s="212">
        <v>7224.19</v>
      </c>
      <c r="D22" s="213">
        <f>[2]!Table323[[#This Row],[Single Family]]+[2]!Table323[[#This Row],[2-4 Units]]+[2]!Table323[[#This Row],[&gt;4 Units]]</f>
        <v>9</v>
      </c>
      <c r="E22" s="213">
        <v>8</v>
      </c>
      <c r="F22" s="213">
        <v>1</v>
      </c>
      <c r="G22" s="213">
        <v>0</v>
      </c>
      <c r="H22" s="214">
        <v>4853.8500000000004</v>
      </c>
      <c r="I22" s="213">
        <f>SUM([2]!Table323[[#This Row],[Single Family ]:[&gt;4 Units ]])</f>
        <v>3</v>
      </c>
      <c r="J22" s="215">
        <v>3</v>
      </c>
      <c r="K22" s="215">
        <v>0</v>
      </c>
      <c r="L22" s="215">
        <v>0</v>
      </c>
      <c r="M22" s="216">
        <v>2370.34</v>
      </c>
    </row>
    <row r="23" spans="1:13" x14ac:dyDescent="0.25">
      <c r="A23" s="228" t="s">
        <v>1774</v>
      </c>
      <c r="B23" s="217">
        <v>47281.252</v>
      </c>
      <c r="C23" s="217">
        <v>5299.19</v>
      </c>
      <c r="D23" s="43">
        <f>[2]!Table323[[#This Row],[Single Family]]+[2]!Table323[[#This Row],[2-4 Units]]+[2]!Table323[[#This Row],[&gt;4 Units]]</f>
        <v>6</v>
      </c>
      <c r="E23" s="43">
        <v>5</v>
      </c>
      <c r="F23" s="43">
        <v>1</v>
      </c>
      <c r="G23" s="43">
        <v>0</v>
      </c>
      <c r="H23" s="218">
        <v>3377.69</v>
      </c>
      <c r="I23" s="43">
        <f>SUM([2]!Table323[[#This Row],[Single Family ]:[&gt;4 Units ]])</f>
        <v>2</v>
      </c>
      <c r="J23" s="219">
        <v>2</v>
      </c>
      <c r="K23" s="219">
        <v>0</v>
      </c>
      <c r="L23" s="219">
        <v>0</v>
      </c>
      <c r="M23" s="220">
        <v>1921.5</v>
      </c>
    </row>
    <row r="24" spans="1:13" x14ac:dyDescent="0.25">
      <c r="A24" s="227" t="s">
        <v>1774</v>
      </c>
      <c r="B24" s="212">
        <v>0</v>
      </c>
      <c r="C24" s="212">
        <v>0</v>
      </c>
      <c r="D24" s="213">
        <f>[2]!Table323[[#This Row],[Single Family]]+[2]!Table323[[#This Row],[2-4 Units]]+[2]!Table323[[#This Row],[&gt;4 Units]]</f>
        <v>0</v>
      </c>
      <c r="E24" s="213"/>
      <c r="F24" s="213"/>
      <c r="G24" s="213"/>
      <c r="H24" s="214">
        <v>0</v>
      </c>
      <c r="I24" s="213">
        <f>SUM([2]!Table323[[#This Row],[Single Family ]:[&gt;4 Units ]])</f>
        <v>0</v>
      </c>
      <c r="J24" s="215"/>
      <c r="K24" s="215"/>
      <c r="L24" s="215"/>
      <c r="M24" s="216">
        <v>0</v>
      </c>
    </row>
    <row r="25" spans="1:13" x14ac:dyDescent="0.25">
      <c r="A25" s="228" t="s">
        <v>1774</v>
      </c>
      <c r="B25" s="217">
        <v>104123.3682</v>
      </c>
      <c r="C25" s="217">
        <v>13917.12</v>
      </c>
      <c r="D25" s="43">
        <f>[2]!Table323[[#This Row],[Single Family]]+[2]!Table323[[#This Row],[2-4 Units]]+[2]!Table323[[#This Row],[&gt;4 Units]]</f>
        <v>18</v>
      </c>
      <c r="E25" s="43">
        <v>18</v>
      </c>
      <c r="F25" s="43">
        <v>0</v>
      </c>
      <c r="G25" s="43">
        <v>0</v>
      </c>
      <c r="H25" s="218">
        <v>8101.4</v>
      </c>
      <c r="I25" s="43">
        <f>SUM([2]!Table323[[#This Row],[Single Family ]:[&gt;4 Units ]])</f>
        <v>4</v>
      </c>
      <c r="J25" s="219">
        <v>4</v>
      </c>
      <c r="K25" s="219">
        <v>0</v>
      </c>
      <c r="L25" s="219">
        <v>0</v>
      </c>
      <c r="M25" s="220">
        <v>5815.72</v>
      </c>
    </row>
    <row r="26" spans="1:13" x14ac:dyDescent="0.25">
      <c r="A26" s="227" t="s">
        <v>1774</v>
      </c>
      <c r="B26" s="212">
        <v>114122.9146</v>
      </c>
      <c r="C26" s="212">
        <v>10431.48</v>
      </c>
      <c r="D26" s="213">
        <f>[2]!Table323[[#This Row],[Single Family]]+[2]!Table323[[#This Row],[2-4 Units]]+[2]!Table323[[#This Row],[&gt;4 Units]]</f>
        <v>21</v>
      </c>
      <c r="E26" s="213">
        <v>20</v>
      </c>
      <c r="F26" s="213">
        <v>1</v>
      </c>
      <c r="G26" s="213">
        <v>0</v>
      </c>
      <c r="H26" s="214">
        <v>9358.3700000000008</v>
      </c>
      <c r="I26" s="213">
        <f>SUM([2]!Table323[[#This Row],[Single Family ]:[&gt;4 Units ]])</f>
        <v>2</v>
      </c>
      <c r="J26" s="215">
        <v>2</v>
      </c>
      <c r="K26" s="215">
        <v>0</v>
      </c>
      <c r="L26" s="215">
        <v>0</v>
      </c>
      <c r="M26" s="216">
        <v>1073.1099999999999</v>
      </c>
    </row>
    <row r="27" spans="1:13" x14ac:dyDescent="0.25">
      <c r="A27" s="228" t="s">
        <v>1774</v>
      </c>
      <c r="B27" s="217">
        <v>0</v>
      </c>
      <c r="C27" s="217">
        <v>11088.15</v>
      </c>
      <c r="D27" s="43">
        <f>[2]!Table323[[#This Row],[Single Family]]+[2]!Table323[[#This Row],[2-4 Units]]+[2]!Table323[[#This Row],[&gt;4 Units]]</f>
        <v>14</v>
      </c>
      <c r="E27" s="43">
        <v>12</v>
      </c>
      <c r="F27" s="43">
        <v>2</v>
      </c>
      <c r="G27" s="43">
        <v>0</v>
      </c>
      <c r="H27" s="218">
        <v>8716.18</v>
      </c>
      <c r="I27" s="43">
        <f>SUM([2]!Table323[[#This Row],[Single Family ]:[&gt;4 Units ]])</f>
        <v>5</v>
      </c>
      <c r="J27" s="219">
        <v>4</v>
      </c>
      <c r="K27" s="219">
        <v>1</v>
      </c>
      <c r="L27" s="219">
        <v>0</v>
      </c>
      <c r="M27" s="220">
        <v>2371.9699999999998</v>
      </c>
    </row>
    <row r="28" spans="1:13" x14ac:dyDescent="0.25">
      <c r="A28" s="227" t="s">
        <v>1792</v>
      </c>
      <c r="B28" s="212">
        <v>87876.710500000394</v>
      </c>
      <c r="C28" s="212">
        <v>0</v>
      </c>
      <c r="D28" s="213">
        <f>[2]!Table323[[#This Row],[Single Family]]+[2]!Table323[[#This Row],[2-4 Units]]+[2]!Table323[[#This Row],[&gt;4 Units]]</f>
        <v>0</v>
      </c>
      <c r="E28" s="213"/>
      <c r="F28" s="213"/>
      <c r="G28" s="213"/>
      <c r="H28" s="214">
        <v>0</v>
      </c>
      <c r="I28" s="213">
        <f>SUM([2]!Table323[[#This Row],[Single Family ]:[&gt;4 Units ]])</f>
        <v>0</v>
      </c>
      <c r="J28" s="215"/>
      <c r="K28" s="215"/>
      <c r="L28" s="215"/>
      <c r="M28" s="216">
        <v>0</v>
      </c>
    </row>
    <row r="29" spans="1:13" x14ac:dyDescent="0.25">
      <c r="A29" s="228" t="s">
        <v>1774</v>
      </c>
      <c r="B29" s="217">
        <v>0</v>
      </c>
      <c r="C29" s="217">
        <v>2227.9299999999998</v>
      </c>
      <c r="D29" s="43">
        <f>[2]!Table323[[#This Row],[Single Family]]+[2]!Table323[[#This Row],[2-4 Units]]+[2]!Table323[[#This Row],[&gt;4 Units]]</f>
        <v>7</v>
      </c>
      <c r="E29" s="43">
        <v>7</v>
      </c>
      <c r="F29" s="43">
        <v>0</v>
      </c>
      <c r="G29" s="43">
        <v>0</v>
      </c>
      <c r="H29" s="218">
        <v>800.17</v>
      </c>
      <c r="I29" s="43">
        <f>SUM([2]!Table323[[#This Row],[Single Family ]:[&gt;4 Units ]])</f>
        <v>8</v>
      </c>
      <c r="J29" s="219">
        <v>4</v>
      </c>
      <c r="K29" s="219">
        <v>4</v>
      </c>
      <c r="L29" s="219">
        <v>0</v>
      </c>
      <c r="M29" s="220">
        <v>1427.76</v>
      </c>
    </row>
    <row r="30" spans="1:13" x14ac:dyDescent="0.25">
      <c r="A30" s="227" t="s">
        <v>1792</v>
      </c>
      <c r="B30" s="212">
        <v>45704.852400000003</v>
      </c>
      <c r="C30" s="212">
        <v>0</v>
      </c>
      <c r="D30" s="213">
        <f>[2]!Table323[[#This Row],[Single Family]]+[2]!Table323[[#This Row],[2-4 Units]]+[2]!Table323[[#This Row],[&gt;4 Units]]</f>
        <v>0</v>
      </c>
      <c r="E30" s="213"/>
      <c r="F30" s="213"/>
      <c r="G30" s="213"/>
      <c r="H30" s="214">
        <v>0</v>
      </c>
      <c r="I30" s="213">
        <f>SUM([2]!Table323[[#This Row],[Single Family ]:[&gt;4 Units ]])</f>
        <v>0</v>
      </c>
      <c r="J30" s="215"/>
      <c r="K30" s="215"/>
      <c r="L30" s="215"/>
      <c r="M30" s="216">
        <v>0</v>
      </c>
    </row>
    <row r="31" spans="1:13" x14ac:dyDescent="0.25">
      <c r="A31" s="228" t="s">
        <v>1774</v>
      </c>
      <c r="B31" s="217">
        <v>0</v>
      </c>
      <c r="C31" s="217">
        <v>749.66</v>
      </c>
      <c r="D31" s="43">
        <f>[2]!Table323[[#This Row],[Single Family]]+[2]!Table323[[#This Row],[2-4 Units]]+[2]!Table323[[#This Row],[&gt;4 Units]]</f>
        <v>1</v>
      </c>
      <c r="E31" s="43">
        <v>1</v>
      </c>
      <c r="F31" s="43">
        <v>0</v>
      </c>
      <c r="G31" s="43">
        <v>0</v>
      </c>
      <c r="H31" s="218">
        <v>749.66</v>
      </c>
      <c r="I31" s="43">
        <f>SUM([2]!Table323[[#This Row],[Single Family ]:[&gt;4 Units ]])</f>
        <v>0</v>
      </c>
      <c r="J31" s="219"/>
      <c r="K31" s="219"/>
      <c r="L31" s="219"/>
      <c r="M31" s="220">
        <v>0</v>
      </c>
    </row>
    <row r="32" spans="1:13" x14ac:dyDescent="0.25">
      <c r="A32" s="227" t="s">
        <v>1774</v>
      </c>
      <c r="B32" s="212">
        <v>0</v>
      </c>
      <c r="C32" s="212">
        <v>202635.3</v>
      </c>
      <c r="D32" s="213">
        <f>[2]!Table323[[#This Row],[Single Family]]+[2]!Table323[[#This Row],[2-4 Units]]+[2]!Table323[[#This Row],[&gt;4 Units]]</f>
        <v>0</v>
      </c>
      <c r="E32" s="213"/>
      <c r="F32" s="213"/>
      <c r="G32" s="213"/>
      <c r="H32" s="214">
        <v>0</v>
      </c>
      <c r="I32" s="213">
        <f>SUM([2]!Table323[[#This Row],[Single Family ]:[&gt;4 Units ]])</f>
        <v>2</v>
      </c>
      <c r="J32" s="215">
        <v>0</v>
      </c>
      <c r="K32" s="215">
        <v>1</v>
      </c>
      <c r="L32" s="215">
        <v>1</v>
      </c>
      <c r="M32" s="216">
        <v>202635.3</v>
      </c>
    </row>
    <row r="33" spans="1:13" x14ac:dyDescent="0.25">
      <c r="A33" s="228" t="s">
        <v>1792</v>
      </c>
      <c r="B33" s="217">
        <v>16956.723999999998</v>
      </c>
      <c r="C33" s="217">
        <v>0</v>
      </c>
      <c r="D33" s="43">
        <f>[2]!Table323[[#This Row],[Single Family]]+[2]!Table323[[#This Row],[2-4 Units]]+[2]!Table323[[#This Row],[&gt;4 Units]]</f>
        <v>0</v>
      </c>
      <c r="E33" s="43"/>
      <c r="F33" s="43"/>
      <c r="G33" s="43"/>
      <c r="H33" s="218">
        <v>0</v>
      </c>
      <c r="I33" s="43">
        <f>SUM([2]!Table323[[#This Row],[Single Family ]:[&gt;4 Units ]])</f>
        <v>0</v>
      </c>
      <c r="J33" s="219"/>
      <c r="K33" s="219"/>
      <c r="L33" s="219"/>
      <c r="M33" s="220">
        <v>0</v>
      </c>
    </row>
    <row r="34" spans="1:13" x14ac:dyDescent="0.25">
      <c r="A34" s="227" t="s">
        <v>1774</v>
      </c>
      <c r="B34" s="212">
        <v>0</v>
      </c>
      <c r="C34" s="212">
        <v>1029.53</v>
      </c>
      <c r="D34" s="213">
        <f>[2]!Table323[[#This Row],[Single Family]]+[2]!Table323[[#This Row],[2-4 Units]]+[2]!Table323[[#This Row],[&gt;4 Units]]</f>
        <v>3</v>
      </c>
      <c r="E34" s="213">
        <v>3</v>
      </c>
      <c r="F34" s="213">
        <v>0</v>
      </c>
      <c r="G34" s="213">
        <v>0</v>
      </c>
      <c r="H34" s="214">
        <v>380.24</v>
      </c>
      <c r="I34" s="213">
        <f>SUM([2]!Table323[[#This Row],[Single Family ]:[&gt;4 Units ]])</f>
        <v>6</v>
      </c>
      <c r="J34" s="215">
        <v>2</v>
      </c>
      <c r="K34" s="215">
        <v>4</v>
      </c>
      <c r="L34" s="215">
        <v>0</v>
      </c>
      <c r="M34" s="216">
        <v>649.29</v>
      </c>
    </row>
    <row r="35" spans="1:13" x14ac:dyDescent="0.25">
      <c r="A35" s="228" t="s">
        <v>1792</v>
      </c>
      <c r="B35" s="217">
        <v>17866.1715</v>
      </c>
      <c r="C35" s="217">
        <v>0</v>
      </c>
      <c r="D35" s="43">
        <f>[2]!Table323[[#This Row],[Single Family]]+[2]!Table323[[#This Row],[2-4 Units]]+[2]!Table323[[#This Row],[&gt;4 Units]]</f>
        <v>0</v>
      </c>
      <c r="E35" s="43"/>
      <c r="F35" s="43"/>
      <c r="G35" s="43"/>
      <c r="H35" s="218">
        <v>0</v>
      </c>
      <c r="I35" s="43">
        <f>SUM([2]!Table323[[#This Row],[Single Family ]:[&gt;4 Units ]])</f>
        <v>0</v>
      </c>
      <c r="J35" s="219"/>
      <c r="K35" s="219"/>
      <c r="L35" s="219"/>
      <c r="M35" s="220">
        <v>0</v>
      </c>
    </row>
    <row r="36" spans="1:13" x14ac:dyDescent="0.25">
      <c r="A36" s="227" t="s">
        <v>1792</v>
      </c>
      <c r="B36" s="212">
        <v>50.864100000000001</v>
      </c>
      <c r="C36" s="212">
        <v>0</v>
      </c>
      <c r="D36" s="213">
        <f>[2]!Table323[[#This Row],[Single Family]]+[2]!Table323[[#This Row],[2-4 Units]]+[2]!Table323[[#This Row],[&gt;4 Units]]</f>
        <v>0</v>
      </c>
      <c r="E36" s="213"/>
      <c r="F36" s="213"/>
      <c r="G36" s="213"/>
      <c r="H36" s="214">
        <v>0</v>
      </c>
      <c r="I36" s="213">
        <f>SUM([2]!Table323[[#This Row],[Single Family ]:[&gt;4 Units ]])</f>
        <v>0</v>
      </c>
      <c r="J36" s="215"/>
      <c r="K36" s="215"/>
      <c r="L36" s="215"/>
      <c r="M36" s="216">
        <v>0</v>
      </c>
    </row>
    <row r="37" spans="1:13" x14ac:dyDescent="0.25">
      <c r="A37" s="228" t="s">
        <v>1774</v>
      </c>
      <c r="B37" s="217">
        <v>0</v>
      </c>
      <c r="C37" s="217">
        <v>359.75</v>
      </c>
      <c r="D37" s="43">
        <f>[2]!Table323[[#This Row],[Single Family]]+[2]!Table323[[#This Row],[2-4 Units]]+[2]!Table323[[#This Row],[&gt;4 Units]]</f>
        <v>0</v>
      </c>
      <c r="E37" s="43"/>
      <c r="F37" s="43"/>
      <c r="G37" s="43"/>
      <c r="H37" s="218">
        <v>75</v>
      </c>
      <c r="I37" s="43">
        <f>SUM([2]!Table323[[#This Row],[Single Family ]:[&gt;4 Units ]])</f>
        <v>7</v>
      </c>
      <c r="J37" s="219">
        <v>0</v>
      </c>
      <c r="K37" s="219">
        <v>7</v>
      </c>
      <c r="L37" s="219">
        <v>0</v>
      </c>
      <c r="M37" s="220">
        <v>284.75</v>
      </c>
    </row>
    <row r="38" spans="1:13" x14ac:dyDescent="0.25">
      <c r="A38" s="227" t="s">
        <v>1792</v>
      </c>
      <c r="B38" s="212">
        <v>23101.568599999999</v>
      </c>
      <c r="C38" s="212">
        <v>0</v>
      </c>
      <c r="D38" s="213">
        <f>[2]!Table323[[#This Row],[Single Family]]+[2]!Table323[[#This Row],[2-4 Units]]+[2]!Table323[[#This Row],[&gt;4 Units]]</f>
        <v>0</v>
      </c>
      <c r="E38" s="213"/>
      <c r="F38" s="213"/>
      <c r="G38" s="213"/>
      <c r="H38" s="214">
        <v>0</v>
      </c>
      <c r="I38" s="213">
        <f>SUM([2]!Table323[[#This Row],[Single Family ]:[&gt;4 Units ]])</f>
        <v>0</v>
      </c>
      <c r="J38" s="215"/>
      <c r="K38" s="215"/>
      <c r="L38" s="215"/>
      <c r="M38" s="216">
        <v>0</v>
      </c>
    </row>
    <row r="39" spans="1:13" x14ac:dyDescent="0.25">
      <c r="A39" s="228" t="s">
        <v>1774</v>
      </c>
      <c r="B39" s="217">
        <v>0</v>
      </c>
      <c r="C39" s="217">
        <v>96774.69</v>
      </c>
      <c r="D39" s="43">
        <f>[2]!Table323[[#This Row],[Single Family]]+[2]!Table323[[#This Row],[2-4 Units]]+[2]!Table323[[#This Row],[&gt;4 Units]]</f>
        <v>0</v>
      </c>
      <c r="E39" s="43"/>
      <c r="F39" s="43"/>
      <c r="G39" s="43"/>
      <c r="H39" s="218">
        <v>0</v>
      </c>
      <c r="I39" s="43">
        <f>SUM([2]!Table323[[#This Row],[Single Family ]:[&gt;4 Units ]])</f>
        <v>4</v>
      </c>
      <c r="J39" s="219">
        <v>1</v>
      </c>
      <c r="K39" s="219">
        <v>1</v>
      </c>
      <c r="L39" s="219">
        <v>2</v>
      </c>
      <c r="M39" s="220">
        <v>96774.69</v>
      </c>
    </row>
    <row r="40" spans="1:13" x14ac:dyDescent="0.25">
      <c r="A40" s="227" t="s">
        <v>1792</v>
      </c>
      <c r="B40" s="212">
        <v>35967.757299999997</v>
      </c>
      <c r="C40" s="212">
        <v>0</v>
      </c>
      <c r="D40" s="213">
        <f>[2]!Table323[[#This Row],[Single Family]]+[2]!Table323[[#This Row],[2-4 Units]]+[2]!Table323[[#This Row],[&gt;4 Units]]</f>
        <v>0</v>
      </c>
      <c r="E40" s="213"/>
      <c r="F40" s="213"/>
      <c r="G40" s="213"/>
      <c r="H40" s="214">
        <v>0</v>
      </c>
      <c r="I40" s="213">
        <f>SUM([2]!Table323[[#This Row],[Single Family ]:[&gt;4 Units ]])</f>
        <v>0</v>
      </c>
      <c r="J40" s="215"/>
      <c r="K40" s="215"/>
      <c r="L40" s="215"/>
      <c r="M40" s="216">
        <v>0</v>
      </c>
    </row>
    <row r="41" spans="1:13" x14ac:dyDescent="0.25">
      <c r="A41" s="228" t="s">
        <v>1774</v>
      </c>
      <c r="B41" s="217">
        <v>0</v>
      </c>
      <c r="C41" s="217">
        <v>4170.01</v>
      </c>
      <c r="D41" s="43">
        <f>[2]!Table323[[#This Row],[Single Family]]+[2]!Table323[[#This Row],[2-4 Units]]+[2]!Table323[[#This Row],[&gt;4 Units]]</f>
        <v>1</v>
      </c>
      <c r="E41" s="43">
        <v>0</v>
      </c>
      <c r="F41" s="43">
        <v>1</v>
      </c>
      <c r="G41" s="43">
        <v>0</v>
      </c>
      <c r="H41" s="218">
        <v>1302.5999999999999</v>
      </c>
      <c r="I41" s="43">
        <f>SUM([2]!Table323[[#This Row],[Single Family ]:[&gt;4 Units ]])</f>
        <v>12</v>
      </c>
      <c r="J41" s="219">
        <v>4</v>
      </c>
      <c r="K41" s="219">
        <v>8</v>
      </c>
      <c r="L41" s="219">
        <v>0</v>
      </c>
      <c r="M41" s="220">
        <v>2867.41</v>
      </c>
    </row>
    <row r="42" spans="1:13" x14ac:dyDescent="0.25">
      <c r="A42" s="227" t="s">
        <v>1792</v>
      </c>
      <c r="B42" s="212">
        <v>29174.958600000002</v>
      </c>
      <c r="C42" s="212">
        <v>0</v>
      </c>
      <c r="D42" s="213">
        <f>[2]!Table323[[#This Row],[Single Family]]+[2]!Table323[[#This Row],[2-4 Units]]+[2]!Table323[[#This Row],[&gt;4 Units]]</f>
        <v>0</v>
      </c>
      <c r="E42" s="213"/>
      <c r="F42" s="213"/>
      <c r="G42" s="213"/>
      <c r="H42" s="214">
        <v>0</v>
      </c>
      <c r="I42" s="213">
        <f>SUM([2]!Table323[[#This Row],[Single Family ]:[&gt;4 Units ]])</f>
        <v>0</v>
      </c>
      <c r="J42" s="215"/>
      <c r="K42" s="215"/>
      <c r="L42" s="215"/>
      <c r="M42" s="216">
        <v>0</v>
      </c>
    </row>
    <row r="43" spans="1:13" x14ac:dyDescent="0.25">
      <c r="A43" s="228" t="s">
        <v>1774</v>
      </c>
      <c r="B43" s="217">
        <v>0</v>
      </c>
      <c r="C43" s="217">
        <v>14379.5</v>
      </c>
      <c r="D43" s="43">
        <f>[2]!Table323[[#This Row],[Single Family]]+[2]!Table323[[#This Row],[2-4 Units]]+[2]!Table323[[#This Row],[&gt;4 Units]]</f>
        <v>1</v>
      </c>
      <c r="E43" s="43">
        <v>1</v>
      </c>
      <c r="F43" s="43">
        <v>0</v>
      </c>
      <c r="G43" s="43">
        <v>0</v>
      </c>
      <c r="H43" s="218">
        <v>118.52</v>
      </c>
      <c r="I43" s="43">
        <f>SUM([2]!Table323[[#This Row],[Single Family ]:[&gt;4 Units ]])</f>
        <v>17</v>
      </c>
      <c r="J43" s="219">
        <v>2</v>
      </c>
      <c r="K43" s="219">
        <v>14</v>
      </c>
      <c r="L43" s="219">
        <v>1</v>
      </c>
      <c r="M43" s="220">
        <v>14260.98</v>
      </c>
    </row>
    <row r="44" spans="1:13" x14ac:dyDescent="0.25">
      <c r="A44" s="227" t="s">
        <v>1792</v>
      </c>
      <c r="B44" s="212">
        <v>37249.348899999997</v>
      </c>
      <c r="C44" s="212">
        <v>0</v>
      </c>
      <c r="D44" s="213">
        <f>[2]!Table323[[#This Row],[Single Family]]+[2]!Table323[[#This Row],[2-4 Units]]+[2]!Table323[[#This Row],[&gt;4 Units]]</f>
        <v>0</v>
      </c>
      <c r="E44" s="213"/>
      <c r="F44" s="213"/>
      <c r="G44" s="213"/>
      <c r="H44" s="214">
        <v>0</v>
      </c>
      <c r="I44" s="213">
        <f>SUM([2]!Table323[[#This Row],[Single Family ]:[&gt;4 Units ]])</f>
        <v>0</v>
      </c>
      <c r="J44" s="215"/>
      <c r="K44" s="215"/>
      <c r="L44" s="215"/>
      <c r="M44" s="216">
        <v>0</v>
      </c>
    </row>
    <row r="45" spans="1:13" x14ac:dyDescent="0.25">
      <c r="A45" s="228" t="s">
        <v>1774</v>
      </c>
      <c r="B45" s="217">
        <v>51783.790099999998</v>
      </c>
      <c r="C45" s="217">
        <v>21423.83</v>
      </c>
      <c r="D45" s="43">
        <f>[2]!Table323[[#This Row],[Single Family]]+[2]!Table323[[#This Row],[2-4 Units]]+[2]!Table323[[#This Row],[&gt;4 Units]]</f>
        <v>5</v>
      </c>
      <c r="E45" s="43">
        <v>4</v>
      </c>
      <c r="F45" s="43">
        <v>1</v>
      </c>
      <c r="G45" s="43">
        <v>0</v>
      </c>
      <c r="H45" s="218">
        <v>1246.6199999999999</v>
      </c>
      <c r="I45" s="43">
        <f>SUM([2]!Table323[[#This Row],[Single Family ]:[&gt;4 Units ]])</f>
        <v>19</v>
      </c>
      <c r="J45" s="219">
        <v>9</v>
      </c>
      <c r="K45" s="219">
        <v>10</v>
      </c>
      <c r="L45" s="219">
        <v>0</v>
      </c>
      <c r="M45" s="220">
        <v>20177.21</v>
      </c>
    </row>
    <row r="46" spans="1:13" x14ac:dyDescent="0.25">
      <c r="A46" s="227" t="s">
        <v>1774</v>
      </c>
      <c r="B46" s="212">
        <v>0</v>
      </c>
      <c r="C46" s="212">
        <v>4593.8599999999997</v>
      </c>
      <c r="D46" s="213">
        <f>[2]!Table323[[#This Row],[Single Family]]+[2]!Table323[[#This Row],[2-4 Units]]+[2]!Table323[[#This Row],[&gt;4 Units]]</f>
        <v>2</v>
      </c>
      <c r="E46" s="213">
        <v>2</v>
      </c>
      <c r="F46" s="213">
        <v>0</v>
      </c>
      <c r="G46" s="213">
        <v>0</v>
      </c>
      <c r="H46" s="214">
        <v>954.34</v>
      </c>
      <c r="I46" s="213">
        <f>SUM([2]!Table323[[#This Row],[Single Family ]:[&gt;4 Units ]])</f>
        <v>21</v>
      </c>
      <c r="J46" s="215">
        <v>8</v>
      </c>
      <c r="K46" s="215">
        <v>13</v>
      </c>
      <c r="L46" s="215">
        <v>0</v>
      </c>
      <c r="M46" s="216">
        <v>3639.52</v>
      </c>
    </row>
    <row r="47" spans="1:13" x14ac:dyDescent="0.25">
      <c r="A47" s="228" t="s">
        <v>1792</v>
      </c>
      <c r="B47" s="217">
        <v>45169.658199999998</v>
      </c>
      <c r="C47" s="217">
        <v>0</v>
      </c>
      <c r="D47" s="43">
        <f>[2]!Table323[[#This Row],[Single Family]]+[2]!Table323[[#This Row],[2-4 Units]]+[2]!Table323[[#This Row],[&gt;4 Units]]</f>
        <v>0</v>
      </c>
      <c r="E47" s="43"/>
      <c r="F47" s="43"/>
      <c r="G47" s="43"/>
      <c r="H47" s="218">
        <v>0</v>
      </c>
      <c r="I47" s="43">
        <f>SUM([2]!Table323[[#This Row],[Single Family ]:[&gt;4 Units ]])</f>
        <v>0</v>
      </c>
      <c r="J47" s="219"/>
      <c r="K47" s="219"/>
      <c r="L47" s="219"/>
      <c r="M47" s="220">
        <v>0</v>
      </c>
    </row>
    <row r="48" spans="1:13" x14ac:dyDescent="0.25">
      <c r="A48" s="227" t="s">
        <v>1774</v>
      </c>
      <c r="B48" s="212">
        <v>0</v>
      </c>
      <c r="C48" s="212">
        <v>1572.32</v>
      </c>
      <c r="D48" s="213">
        <f>[2]!Table323[[#This Row],[Single Family]]+[2]!Table323[[#This Row],[2-4 Units]]+[2]!Table323[[#This Row],[&gt;4 Units]]</f>
        <v>1</v>
      </c>
      <c r="E48" s="213">
        <v>0</v>
      </c>
      <c r="F48" s="213">
        <v>1</v>
      </c>
      <c r="G48" s="213">
        <v>0</v>
      </c>
      <c r="H48" s="214">
        <v>12.03</v>
      </c>
      <c r="I48" s="213">
        <f>SUM([2]!Table323[[#This Row],[Single Family ]:[&gt;4 Units ]])</f>
        <v>12</v>
      </c>
      <c r="J48" s="215">
        <v>2</v>
      </c>
      <c r="K48" s="215">
        <v>10</v>
      </c>
      <c r="L48" s="215">
        <v>0</v>
      </c>
      <c r="M48" s="216">
        <v>1560.29</v>
      </c>
    </row>
    <row r="49" spans="1:13" x14ac:dyDescent="0.25">
      <c r="A49" s="228" t="s">
        <v>1792</v>
      </c>
      <c r="B49" s="217">
        <v>34389.4211</v>
      </c>
      <c r="C49" s="217">
        <v>0</v>
      </c>
      <c r="D49" s="43">
        <f>[2]!Table323[[#This Row],[Single Family]]+[2]!Table323[[#This Row],[2-4 Units]]+[2]!Table323[[#This Row],[&gt;4 Units]]</f>
        <v>0</v>
      </c>
      <c r="E49" s="43"/>
      <c r="F49" s="43"/>
      <c r="G49" s="43"/>
      <c r="H49" s="218">
        <v>0</v>
      </c>
      <c r="I49" s="43">
        <f>SUM([2]!Table323[[#This Row],[Single Family ]:[&gt;4 Units ]])</f>
        <v>0</v>
      </c>
      <c r="J49" s="219"/>
      <c r="K49" s="219"/>
      <c r="L49" s="219"/>
      <c r="M49" s="220">
        <v>0</v>
      </c>
    </row>
    <row r="50" spans="1:13" x14ac:dyDescent="0.25">
      <c r="A50" s="227" t="s">
        <v>1774</v>
      </c>
      <c r="B50" s="212">
        <v>38432.275500000003</v>
      </c>
      <c r="C50" s="212">
        <v>3327.16</v>
      </c>
      <c r="D50" s="213">
        <f>[2]!Table323[[#This Row],[Single Family]]+[2]!Table323[[#This Row],[2-4 Units]]+[2]!Table323[[#This Row],[&gt;4 Units]]</f>
        <v>2</v>
      </c>
      <c r="E50" s="213">
        <v>1</v>
      </c>
      <c r="F50" s="213">
        <v>1</v>
      </c>
      <c r="G50" s="213">
        <v>0</v>
      </c>
      <c r="H50" s="214">
        <v>927.04</v>
      </c>
      <c r="I50" s="213">
        <f>SUM([2]!Table323[[#This Row],[Single Family ]:[&gt;4 Units ]])</f>
        <v>15</v>
      </c>
      <c r="J50" s="215">
        <v>2</v>
      </c>
      <c r="K50" s="215">
        <v>13</v>
      </c>
      <c r="L50" s="215">
        <v>0</v>
      </c>
      <c r="M50" s="216">
        <v>2400.12</v>
      </c>
    </row>
    <row r="51" spans="1:13" x14ac:dyDescent="0.25">
      <c r="A51" s="228" t="s">
        <v>1774</v>
      </c>
      <c r="B51" s="217">
        <v>0</v>
      </c>
      <c r="C51" s="217">
        <v>1330.85</v>
      </c>
      <c r="D51" s="43">
        <f>[2]!Table323[[#This Row],[Single Family]]+[2]!Table323[[#This Row],[2-4 Units]]+[2]!Table323[[#This Row],[&gt;4 Units]]</f>
        <v>0</v>
      </c>
      <c r="E51" s="43"/>
      <c r="F51" s="43"/>
      <c r="G51" s="43"/>
      <c r="H51" s="218">
        <v>0</v>
      </c>
      <c r="I51" s="43">
        <f>SUM([2]!Table323[[#This Row],[Single Family ]:[&gt;4 Units ]])</f>
        <v>8</v>
      </c>
      <c r="J51" s="219">
        <v>1</v>
      </c>
      <c r="K51" s="219">
        <v>7</v>
      </c>
      <c r="L51" s="219">
        <v>0</v>
      </c>
      <c r="M51" s="220">
        <v>1330.85</v>
      </c>
    </row>
    <row r="52" spans="1:13" x14ac:dyDescent="0.25">
      <c r="A52" s="227" t="s">
        <v>1792</v>
      </c>
      <c r="B52" s="212">
        <v>24529.813099999999</v>
      </c>
      <c r="C52" s="212">
        <v>0</v>
      </c>
      <c r="D52" s="213">
        <f>[2]!Table323[[#This Row],[Single Family]]+[2]!Table323[[#This Row],[2-4 Units]]+[2]!Table323[[#This Row],[&gt;4 Units]]</f>
        <v>0</v>
      </c>
      <c r="E52" s="213"/>
      <c r="F52" s="213"/>
      <c r="G52" s="213"/>
      <c r="H52" s="214">
        <v>0</v>
      </c>
      <c r="I52" s="213">
        <f>SUM([2]!Table323[[#This Row],[Single Family ]:[&gt;4 Units ]])</f>
        <v>0</v>
      </c>
      <c r="J52" s="215"/>
      <c r="K52" s="215"/>
      <c r="L52" s="215"/>
      <c r="M52" s="216">
        <v>0</v>
      </c>
    </row>
    <row r="53" spans="1:13" x14ac:dyDescent="0.25">
      <c r="A53" s="228" t="s">
        <v>1774</v>
      </c>
      <c r="B53" s="217">
        <v>0</v>
      </c>
      <c r="C53" s="217">
        <v>230</v>
      </c>
      <c r="D53" s="43">
        <f>[2]!Table323[[#This Row],[Single Family]]+[2]!Table323[[#This Row],[2-4 Units]]+[2]!Table323[[#This Row],[&gt;4 Units]]</f>
        <v>0</v>
      </c>
      <c r="E53" s="43"/>
      <c r="F53" s="43"/>
      <c r="G53" s="43"/>
      <c r="H53" s="218">
        <v>0</v>
      </c>
      <c r="I53" s="43">
        <f>SUM([2]!Table323[[#This Row],[Single Family ]:[&gt;4 Units ]])</f>
        <v>1</v>
      </c>
      <c r="J53" s="219">
        <v>1</v>
      </c>
      <c r="K53" s="219">
        <v>0</v>
      </c>
      <c r="L53" s="219">
        <v>0</v>
      </c>
      <c r="M53" s="220">
        <v>230</v>
      </c>
    </row>
    <row r="54" spans="1:13" x14ac:dyDescent="0.25">
      <c r="A54" s="227" t="s">
        <v>1774</v>
      </c>
      <c r="B54" s="212">
        <v>0</v>
      </c>
      <c r="C54" s="212">
        <v>3390.23</v>
      </c>
      <c r="D54" s="213">
        <f>[2]!Table323[[#This Row],[Single Family]]+[2]!Table323[[#This Row],[2-4 Units]]+[2]!Table323[[#This Row],[&gt;4 Units]]</f>
        <v>2</v>
      </c>
      <c r="E54" s="213">
        <v>2</v>
      </c>
      <c r="F54" s="213">
        <v>0</v>
      </c>
      <c r="G54" s="213">
        <v>0</v>
      </c>
      <c r="H54" s="214">
        <v>404.3</v>
      </c>
      <c r="I54" s="213">
        <f>SUM([2]!Table323[[#This Row],[Single Family ]:[&gt;4 Units ]])</f>
        <v>10</v>
      </c>
      <c r="J54" s="215">
        <v>3</v>
      </c>
      <c r="K54" s="215">
        <v>6</v>
      </c>
      <c r="L54" s="215">
        <v>1</v>
      </c>
      <c r="M54" s="216">
        <v>2985.93</v>
      </c>
    </row>
    <row r="55" spans="1:13" x14ac:dyDescent="0.25">
      <c r="A55" s="228" t="s">
        <v>1792</v>
      </c>
      <c r="B55" s="217">
        <v>46534.635900000103</v>
      </c>
      <c r="C55" s="217">
        <v>0</v>
      </c>
      <c r="D55" s="43">
        <f>[2]!Table323[[#This Row],[Single Family]]+[2]!Table323[[#This Row],[2-4 Units]]+[2]!Table323[[#This Row],[&gt;4 Units]]</f>
        <v>0</v>
      </c>
      <c r="E55" s="43"/>
      <c r="F55" s="43"/>
      <c r="G55" s="43"/>
      <c r="H55" s="218">
        <v>0</v>
      </c>
      <c r="I55" s="43">
        <f>SUM([2]!Table323[[#This Row],[Single Family ]:[&gt;4 Units ]])</f>
        <v>0</v>
      </c>
      <c r="J55" s="219"/>
      <c r="K55" s="219"/>
      <c r="L55" s="219"/>
      <c r="M55" s="220">
        <v>0</v>
      </c>
    </row>
    <row r="56" spans="1:13" x14ac:dyDescent="0.25">
      <c r="A56" s="227" t="s">
        <v>1774</v>
      </c>
      <c r="B56" s="212">
        <v>0</v>
      </c>
      <c r="C56" s="212">
        <v>19032.27</v>
      </c>
      <c r="D56" s="213">
        <f>[2]!Table323[[#This Row],[Single Family]]+[2]!Table323[[#This Row],[2-4 Units]]+[2]!Table323[[#This Row],[&gt;4 Units]]</f>
        <v>6</v>
      </c>
      <c r="E56" s="213">
        <v>5</v>
      </c>
      <c r="F56" s="213">
        <v>1</v>
      </c>
      <c r="G56" s="213">
        <v>0</v>
      </c>
      <c r="H56" s="214">
        <v>2207.0300000000002</v>
      </c>
      <c r="I56" s="213">
        <f>SUM([2]!Table323[[#This Row],[Single Family ]:[&gt;4 Units ]])</f>
        <v>21</v>
      </c>
      <c r="J56" s="215">
        <v>14</v>
      </c>
      <c r="K56" s="215">
        <v>6</v>
      </c>
      <c r="L56" s="215">
        <v>1</v>
      </c>
      <c r="M56" s="216">
        <v>16825.240000000002</v>
      </c>
    </row>
    <row r="57" spans="1:13" x14ac:dyDescent="0.25">
      <c r="A57" s="228" t="s">
        <v>1792</v>
      </c>
      <c r="B57" s="217">
        <v>43927.019899999999</v>
      </c>
      <c r="C57" s="217">
        <v>0</v>
      </c>
      <c r="D57" s="43">
        <f>[2]!Table323[[#This Row],[Single Family]]+[2]!Table323[[#This Row],[2-4 Units]]+[2]!Table323[[#This Row],[&gt;4 Units]]</f>
        <v>0</v>
      </c>
      <c r="E57" s="43"/>
      <c r="F57" s="43"/>
      <c r="G57" s="43"/>
      <c r="H57" s="218">
        <v>0</v>
      </c>
      <c r="I57" s="43">
        <f>SUM([2]!Table323[[#This Row],[Single Family ]:[&gt;4 Units ]])</f>
        <v>0</v>
      </c>
      <c r="J57" s="219"/>
      <c r="K57" s="219"/>
      <c r="L57" s="219"/>
      <c r="M57" s="220">
        <v>0</v>
      </c>
    </row>
    <row r="58" spans="1:13" x14ac:dyDescent="0.25">
      <c r="A58" s="227" t="s">
        <v>1774</v>
      </c>
      <c r="B58" s="212">
        <v>119833.8798</v>
      </c>
      <c r="C58" s="212">
        <v>44620.47</v>
      </c>
      <c r="D58" s="213">
        <f>[2]!Table323[[#This Row],[Single Family]]+[2]!Table323[[#This Row],[2-4 Units]]+[2]!Table323[[#This Row],[&gt;4 Units]]</f>
        <v>17</v>
      </c>
      <c r="E58" s="213">
        <v>16</v>
      </c>
      <c r="F58" s="213">
        <v>1</v>
      </c>
      <c r="G58" s="213">
        <v>0</v>
      </c>
      <c r="H58" s="214">
        <v>9086.1299999999992</v>
      </c>
      <c r="I58" s="213">
        <f>SUM([2]!Table323[[#This Row],[Single Family ]:[&gt;4 Units ]])</f>
        <v>35</v>
      </c>
      <c r="J58" s="215">
        <v>21</v>
      </c>
      <c r="K58" s="215">
        <v>14</v>
      </c>
      <c r="L58" s="215">
        <v>0</v>
      </c>
      <c r="M58" s="216">
        <v>35534.339999999997</v>
      </c>
    </row>
    <row r="59" spans="1:13" x14ac:dyDescent="0.25">
      <c r="A59" s="228" t="s">
        <v>1774</v>
      </c>
      <c r="B59" s="217">
        <v>302.35410000000002</v>
      </c>
      <c r="C59" s="217">
        <v>0</v>
      </c>
      <c r="D59" s="43">
        <f>[2]!Table323[[#This Row],[Single Family]]+[2]!Table323[[#This Row],[2-4 Units]]+[2]!Table323[[#This Row],[&gt;4 Units]]</f>
        <v>0</v>
      </c>
      <c r="E59" s="43"/>
      <c r="F59" s="43"/>
      <c r="G59" s="43"/>
      <c r="H59" s="218">
        <v>0</v>
      </c>
      <c r="I59" s="43">
        <f>SUM([2]!Table323[[#This Row],[Single Family ]:[&gt;4 Units ]])</f>
        <v>0</v>
      </c>
      <c r="J59" s="219"/>
      <c r="K59" s="219"/>
      <c r="L59" s="219"/>
      <c r="M59" s="220">
        <v>0</v>
      </c>
    </row>
    <row r="60" spans="1:13" x14ac:dyDescent="0.25">
      <c r="A60" s="227" t="s">
        <v>1774</v>
      </c>
      <c r="B60" s="212">
        <v>0</v>
      </c>
      <c r="C60" s="212">
        <v>23077.93</v>
      </c>
      <c r="D60" s="213">
        <f>[2]!Table323[[#This Row],[Single Family]]+[2]!Table323[[#This Row],[2-4 Units]]+[2]!Table323[[#This Row],[&gt;4 Units]]</f>
        <v>19</v>
      </c>
      <c r="E60" s="213">
        <v>17</v>
      </c>
      <c r="F60" s="213">
        <v>2</v>
      </c>
      <c r="G60" s="213">
        <v>0</v>
      </c>
      <c r="H60" s="214">
        <v>10983.51</v>
      </c>
      <c r="I60" s="213">
        <f>SUM([2]!Table323[[#This Row],[Single Family ]:[&gt;4 Units ]])</f>
        <v>10</v>
      </c>
      <c r="J60" s="215">
        <v>6</v>
      </c>
      <c r="K60" s="215">
        <v>4</v>
      </c>
      <c r="L60" s="215">
        <v>0</v>
      </c>
      <c r="M60" s="216">
        <v>12094.42</v>
      </c>
    </row>
    <row r="61" spans="1:13" x14ac:dyDescent="0.25">
      <c r="A61" s="228" t="s">
        <v>1792</v>
      </c>
      <c r="B61" s="217">
        <v>41166.362699999998</v>
      </c>
      <c r="C61" s="217">
        <v>0</v>
      </c>
      <c r="D61" s="43">
        <f>[2]!Table323[[#This Row],[Single Family]]+[2]!Table323[[#This Row],[2-4 Units]]+[2]!Table323[[#This Row],[&gt;4 Units]]</f>
        <v>0</v>
      </c>
      <c r="E61" s="43"/>
      <c r="F61" s="43"/>
      <c r="G61" s="43"/>
      <c r="H61" s="218">
        <v>0</v>
      </c>
      <c r="I61" s="43">
        <f>SUM([2]!Table323[[#This Row],[Single Family ]:[&gt;4 Units ]])</f>
        <v>0</v>
      </c>
      <c r="J61" s="219"/>
      <c r="K61" s="219"/>
      <c r="L61" s="219"/>
      <c r="M61" s="220">
        <v>0</v>
      </c>
    </row>
    <row r="62" spans="1:13" x14ac:dyDescent="0.25">
      <c r="A62" s="227" t="s">
        <v>1792</v>
      </c>
      <c r="B62" s="212">
        <v>0</v>
      </c>
      <c r="C62" s="212">
        <v>0</v>
      </c>
      <c r="D62" s="213">
        <f>[2]!Table323[[#This Row],[Single Family]]+[2]!Table323[[#This Row],[2-4 Units]]+[2]!Table323[[#This Row],[&gt;4 Units]]</f>
        <v>0</v>
      </c>
      <c r="E62" s="213"/>
      <c r="F62" s="213"/>
      <c r="G62" s="213"/>
      <c r="H62" s="214">
        <v>0</v>
      </c>
      <c r="I62" s="213">
        <f>SUM([2]!Table323[[#This Row],[Single Family ]:[&gt;4 Units ]])</f>
        <v>0</v>
      </c>
      <c r="J62" s="215"/>
      <c r="K62" s="215"/>
      <c r="L62" s="215"/>
      <c r="M62" s="216">
        <v>0</v>
      </c>
    </row>
    <row r="63" spans="1:13" x14ac:dyDescent="0.25">
      <c r="A63" s="228" t="s">
        <v>1774</v>
      </c>
      <c r="B63" s="217">
        <v>62912.309300000103</v>
      </c>
      <c r="C63" s="217">
        <v>15404.49</v>
      </c>
      <c r="D63" s="43">
        <f>[2]!Table323[[#This Row],[Single Family]]+[2]!Table323[[#This Row],[2-4 Units]]+[2]!Table323[[#This Row],[&gt;4 Units]]</f>
        <v>14</v>
      </c>
      <c r="E63" s="43">
        <v>12</v>
      </c>
      <c r="F63" s="43">
        <v>2</v>
      </c>
      <c r="G63" s="43">
        <v>0</v>
      </c>
      <c r="H63" s="218">
        <v>7767.78</v>
      </c>
      <c r="I63" s="43">
        <f>SUM([2]!Table323[[#This Row],[Single Family ]:[&gt;4 Units ]])</f>
        <v>11</v>
      </c>
      <c r="J63" s="219">
        <v>7</v>
      </c>
      <c r="K63" s="219">
        <v>4</v>
      </c>
      <c r="L63" s="219">
        <v>0</v>
      </c>
      <c r="M63" s="220">
        <v>7636.71</v>
      </c>
    </row>
    <row r="64" spans="1:13" x14ac:dyDescent="0.25">
      <c r="A64" s="227" t="s">
        <v>1774</v>
      </c>
      <c r="B64" s="212">
        <v>38727.082199999997</v>
      </c>
      <c r="C64" s="212">
        <v>29244.41</v>
      </c>
      <c r="D64" s="213">
        <f>[2]!Table323[[#This Row],[Single Family]]+[2]!Table323[[#This Row],[2-4 Units]]+[2]!Table323[[#This Row],[&gt;4 Units]]</f>
        <v>12</v>
      </c>
      <c r="E64" s="213">
        <v>11</v>
      </c>
      <c r="F64" s="213">
        <v>1</v>
      </c>
      <c r="G64" s="213">
        <v>0</v>
      </c>
      <c r="H64" s="214">
        <v>5480.74</v>
      </c>
      <c r="I64" s="213">
        <f>SUM([2]!Table323[[#This Row],[Single Family ]:[&gt;4 Units ]])</f>
        <v>8</v>
      </c>
      <c r="J64" s="215">
        <v>8</v>
      </c>
      <c r="K64" s="215">
        <v>0</v>
      </c>
      <c r="L64" s="215">
        <v>0</v>
      </c>
      <c r="M64" s="216">
        <v>23763.67</v>
      </c>
    </row>
    <row r="65" spans="1:13" x14ac:dyDescent="0.25">
      <c r="A65" s="228" t="s">
        <v>1774</v>
      </c>
      <c r="B65" s="217">
        <v>78001.035200000304</v>
      </c>
      <c r="C65" s="217">
        <v>18716.64</v>
      </c>
      <c r="D65" s="43">
        <f>[2]!Table323[[#This Row],[Single Family]]+[2]!Table323[[#This Row],[2-4 Units]]+[2]!Table323[[#This Row],[&gt;4 Units]]</f>
        <v>31</v>
      </c>
      <c r="E65" s="43">
        <v>30</v>
      </c>
      <c r="F65" s="43">
        <v>1</v>
      </c>
      <c r="G65" s="43">
        <v>0</v>
      </c>
      <c r="H65" s="218">
        <v>13275.87</v>
      </c>
      <c r="I65" s="43">
        <f>SUM([2]!Table323[[#This Row],[Single Family ]:[&gt;4 Units ]])</f>
        <v>14</v>
      </c>
      <c r="J65" s="219">
        <v>12</v>
      </c>
      <c r="K65" s="219">
        <v>2</v>
      </c>
      <c r="L65" s="219">
        <v>0</v>
      </c>
      <c r="M65" s="220">
        <v>5440.77</v>
      </c>
    </row>
    <row r="66" spans="1:13" x14ac:dyDescent="0.25">
      <c r="A66" s="227" t="s">
        <v>1774</v>
      </c>
      <c r="B66" s="212">
        <v>0</v>
      </c>
      <c r="C66" s="212">
        <v>0</v>
      </c>
      <c r="D66" s="213">
        <f>[2]!Table323[[#This Row],[Single Family]]+[2]!Table323[[#This Row],[2-4 Units]]+[2]!Table323[[#This Row],[&gt;4 Units]]</f>
        <v>0</v>
      </c>
      <c r="E66" s="213"/>
      <c r="F66" s="213"/>
      <c r="G66" s="213"/>
      <c r="H66" s="214">
        <v>0</v>
      </c>
      <c r="I66" s="213">
        <f>SUM([2]!Table323[[#This Row],[Single Family ]:[&gt;4 Units ]])</f>
        <v>0</v>
      </c>
      <c r="J66" s="215"/>
      <c r="K66" s="215"/>
      <c r="L66" s="215"/>
      <c r="M66" s="216">
        <v>0</v>
      </c>
    </row>
    <row r="67" spans="1:13" x14ac:dyDescent="0.25">
      <c r="A67" s="228" t="s">
        <v>1774</v>
      </c>
      <c r="B67" s="217">
        <v>118351.0931</v>
      </c>
      <c r="C67" s="217">
        <v>43073.09</v>
      </c>
      <c r="D67" s="43">
        <f>[2]!Table323[[#This Row],[Single Family]]+[2]!Table323[[#This Row],[2-4 Units]]+[2]!Table323[[#This Row],[&gt;4 Units]]</f>
        <v>21</v>
      </c>
      <c r="E67" s="43">
        <v>20</v>
      </c>
      <c r="F67" s="43">
        <v>1</v>
      </c>
      <c r="G67" s="43">
        <v>0</v>
      </c>
      <c r="H67" s="218">
        <v>16945</v>
      </c>
      <c r="I67" s="43">
        <f>SUM([2]!Table323[[#This Row],[Single Family ]:[&gt;4 Units ]])</f>
        <v>18</v>
      </c>
      <c r="J67" s="219">
        <v>14</v>
      </c>
      <c r="K67" s="219">
        <v>4</v>
      </c>
      <c r="L67" s="219">
        <v>0</v>
      </c>
      <c r="M67" s="220">
        <v>26128.09</v>
      </c>
    </row>
    <row r="68" spans="1:13" x14ac:dyDescent="0.25">
      <c r="A68" s="227" t="s">
        <v>1774</v>
      </c>
      <c r="B68" s="212">
        <v>41.979599999999998</v>
      </c>
      <c r="C68" s="212">
        <v>0</v>
      </c>
      <c r="D68" s="213">
        <f>[2]!Table323[[#This Row],[Single Family]]+[2]!Table323[[#This Row],[2-4 Units]]+[2]!Table323[[#This Row],[&gt;4 Units]]</f>
        <v>0</v>
      </c>
      <c r="E68" s="213"/>
      <c r="F68" s="213"/>
      <c r="G68" s="213"/>
      <c r="H68" s="214">
        <v>0</v>
      </c>
      <c r="I68" s="213">
        <f>SUM([2]!Table323[[#This Row],[Single Family ]:[&gt;4 Units ]])</f>
        <v>0</v>
      </c>
      <c r="J68" s="215"/>
      <c r="K68" s="215"/>
      <c r="L68" s="215"/>
      <c r="M68" s="216">
        <v>0</v>
      </c>
    </row>
    <row r="69" spans="1:13" x14ac:dyDescent="0.25">
      <c r="A69" s="228" t="s">
        <v>1774</v>
      </c>
      <c r="B69" s="217">
        <v>59967.633300000001</v>
      </c>
      <c r="C69" s="217">
        <v>47344.93</v>
      </c>
      <c r="D69" s="43">
        <f>[2]!Table323[[#This Row],[Single Family]]+[2]!Table323[[#This Row],[2-4 Units]]+[2]!Table323[[#This Row],[&gt;4 Units]]</f>
        <v>15</v>
      </c>
      <c r="E69" s="43">
        <v>13</v>
      </c>
      <c r="F69" s="43">
        <v>2</v>
      </c>
      <c r="G69" s="43">
        <v>0</v>
      </c>
      <c r="H69" s="218">
        <v>13515.44</v>
      </c>
      <c r="I69" s="43">
        <f>SUM([2]!Table323[[#This Row],[Single Family ]:[&gt;4 Units ]])</f>
        <v>22</v>
      </c>
      <c r="J69" s="219">
        <v>19</v>
      </c>
      <c r="K69" s="219">
        <v>3</v>
      </c>
      <c r="L69" s="219">
        <v>0</v>
      </c>
      <c r="M69" s="220">
        <v>33829.49</v>
      </c>
    </row>
    <row r="70" spans="1:13" x14ac:dyDescent="0.25">
      <c r="A70" s="227" t="s">
        <v>1774</v>
      </c>
      <c r="B70" s="212">
        <v>284.05279999999999</v>
      </c>
      <c r="C70" s="212">
        <v>0</v>
      </c>
      <c r="D70" s="213">
        <f>[2]!Table323[[#This Row],[Single Family]]+[2]!Table323[[#This Row],[2-4 Units]]+[2]!Table323[[#This Row],[&gt;4 Units]]</f>
        <v>0</v>
      </c>
      <c r="E70" s="213"/>
      <c r="F70" s="213"/>
      <c r="G70" s="213"/>
      <c r="H70" s="214">
        <v>0</v>
      </c>
      <c r="I70" s="213">
        <f>SUM([2]!Table323[[#This Row],[Single Family ]:[&gt;4 Units ]])</f>
        <v>0</v>
      </c>
      <c r="J70" s="215"/>
      <c r="K70" s="215"/>
      <c r="L70" s="215"/>
      <c r="M70" s="216">
        <v>0</v>
      </c>
    </row>
    <row r="71" spans="1:13" x14ac:dyDescent="0.25">
      <c r="A71" s="228" t="s">
        <v>1774</v>
      </c>
      <c r="B71" s="217">
        <v>67221.614200000098</v>
      </c>
      <c r="C71" s="217">
        <v>239893.12</v>
      </c>
      <c r="D71" s="43">
        <f>[2]!Table323[[#This Row],[Single Family]]+[2]!Table323[[#This Row],[2-4 Units]]+[2]!Table323[[#This Row],[&gt;4 Units]]</f>
        <v>9</v>
      </c>
      <c r="E71" s="43">
        <v>9</v>
      </c>
      <c r="F71" s="43">
        <v>0</v>
      </c>
      <c r="G71" s="43">
        <v>0</v>
      </c>
      <c r="H71" s="218">
        <v>5076.9399999999996</v>
      </c>
      <c r="I71" s="43">
        <f>SUM([2]!Table323[[#This Row],[Single Family ]:[&gt;4 Units ]])</f>
        <v>21</v>
      </c>
      <c r="J71" s="219">
        <v>17</v>
      </c>
      <c r="K71" s="219">
        <v>3</v>
      </c>
      <c r="L71" s="219">
        <v>1</v>
      </c>
      <c r="M71" s="220">
        <v>234816.18</v>
      </c>
    </row>
    <row r="72" spans="1:13" x14ac:dyDescent="0.25">
      <c r="A72" s="227" t="s">
        <v>1774</v>
      </c>
      <c r="B72" s="212">
        <v>67436.167800000097</v>
      </c>
      <c r="C72" s="212">
        <v>53807.48</v>
      </c>
      <c r="D72" s="213">
        <f>[2]!Table323[[#This Row],[Single Family]]+[2]!Table323[[#This Row],[2-4 Units]]+[2]!Table323[[#This Row],[&gt;4 Units]]</f>
        <v>19</v>
      </c>
      <c r="E72" s="213">
        <v>18</v>
      </c>
      <c r="F72" s="213">
        <v>1</v>
      </c>
      <c r="G72" s="213">
        <v>0</v>
      </c>
      <c r="H72" s="214">
        <v>8358.1</v>
      </c>
      <c r="I72" s="213">
        <f>SUM([2]!Table323[[#This Row],[Single Family ]:[&gt;4 Units ]])</f>
        <v>30</v>
      </c>
      <c r="J72" s="215">
        <v>23</v>
      </c>
      <c r="K72" s="215">
        <v>7</v>
      </c>
      <c r="L72" s="215">
        <v>0</v>
      </c>
      <c r="M72" s="216">
        <v>45449.38</v>
      </c>
    </row>
    <row r="73" spans="1:13" x14ac:dyDescent="0.25">
      <c r="A73" s="228" t="s">
        <v>1774</v>
      </c>
      <c r="B73" s="217">
        <v>18.556000000000001</v>
      </c>
      <c r="C73" s="217">
        <v>0</v>
      </c>
      <c r="D73" s="43">
        <f>[2]!Table323[[#This Row],[Single Family]]+[2]!Table323[[#This Row],[2-4 Units]]+[2]!Table323[[#This Row],[&gt;4 Units]]</f>
        <v>0</v>
      </c>
      <c r="E73" s="43"/>
      <c r="F73" s="43"/>
      <c r="G73" s="43"/>
      <c r="H73" s="218">
        <v>0</v>
      </c>
      <c r="I73" s="43">
        <f>SUM([2]!Table323[[#This Row],[Single Family ]:[&gt;4 Units ]])</f>
        <v>0</v>
      </c>
      <c r="J73" s="219"/>
      <c r="K73" s="219"/>
      <c r="L73" s="219"/>
      <c r="M73" s="220">
        <v>0</v>
      </c>
    </row>
    <row r="74" spans="1:13" x14ac:dyDescent="0.25">
      <c r="A74" s="227" t="s">
        <v>1774</v>
      </c>
      <c r="B74" s="212">
        <v>78.866</v>
      </c>
      <c r="C74" s="212">
        <v>0</v>
      </c>
      <c r="D74" s="213">
        <f>[2]!Table323[[#This Row],[Single Family]]+[2]!Table323[[#This Row],[2-4 Units]]+[2]!Table323[[#This Row],[&gt;4 Units]]</f>
        <v>0</v>
      </c>
      <c r="E74" s="213"/>
      <c r="F74" s="213"/>
      <c r="G74" s="213"/>
      <c r="H74" s="214">
        <v>0</v>
      </c>
      <c r="I74" s="213">
        <f>SUM([2]!Table323[[#This Row],[Single Family ]:[&gt;4 Units ]])</f>
        <v>0</v>
      </c>
      <c r="J74" s="215"/>
      <c r="K74" s="215"/>
      <c r="L74" s="215"/>
      <c r="M74" s="216">
        <v>0</v>
      </c>
    </row>
    <row r="75" spans="1:13" x14ac:dyDescent="0.25">
      <c r="A75" s="228" t="s">
        <v>1774</v>
      </c>
      <c r="B75" s="217">
        <v>27045.101699999999</v>
      </c>
      <c r="C75" s="217">
        <v>17678.66</v>
      </c>
      <c r="D75" s="43">
        <f>[2]!Table323[[#This Row],[Single Family]]+[2]!Table323[[#This Row],[2-4 Units]]+[2]!Table323[[#This Row],[&gt;4 Units]]</f>
        <v>5</v>
      </c>
      <c r="E75" s="43">
        <v>5</v>
      </c>
      <c r="F75" s="43">
        <v>0</v>
      </c>
      <c r="G75" s="43">
        <v>0</v>
      </c>
      <c r="H75" s="218">
        <v>2053.25</v>
      </c>
      <c r="I75" s="43">
        <f>SUM([2]!Table323[[#This Row],[Single Family ]:[&gt;4 Units ]])</f>
        <v>20</v>
      </c>
      <c r="J75" s="219">
        <v>11</v>
      </c>
      <c r="K75" s="219">
        <v>9</v>
      </c>
      <c r="L75" s="219">
        <v>0</v>
      </c>
      <c r="M75" s="220">
        <v>15625.41</v>
      </c>
    </row>
    <row r="76" spans="1:13" x14ac:dyDescent="0.25">
      <c r="A76" s="227" t="s">
        <v>1774</v>
      </c>
      <c r="B76" s="212">
        <v>118.6635</v>
      </c>
      <c r="C76" s="212">
        <v>0</v>
      </c>
      <c r="D76" s="213">
        <f>[2]!Table323[[#This Row],[Single Family]]+[2]!Table323[[#This Row],[2-4 Units]]+[2]!Table323[[#This Row],[&gt;4 Units]]</f>
        <v>0</v>
      </c>
      <c r="E76" s="213"/>
      <c r="F76" s="213"/>
      <c r="G76" s="213"/>
      <c r="H76" s="214">
        <v>0</v>
      </c>
      <c r="I76" s="213">
        <f>SUM([2]!Table323[[#This Row],[Single Family ]:[&gt;4 Units ]])</f>
        <v>0</v>
      </c>
      <c r="J76" s="215"/>
      <c r="K76" s="215"/>
      <c r="L76" s="215"/>
      <c r="M76" s="216">
        <v>0</v>
      </c>
    </row>
    <row r="77" spans="1:13" x14ac:dyDescent="0.25">
      <c r="A77" s="228" t="s">
        <v>1774</v>
      </c>
      <c r="B77" s="217">
        <v>0</v>
      </c>
      <c r="C77" s="217">
        <v>34954.18</v>
      </c>
      <c r="D77" s="43">
        <f>[2]!Table323[[#This Row],[Single Family]]+[2]!Table323[[#This Row],[2-4 Units]]+[2]!Table323[[#This Row],[&gt;4 Units]]</f>
        <v>14</v>
      </c>
      <c r="E77" s="43">
        <v>13</v>
      </c>
      <c r="F77" s="43">
        <v>1</v>
      </c>
      <c r="G77" s="43">
        <v>0</v>
      </c>
      <c r="H77" s="218">
        <v>8317.02</v>
      </c>
      <c r="I77" s="43">
        <f>SUM([2]!Table323[[#This Row],[Single Family ]:[&gt;4 Units ]])</f>
        <v>30</v>
      </c>
      <c r="J77" s="219">
        <v>18</v>
      </c>
      <c r="K77" s="219">
        <v>12</v>
      </c>
      <c r="L77" s="219">
        <v>0</v>
      </c>
      <c r="M77" s="220">
        <v>26637.16</v>
      </c>
    </row>
    <row r="78" spans="1:13" x14ac:dyDescent="0.25">
      <c r="A78" s="227" t="s">
        <v>1792</v>
      </c>
      <c r="B78" s="212">
        <v>69620.792000000001</v>
      </c>
      <c r="C78" s="212">
        <v>0</v>
      </c>
      <c r="D78" s="213">
        <f>[2]!Table323[[#This Row],[Single Family]]+[2]!Table323[[#This Row],[2-4 Units]]+[2]!Table323[[#This Row],[&gt;4 Units]]</f>
        <v>0</v>
      </c>
      <c r="E78" s="213"/>
      <c r="F78" s="213"/>
      <c r="G78" s="213"/>
      <c r="H78" s="214">
        <v>0</v>
      </c>
      <c r="I78" s="213">
        <f>SUM([2]!Table323[[#This Row],[Single Family ]:[&gt;4 Units ]])</f>
        <v>0</v>
      </c>
      <c r="J78" s="215"/>
      <c r="K78" s="215"/>
      <c r="L78" s="215"/>
      <c r="M78" s="216">
        <v>0</v>
      </c>
    </row>
    <row r="79" spans="1:13" x14ac:dyDescent="0.25">
      <c r="A79" s="228" t="s">
        <v>1792</v>
      </c>
      <c r="B79" s="217">
        <v>99.9512</v>
      </c>
      <c r="C79" s="217">
        <v>0</v>
      </c>
      <c r="D79" s="43">
        <f>[2]!Table323[[#This Row],[Single Family]]+[2]!Table323[[#This Row],[2-4 Units]]+[2]!Table323[[#This Row],[&gt;4 Units]]</f>
        <v>0</v>
      </c>
      <c r="E79" s="43"/>
      <c r="F79" s="43"/>
      <c r="G79" s="43"/>
      <c r="H79" s="218">
        <v>0</v>
      </c>
      <c r="I79" s="43">
        <f>SUM([2]!Table323[[#This Row],[Single Family ]:[&gt;4 Units ]])</f>
        <v>0</v>
      </c>
      <c r="J79" s="219"/>
      <c r="K79" s="219"/>
      <c r="L79" s="219"/>
      <c r="M79" s="220">
        <v>0</v>
      </c>
    </row>
    <row r="80" spans="1:13" x14ac:dyDescent="0.25">
      <c r="A80" s="227" t="s">
        <v>1774</v>
      </c>
      <c r="B80" s="212">
        <v>24172.335500000001</v>
      </c>
      <c r="C80" s="212">
        <v>3053.03</v>
      </c>
      <c r="D80" s="213">
        <f>[2]!Table323[[#This Row],[Single Family]]+[2]!Table323[[#This Row],[2-4 Units]]+[2]!Table323[[#This Row],[&gt;4 Units]]</f>
        <v>3</v>
      </c>
      <c r="E80" s="213">
        <v>3</v>
      </c>
      <c r="F80" s="213">
        <v>0</v>
      </c>
      <c r="G80" s="213">
        <v>0</v>
      </c>
      <c r="H80" s="214">
        <v>563.20000000000005</v>
      </c>
      <c r="I80" s="213">
        <f>SUM([2]!Table323[[#This Row],[Single Family ]:[&gt;4 Units ]])</f>
        <v>7</v>
      </c>
      <c r="J80" s="215">
        <v>4</v>
      </c>
      <c r="K80" s="215">
        <v>3</v>
      </c>
      <c r="L80" s="215">
        <v>0</v>
      </c>
      <c r="M80" s="216">
        <v>2489.83</v>
      </c>
    </row>
    <row r="81" spans="1:13" x14ac:dyDescent="0.25">
      <c r="A81" s="228" t="s">
        <v>1774</v>
      </c>
      <c r="B81" s="217">
        <v>37.274000000000001</v>
      </c>
      <c r="C81" s="217">
        <v>0</v>
      </c>
      <c r="D81" s="43">
        <f>[2]!Table323[[#This Row],[Single Family]]+[2]!Table323[[#This Row],[2-4 Units]]+[2]!Table323[[#This Row],[&gt;4 Units]]</f>
        <v>0</v>
      </c>
      <c r="E81" s="43"/>
      <c r="F81" s="43"/>
      <c r="G81" s="43"/>
      <c r="H81" s="218">
        <v>0</v>
      </c>
      <c r="I81" s="43">
        <f>SUM([2]!Table323[[#This Row],[Single Family ]:[&gt;4 Units ]])</f>
        <v>0</v>
      </c>
      <c r="J81" s="219"/>
      <c r="K81" s="219"/>
      <c r="L81" s="219"/>
      <c r="M81" s="220">
        <v>0</v>
      </c>
    </row>
    <row r="82" spans="1:13" x14ac:dyDescent="0.25">
      <c r="A82" s="227" t="s">
        <v>1774</v>
      </c>
      <c r="B82" s="212">
        <v>0</v>
      </c>
      <c r="C82" s="212">
        <v>21408.65</v>
      </c>
      <c r="D82" s="213">
        <f>[2]!Table323[[#This Row],[Single Family]]+[2]!Table323[[#This Row],[2-4 Units]]+[2]!Table323[[#This Row],[&gt;4 Units]]</f>
        <v>3</v>
      </c>
      <c r="E82" s="213">
        <v>3</v>
      </c>
      <c r="F82" s="213">
        <v>0</v>
      </c>
      <c r="G82" s="213">
        <v>0</v>
      </c>
      <c r="H82" s="214">
        <v>1427.69</v>
      </c>
      <c r="I82" s="213">
        <f>SUM([2]!Table323[[#This Row],[Single Family ]:[&gt;4 Units ]])</f>
        <v>22</v>
      </c>
      <c r="J82" s="215">
        <v>19</v>
      </c>
      <c r="K82" s="215">
        <v>2</v>
      </c>
      <c r="L82" s="215">
        <v>1</v>
      </c>
      <c r="M82" s="216">
        <v>19980.96</v>
      </c>
    </row>
    <row r="83" spans="1:13" x14ac:dyDescent="0.25">
      <c r="A83" s="228" t="s">
        <v>1792</v>
      </c>
      <c r="B83" s="217">
        <v>49786.050399999898</v>
      </c>
      <c r="C83" s="217">
        <v>0</v>
      </c>
      <c r="D83" s="43">
        <f>[2]!Table323[[#This Row],[Single Family]]+[2]!Table323[[#This Row],[2-4 Units]]+[2]!Table323[[#This Row],[&gt;4 Units]]</f>
        <v>0</v>
      </c>
      <c r="E83" s="43"/>
      <c r="F83" s="43"/>
      <c r="G83" s="43"/>
      <c r="H83" s="218">
        <v>0</v>
      </c>
      <c r="I83" s="43">
        <f>SUM([2]!Table323[[#This Row],[Single Family ]:[&gt;4 Units ]])</f>
        <v>0</v>
      </c>
      <c r="J83" s="219"/>
      <c r="K83" s="219"/>
      <c r="L83" s="219"/>
      <c r="M83" s="220">
        <v>0</v>
      </c>
    </row>
    <row r="84" spans="1:13" x14ac:dyDescent="0.25">
      <c r="A84" s="227" t="s">
        <v>1774</v>
      </c>
      <c r="B84" s="212">
        <v>0</v>
      </c>
      <c r="C84" s="212">
        <v>48424.62</v>
      </c>
      <c r="D84" s="213">
        <f>[2]!Table323[[#This Row],[Single Family]]+[2]!Table323[[#This Row],[2-4 Units]]+[2]!Table323[[#This Row],[&gt;4 Units]]</f>
        <v>9</v>
      </c>
      <c r="E84" s="213">
        <v>7</v>
      </c>
      <c r="F84" s="213">
        <v>2</v>
      </c>
      <c r="G84" s="213">
        <v>0</v>
      </c>
      <c r="H84" s="214">
        <v>4874.45</v>
      </c>
      <c r="I84" s="213">
        <f>SUM([2]!Table323[[#This Row],[Single Family ]:[&gt;4 Units ]])</f>
        <v>29</v>
      </c>
      <c r="J84" s="215">
        <v>7</v>
      </c>
      <c r="K84" s="215">
        <v>22</v>
      </c>
      <c r="L84" s="215">
        <v>0</v>
      </c>
      <c r="M84" s="216">
        <v>43550.17</v>
      </c>
    </row>
    <row r="85" spans="1:13" x14ac:dyDescent="0.25">
      <c r="A85" s="228" t="s">
        <v>1792</v>
      </c>
      <c r="B85" s="217">
        <v>53978.008699999998</v>
      </c>
      <c r="C85" s="217">
        <v>0</v>
      </c>
      <c r="D85" s="43">
        <f>[2]!Table323[[#This Row],[Single Family]]+[2]!Table323[[#This Row],[2-4 Units]]+[2]!Table323[[#This Row],[&gt;4 Units]]</f>
        <v>0</v>
      </c>
      <c r="E85" s="43"/>
      <c r="F85" s="43"/>
      <c r="G85" s="43"/>
      <c r="H85" s="218">
        <v>0</v>
      </c>
      <c r="I85" s="43">
        <f>SUM([2]!Table323[[#This Row],[Single Family ]:[&gt;4 Units ]])</f>
        <v>0</v>
      </c>
      <c r="J85" s="219"/>
      <c r="K85" s="219"/>
      <c r="L85" s="219"/>
      <c r="M85" s="220">
        <v>0</v>
      </c>
    </row>
    <row r="86" spans="1:13" x14ac:dyDescent="0.25">
      <c r="A86" s="227" t="s">
        <v>1774</v>
      </c>
      <c r="B86" s="212">
        <v>0</v>
      </c>
      <c r="C86" s="212">
        <v>7178.22</v>
      </c>
      <c r="D86" s="213">
        <f>[2]!Table323[[#This Row],[Single Family]]+[2]!Table323[[#This Row],[2-4 Units]]+[2]!Table323[[#This Row],[&gt;4 Units]]</f>
        <v>5</v>
      </c>
      <c r="E86" s="213">
        <v>4</v>
      </c>
      <c r="F86" s="213">
        <v>1</v>
      </c>
      <c r="G86" s="213">
        <v>0</v>
      </c>
      <c r="H86" s="214">
        <v>501.38</v>
      </c>
      <c r="I86" s="213">
        <f>SUM([2]!Table323[[#This Row],[Single Family ]:[&gt;4 Units ]])</f>
        <v>17</v>
      </c>
      <c r="J86" s="215">
        <v>4</v>
      </c>
      <c r="K86" s="215">
        <v>13</v>
      </c>
      <c r="L86" s="215">
        <v>0</v>
      </c>
      <c r="M86" s="216">
        <v>6676.84</v>
      </c>
    </row>
    <row r="87" spans="1:13" x14ac:dyDescent="0.25">
      <c r="A87" s="228" t="s">
        <v>1792</v>
      </c>
      <c r="B87" s="217">
        <v>38030.339099999997</v>
      </c>
      <c r="C87" s="217">
        <v>0</v>
      </c>
      <c r="D87" s="43">
        <f>[2]!Table323[[#This Row],[Single Family]]+[2]!Table323[[#This Row],[2-4 Units]]+[2]!Table323[[#This Row],[&gt;4 Units]]</f>
        <v>0</v>
      </c>
      <c r="E87" s="43"/>
      <c r="F87" s="43"/>
      <c r="G87" s="43"/>
      <c r="H87" s="218">
        <v>0</v>
      </c>
      <c r="I87" s="43">
        <f>SUM([2]!Table323[[#This Row],[Single Family ]:[&gt;4 Units ]])</f>
        <v>0</v>
      </c>
      <c r="J87" s="219"/>
      <c r="K87" s="219"/>
      <c r="L87" s="219"/>
      <c r="M87" s="220">
        <v>0</v>
      </c>
    </row>
    <row r="88" spans="1:13" x14ac:dyDescent="0.25">
      <c r="A88" s="227" t="s">
        <v>1774</v>
      </c>
      <c r="B88" s="212">
        <v>0</v>
      </c>
      <c r="C88" s="212">
        <v>846.37</v>
      </c>
      <c r="D88" s="213">
        <f>[2]!Table323[[#This Row],[Single Family]]+[2]!Table323[[#This Row],[2-4 Units]]+[2]!Table323[[#This Row],[&gt;4 Units]]</f>
        <v>1</v>
      </c>
      <c r="E88" s="213">
        <v>1</v>
      </c>
      <c r="F88" s="213">
        <v>0</v>
      </c>
      <c r="G88" s="213">
        <v>0</v>
      </c>
      <c r="H88" s="214">
        <v>134.5</v>
      </c>
      <c r="I88" s="213">
        <f>SUM([2]!Table323[[#This Row],[Single Family ]:[&gt;4 Units ]])</f>
        <v>7</v>
      </c>
      <c r="J88" s="215">
        <v>1</v>
      </c>
      <c r="K88" s="215">
        <v>6</v>
      </c>
      <c r="L88" s="215">
        <v>0</v>
      </c>
      <c r="M88" s="216">
        <v>711.87</v>
      </c>
    </row>
    <row r="89" spans="1:13" x14ac:dyDescent="0.25">
      <c r="A89" s="228" t="s">
        <v>1792</v>
      </c>
      <c r="B89" s="217">
        <v>24351.613000000001</v>
      </c>
      <c r="C89" s="217">
        <v>0</v>
      </c>
      <c r="D89" s="43">
        <f>[2]!Table323[[#This Row],[Single Family]]+[2]!Table323[[#This Row],[2-4 Units]]+[2]!Table323[[#This Row],[&gt;4 Units]]</f>
        <v>0</v>
      </c>
      <c r="E89" s="43"/>
      <c r="F89" s="43"/>
      <c r="G89" s="43"/>
      <c r="H89" s="218">
        <v>0</v>
      </c>
      <c r="I89" s="43">
        <f>SUM([2]!Table323[[#This Row],[Single Family ]:[&gt;4 Units ]])</f>
        <v>0</v>
      </c>
      <c r="J89" s="219"/>
      <c r="K89" s="219"/>
      <c r="L89" s="219"/>
      <c r="M89" s="220">
        <v>0</v>
      </c>
    </row>
    <row r="90" spans="1:13" x14ac:dyDescent="0.25">
      <c r="A90" s="227" t="s">
        <v>1774</v>
      </c>
      <c r="B90" s="212">
        <v>0</v>
      </c>
      <c r="C90" s="212">
        <v>24518.83</v>
      </c>
      <c r="D90" s="213">
        <f>[2]!Table323[[#This Row],[Single Family]]+[2]!Table323[[#This Row],[2-4 Units]]+[2]!Table323[[#This Row],[&gt;4 Units]]</f>
        <v>3</v>
      </c>
      <c r="E90" s="213">
        <v>3</v>
      </c>
      <c r="F90" s="213">
        <v>0</v>
      </c>
      <c r="G90" s="213">
        <v>0</v>
      </c>
      <c r="H90" s="214">
        <v>3732.6</v>
      </c>
      <c r="I90" s="213">
        <f>SUM([2]!Table323[[#This Row],[Single Family ]:[&gt;4 Units ]])</f>
        <v>29</v>
      </c>
      <c r="J90" s="215">
        <v>13</v>
      </c>
      <c r="K90" s="215">
        <v>16</v>
      </c>
      <c r="L90" s="215">
        <v>0</v>
      </c>
      <c r="M90" s="216">
        <v>20786.23</v>
      </c>
    </row>
    <row r="91" spans="1:13" x14ac:dyDescent="0.25">
      <c r="A91" s="228" t="s">
        <v>1792</v>
      </c>
      <c r="B91" s="217">
        <v>64008.1363000001</v>
      </c>
      <c r="C91" s="217">
        <v>0</v>
      </c>
      <c r="D91" s="43">
        <f>[2]!Table323[[#This Row],[Single Family]]+[2]!Table323[[#This Row],[2-4 Units]]+[2]!Table323[[#This Row],[&gt;4 Units]]</f>
        <v>0</v>
      </c>
      <c r="E91" s="43"/>
      <c r="F91" s="43"/>
      <c r="G91" s="43"/>
      <c r="H91" s="218">
        <v>0</v>
      </c>
      <c r="I91" s="43">
        <f>SUM([2]!Table323[[#This Row],[Single Family ]:[&gt;4 Units ]])</f>
        <v>0</v>
      </c>
      <c r="J91" s="219"/>
      <c r="K91" s="219"/>
      <c r="L91" s="219"/>
      <c r="M91" s="220">
        <v>0</v>
      </c>
    </row>
    <row r="92" spans="1:13" x14ac:dyDescent="0.25">
      <c r="A92" s="227" t="s">
        <v>1792</v>
      </c>
      <c r="B92" s="212">
        <v>0</v>
      </c>
      <c r="C92" s="212">
        <v>0</v>
      </c>
      <c r="D92" s="213">
        <f>[2]!Table323[[#This Row],[Single Family]]+[2]!Table323[[#This Row],[2-4 Units]]+[2]!Table323[[#This Row],[&gt;4 Units]]</f>
        <v>0</v>
      </c>
      <c r="E92" s="213"/>
      <c r="F92" s="213"/>
      <c r="G92" s="213"/>
      <c r="H92" s="214">
        <v>0</v>
      </c>
      <c r="I92" s="213">
        <f>SUM([2]!Table323[[#This Row],[Single Family ]:[&gt;4 Units ]])</f>
        <v>0</v>
      </c>
      <c r="J92" s="215"/>
      <c r="K92" s="215"/>
      <c r="L92" s="215"/>
      <c r="M92" s="216">
        <v>0</v>
      </c>
    </row>
    <row r="93" spans="1:13" x14ac:dyDescent="0.25">
      <c r="A93" s="228" t="s">
        <v>1774</v>
      </c>
      <c r="B93" s="217">
        <v>0</v>
      </c>
      <c r="C93" s="217">
        <v>2512.29</v>
      </c>
      <c r="D93" s="43">
        <f>[2]!Table323[[#This Row],[Single Family]]+[2]!Table323[[#This Row],[2-4 Units]]+[2]!Table323[[#This Row],[&gt;4 Units]]</f>
        <v>1</v>
      </c>
      <c r="E93" s="43">
        <v>1</v>
      </c>
      <c r="F93" s="43">
        <v>0</v>
      </c>
      <c r="G93" s="43">
        <v>0</v>
      </c>
      <c r="H93" s="218">
        <v>2.34</v>
      </c>
      <c r="I93" s="43">
        <f>SUM([2]!Table323[[#This Row],[Single Family ]:[&gt;4 Units ]])</f>
        <v>4</v>
      </c>
      <c r="J93" s="219">
        <v>1</v>
      </c>
      <c r="K93" s="219">
        <v>3</v>
      </c>
      <c r="L93" s="219">
        <v>0</v>
      </c>
      <c r="M93" s="220">
        <v>447.45</v>
      </c>
    </row>
    <row r="94" spans="1:13" x14ac:dyDescent="0.25">
      <c r="A94" s="227" t="s">
        <v>1792</v>
      </c>
      <c r="B94" s="212">
        <v>25510.301599999999</v>
      </c>
      <c r="C94" s="212">
        <v>0</v>
      </c>
      <c r="D94" s="213">
        <f>[2]!Table323[[#This Row],[Single Family]]+[2]!Table323[[#This Row],[2-4 Units]]+[2]!Table323[[#This Row],[&gt;4 Units]]</f>
        <v>0</v>
      </c>
      <c r="E94" s="213"/>
      <c r="F94" s="213"/>
      <c r="G94" s="213"/>
      <c r="H94" s="214">
        <v>0</v>
      </c>
      <c r="I94" s="213">
        <f>SUM([2]!Table323[[#This Row],[Single Family ]:[&gt;4 Units ]])</f>
        <v>0</v>
      </c>
      <c r="J94" s="215"/>
      <c r="K94" s="215"/>
      <c r="L94" s="215"/>
      <c r="M94" s="216">
        <v>0</v>
      </c>
    </row>
    <row r="95" spans="1:13" x14ac:dyDescent="0.25">
      <c r="A95" s="228" t="s">
        <v>1774</v>
      </c>
      <c r="B95" s="217">
        <v>0</v>
      </c>
      <c r="C95" s="217">
        <v>106775.64</v>
      </c>
      <c r="D95" s="43">
        <f>[2]!Table323[[#This Row],[Single Family]]+[2]!Table323[[#This Row],[2-4 Units]]+[2]!Table323[[#This Row],[&gt;4 Units]]</f>
        <v>2</v>
      </c>
      <c r="E95" s="43">
        <v>2</v>
      </c>
      <c r="F95" s="43">
        <v>0</v>
      </c>
      <c r="G95" s="43">
        <v>0</v>
      </c>
      <c r="H95" s="218">
        <v>170.07</v>
      </c>
      <c r="I95" s="43">
        <f>SUM([2]!Table323[[#This Row],[Single Family ]:[&gt;4 Units ]])</f>
        <v>24</v>
      </c>
      <c r="J95" s="219">
        <v>5</v>
      </c>
      <c r="K95" s="219">
        <v>17</v>
      </c>
      <c r="L95" s="219">
        <v>2</v>
      </c>
      <c r="M95" s="220">
        <v>106605.57</v>
      </c>
    </row>
    <row r="96" spans="1:13" x14ac:dyDescent="0.25">
      <c r="A96" s="227" t="s">
        <v>1792</v>
      </c>
      <c r="B96" s="212">
        <v>35070.078800000003</v>
      </c>
      <c r="C96" s="212">
        <v>0</v>
      </c>
      <c r="D96" s="213">
        <f>[2]!Table323[[#This Row],[Single Family]]+[2]!Table323[[#This Row],[2-4 Units]]+[2]!Table323[[#This Row],[&gt;4 Units]]</f>
        <v>0</v>
      </c>
      <c r="E96" s="213"/>
      <c r="F96" s="213"/>
      <c r="G96" s="213"/>
      <c r="H96" s="214">
        <v>0</v>
      </c>
      <c r="I96" s="213">
        <f>SUM([2]!Table323[[#This Row],[Single Family ]:[&gt;4 Units ]])</f>
        <v>0</v>
      </c>
      <c r="J96" s="215"/>
      <c r="K96" s="215"/>
      <c r="L96" s="215"/>
      <c r="M96" s="216">
        <v>0</v>
      </c>
    </row>
    <row r="97" spans="1:13" x14ac:dyDescent="0.25">
      <c r="A97" s="228" t="s">
        <v>1774</v>
      </c>
      <c r="B97" s="217">
        <v>0</v>
      </c>
      <c r="C97" s="217">
        <v>13413.06</v>
      </c>
      <c r="D97" s="43">
        <f>[2]!Table323[[#This Row],[Single Family]]+[2]!Table323[[#This Row],[2-4 Units]]+[2]!Table323[[#This Row],[&gt;4 Units]]</f>
        <v>1</v>
      </c>
      <c r="E97" s="43">
        <v>1</v>
      </c>
      <c r="F97" s="43">
        <v>0</v>
      </c>
      <c r="G97" s="43">
        <v>0</v>
      </c>
      <c r="H97" s="218">
        <v>183.09</v>
      </c>
      <c r="I97" s="43">
        <f>SUM([2]!Table323[[#This Row],[Single Family ]:[&gt;4 Units ]])</f>
        <v>15</v>
      </c>
      <c r="J97" s="219">
        <v>2</v>
      </c>
      <c r="K97" s="219">
        <v>13</v>
      </c>
      <c r="L97" s="219">
        <v>0</v>
      </c>
      <c r="M97" s="220">
        <v>13229.97</v>
      </c>
    </row>
    <row r="98" spans="1:13" x14ac:dyDescent="0.25">
      <c r="A98" s="227" t="s">
        <v>1792</v>
      </c>
      <c r="B98" s="212">
        <v>26942.261399999999</v>
      </c>
      <c r="C98" s="212">
        <v>0</v>
      </c>
      <c r="D98" s="213">
        <f>[2]!Table323[[#This Row],[Single Family]]+[2]!Table323[[#This Row],[2-4 Units]]+[2]!Table323[[#This Row],[&gt;4 Units]]</f>
        <v>0</v>
      </c>
      <c r="E98" s="213"/>
      <c r="F98" s="213"/>
      <c r="G98" s="213"/>
      <c r="H98" s="214">
        <v>0</v>
      </c>
      <c r="I98" s="213">
        <f>SUM([2]!Table323[[#This Row],[Single Family ]:[&gt;4 Units ]])</f>
        <v>0</v>
      </c>
      <c r="J98" s="215"/>
      <c r="K98" s="215"/>
      <c r="L98" s="215"/>
      <c r="M98" s="216">
        <v>0</v>
      </c>
    </row>
    <row r="99" spans="1:13" x14ac:dyDescent="0.25">
      <c r="A99" s="228" t="s">
        <v>1774</v>
      </c>
      <c r="B99" s="217">
        <v>0</v>
      </c>
      <c r="C99" s="217">
        <v>8289.77</v>
      </c>
      <c r="D99" s="43">
        <f>[2]!Table323[[#This Row],[Single Family]]+[2]!Table323[[#This Row],[2-4 Units]]+[2]!Table323[[#This Row],[&gt;4 Units]]</f>
        <v>2</v>
      </c>
      <c r="E99" s="43">
        <v>0</v>
      </c>
      <c r="F99" s="43">
        <v>2</v>
      </c>
      <c r="G99" s="43">
        <v>0</v>
      </c>
      <c r="H99" s="218">
        <v>550.87</v>
      </c>
      <c r="I99" s="43">
        <f>SUM([2]!Table323[[#This Row],[Single Family ]:[&gt;4 Units ]])</f>
        <v>26</v>
      </c>
      <c r="J99" s="219">
        <v>4</v>
      </c>
      <c r="K99" s="219">
        <v>22</v>
      </c>
      <c r="L99" s="219">
        <v>0</v>
      </c>
      <c r="M99" s="220">
        <v>7738.9</v>
      </c>
    </row>
    <row r="100" spans="1:13" x14ac:dyDescent="0.25">
      <c r="A100" s="227" t="s">
        <v>1792</v>
      </c>
      <c r="B100" s="212">
        <v>51549.295899999903</v>
      </c>
      <c r="C100" s="212">
        <v>0</v>
      </c>
      <c r="D100" s="213">
        <f>[2]!Table323[[#This Row],[Single Family]]+[2]!Table323[[#This Row],[2-4 Units]]+[2]!Table323[[#This Row],[&gt;4 Units]]</f>
        <v>0</v>
      </c>
      <c r="E100" s="213"/>
      <c r="F100" s="213"/>
      <c r="G100" s="213"/>
      <c r="H100" s="214">
        <v>0</v>
      </c>
      <c r="I100" s="213">
        <f>SUM([2]!Table323[[#This Row],[Single Family ]:[&gt;4 Units ]])</f>
        <v>0</v>
      </c>
      <c r="J100" s="215"/>
      <c r="K100" s="215"/>
      <c r="L100" s="215"/>
      <c r="M100" s="216">
        <v>0</v>
      </c>
    </row>
    <row r="101" spans="1:13" x14ac:dyDescent="0.25">
      <c r="A101" s="228" t="s">
        <v>1792</v>
      </c>
      <c r="B101" s="217">
        <v>69.194299999999998</v>
      </c>
      <c r="C101" s="217">
        <v>0</v>
      </c>
      <c r="D101" s="43">
        <f>[2]!Table323[[#This Row],[Single Family]]+[2]!Table323[[#This Row],[2-4 Units]]+[2]!Table323[[#This Row],[&gt;4 Units]]</f>
        <v>0</v>
      </c>
      <c r="E101" s="43"/>
      <c r="F101" s="43"/>
      <c r="G101" s="43"/>
      <c r="H101" s="218">
        <v>0</v>
      </c>
      <c r="I101" s="43">
        <f>SUM([2]!Table323[[#This Row],[Single Family ]:[&gt;4 Units ]])</f>
        <v>0</v>
      </c>
      <c r="J101" s="219"/>
      <c r="K101" s="219"/>
      <c r="L101" s="219"/>
      <c r="M101" s="220">
        <v>0</v>
      </c>
    </row>
    <row r="102" spans="1:13" x14ac:dyDescent="0.25">
      <c r="A102" s="227" t="s">
        <v>1774</v>
      </c>
      <c r="B102" s="212">
        <v>0</v>
      </c>
      <c r="C102" s="212">
        <v>20133.349999999999</v>
      </c>
      <c r="D102" s="213">
        <f>[2]!Table323[[#This Row],[Single Family]]+[2]!Table323[[#This Row],[2-4 Units]]+[2]!Table323[[#This Row],[&gt;4 Units]]</f>
        <v>9</v>
      </c>
      <c r="E102" s="213">
        <v>5</v>
      </c>
      <c r="F102" s="213">
        <v>4</v>
      </c>
      <c r="G102" s="213">
        <v>0</v>
      </c>
      <c r="H102" s="214">
        <v>3501.35</v>
      </c>
      <c r="I102" s="213">
        <f>SUM([2]!Table323[[#This Row],[Single Family ]:[&gt;4 Units ]])</f>
        <v>25</v>
      </c>
      <c r="J102" s="215">
        <v>7</v>
      </c>
      <c r="K102" s="215">
        <v>17</v>
      </c>
      <c r="L102" s="215">
        <v>1</v>
      </c>
      <c r="M102" s="216">
        <v>6632</v>
      </c>
    </row>
    <row r="103" spans="1:13" x14ac:dyDescent="0.25">
      <c r="A103" s="228" t="s">
        <v>1792</v>
      </c>
      <c r="B103" s="217">
        <v>54299.358399999903</v>
      </c>
      <c r="C103" s="217">
        <v>0</v>
      </c>
      <c r="D103" s="43">
        <f>[2]!Table323[[#This Row],[Single Family]]+[2]!Table323[[#This Row],[2-4 Units]]+[2]!Table323[[#This Row],[&gt;4 Units]]</f>
        <v>0</v>
      </c>
      <c r="E103" s="43"/>
      <c r="F103" s="43"/>
      <c r="G103" s="43"/>
      <c r="H103" s="218">
        <v>0</v>
      </c>
      <c r="I103" s="43">
        <f>SUM([2]!Table323[[#This Row],[Single Family ]:[&gt;4 Units ]])</f>
        <v>0</v>
      </c>
      <c r="J103" s="219"/>
      <c r="K103" s="219"/>
      <c r="L103" s="219"/>
      <c r="M103" s="220">
        <v>0</v>
      </c>
    </row>
    <row r="104" spans="1:13" x14ac:dyDescent="0.25">
      <c r="A104" s="227" t="s">
        <v>1774</v>
      </c>
      <c r="B104" s="212">
        <v>255.44900000000001</v>
      </c>
      <c r="C104" s="212">
        <v>0</v>
      </c>
      <c r="D104" s="213">
        <f>[2]!Table323[[#This Row],[Single Family]]+[2]!Table323[[#This Row],[2-4 Units]]+[2]!Table323[[#This Row],[&gt;4 Units]]</f>
        <v>0</v>
      </c>
      <c r="E104" s="213"/>
      <c r="F104" s="213"/>
      <c r="G104" s="213"/>
      <c r="H104" s="214">
        <v>0</v>
      </c>
      <c r="I104" s="213">
        <f>SUM([2]!Table323[[#This Row],[Single Family ]:[&gt;4 Units ]])</f>
        <v>0</v>
      </c>
      <c r="J104" s="215"/>
      <c r="K104" s="215"/>
      <c r="L104" s="215"/>
      <c r="M104" s="216">
        <v>0</v>
      </c>
    </row>
    <row r="105" spans="1:13" x14ac:dyDescent="0.25">
      <c r="A105" s="228" t="s">
        <v>1774</v>
      </c>
      <c r="B105" s="217">
        <v>59251.9010000001</v>
      </c>
      <c r="C105" s="217">
        <v>22394.32</v>
      </c>
      <c r="D105" s="43">
        <f>[2]!Table323[[#This Row],[Single Family]]+[2]!Table323[[#This Row],[2-4 Units]]+[2]!Table323[[#This Row],[&gt;4 Units]]</f>
        <v>22</v>
      </c>
      <c r="E105" s="43">
        <v>20</v>
      </c>
      <c r="F105" s="43">
        <v>2</v>
      </c>
      <c r="G105" s="43">
        <v>0</v>
      </c>
      <c r="H105" s="218">
        <v>10764.21</v>
      </c>
      <c r="I105" s="43">
        <f>SUM([2]!Table323[[#This Row],[Single Family ]:[&gt;4 Units ]])</f>
        <v>19</v>
      </c>
      <c r="J105" s="219">
        <v>16</v>
      </c>
      <c r="K105" s="219">
        <v>3</v>
      </c>
      <c r="L105" s="219">
        <v>0</v>
      </c>
      <c r="M105" s="220">
        <v>11630.11</v>
      </c>
    </row>
    <row r="106" spans="1:13" x14ac:dyDescent="0.25">
      <c r="A106" s="227" t="s">
        <v>1774</v>
      </c>
      <c r="B106" s="212">
        <v>57737.786099999903</v>
      </c>
      <c r="C106" s="212">
        <v>32132.799999999999</v>
      </c>
      <c r="D106" s="213">
        <f>[2]!Table323[[#This Row],[Single Family]]+[2]!Table323[[#This Row],[2-4 Units]]+[2]!Table323[[#This Row],[&gt;4 Units]]</f>
        <v>17</v>
      </c>
      <c r="E106" s="213">
        <v>15</v>
      </c>
      <c r="F106" s="213">
        <v>2</v>
      </c>
      <c r="G106" s="213">
        <v>0</v>
      </c>
      <c r="H106" s="214">
        <v>4172.75</v>
      </c>
      <c r="I106" s="213">
        <f>SUM([2]!Table323[[#This Row],[Single Family ]:[&gt;4 Units ]])</f>
        <v>26</v>
      </c>
      <c r="J106" s="215">
        <v>20</v>
      </c>
      <c r="K106" s="215">
        <v>6</v>
      </c>
      <c r="L106" s="215">
        <v>0</v>
      </c>
      <c r="M106" s="216">
        <v>27960.05</v>
      </c>
    </row>
    <row r="107" spans="1:13" x14ac:dyDescent="0.25">
      <c r="A107" s="228" t="s">
        <v>1774</v>
      </c>
      <c r="B107" s="217">
        <v>0</v>
      </c>
      <c r="C107" s="217">
        <v>0</v>
      </c>
      <c r="D107" s="43">
        <f>[2]!Table323[[#This Row],[Single Family]]+[2]!Table323[[#This Row],[2-4 Units]]+[2]!Table323[[#This Row],[&gt;4 Units]]</f>
        <v>0</v>
      </c>
      <c r="E107" s="43"/>
      <c r="F107" s="43"/>
      <c r="G107" s="43"/>
      <c r="H107" s="218">
        <v>0</v>
      </c>
      <c r="I107" s="43">
        <f>SUM([2]!Table323[[#This Row],[Single Family ]:[&gt;4 Units ]])</f>
        <v>0</v>
      </c>
      <c r="J107" s="219"/>
      <c r="K107" s="219"/>
      <c r="L107" s="219"/>
      <c r="M107" s="220">
        <v>0</v>
      </c>
    </row>
    <row r="108" spans="1:13" x14ac:dyDescent="0.25">
      <c r="A108" s="227" t="s">
        <v>1774</v>
      </c>
      <c r="B108" s="212">
        <v>78832.451199999996</v>
      </c>
      <c r="C108" s="212">
        <v>18104.68</v>
      </c>
      <c r="D108" s="213">
        <f>[2]!Table323[[#This Row],[Single Family]]+[2]!Table323[[#This Row],[2-4 Units]]+[2]!Table323[[#This Row],[&gt;4 Units]]</f>
        <v>14</v>
      </c>
      <c r="E108" s="213">
        <v>13</v>
      </c>
      <c r="F108" s="213">
        <v>1</v>
      </c>
      <c r="G108" s="213">
        <v>0</v>
      </c>
      <c r="H108" s="214">
        <v>2705.27</v>
      </c>
      <c r="I108" s="213">
        <f>SUM([2]!Table323[[#This Row],[Single Family ]:[&gt;4 Units ]])</f>
        <v>27</v>
      </c>
      <c r="J108" s="215">
        <v>15</v>
      </c>
      <c r="K108" s="215">
        <v>12</v>
      </c>
      <c r="L108" s="215">
        <v>0</v>
      </c>
      <c r="M108" s="216">
        <v>15399.41</v>
      </c>
    </row>
    <row r="109" spans="1:13" x14ac:dyDescent="0.25">
      <c r="A109" s="228" t="s">
        <v>1774</v>
      </c>
      <c r="B109" s="217">
        <v>0</v>
      </c>
      <c r="C109" s="217">
        <v>0</v>
      </c>
      <c r="D109" s="43">
        <f>[2]!Table323[[#This Row],[Single Family]]+[2]!Table323[[#This Row],[2-4 Units]]+[2]!Table323[[#This Row],[&gt;4 Units]]</f>
        <v>0</v>
      </c>
      <c r="E109" s="43"/>
      <c r="F109" s="43"/>
      <c r="G109" s="43"/>
      <c r="H109" s="218">
        <v>0</v>
      </c>
      <c r="I109" s="43">
        <f>SUM([2]!Table323[[#This Row],[Single Family ]:[&gt;4 Units ]])</f>
        <v>0</v>
      </c>
      <c r="J109" s="219"/>
      <c r="K109" s="219"/>
      <c r="L109" s="219"/>
      <c r="M109" s="220">
        <v>0</v>
      </c>
    </row>
    <row r="110" spans="1:13" x14ac:dyDescent="0.25">
      <c r="A110" s="227" t="s">
        <v>1774</v>
      </c>
      <c r="B110" s="212">
        <v>67513.527999999904</v>
      </c>
      <c r="C110" s="212">
        <v>10850.27</v>
      </c>
      <c r="D110" s="213">
        <f>[2]!Table323[[#This Row],[Single Family]]+[2]!Table323[[#This Row],[2-4 Units]]+[2]!Table323[[#This Row],[&gt;4 Units]]</f>
        <v>17</v>
      </c>
      <c r="E110" s="213">
        <v>16</v>
      </c>
      <c r="F110" s="213">
        <v>1</v>
      </c>
      <c r="G110" s="213">
        <v>0</v>
      </c>
      <c r="H110" s="214">
        <v>10150.450000000001</v>
      </c>
      <c r="I110" s="213">
        <f>SUM([2]!Table323[[#This Row],[Single Family ]:[&gt;4 Units ]])</f>
        <v>1</v>
      </c>
      <c r="J110" s="215">
        <v>1</v>
      </c>
      <c r="K110" s="215">
        <v>0</v>
      </c>
      <c r="L110" s="215">
        <v>0</v>
      </c>
      <c r="M110" s="216">
        <v>699.82</v>
      </c>
    </row>
    <row r="111" spans="1:13" x14ac:dyDescent="0.25">
      <c r="A111" s="228" t="s">
        <v>1774</v>
      </c>
      <c r="B111" s="217">
        <v>43535.777800000098</v>
      </c>
      <c r="C111" s="217">
        <v>10265.379999999999</v>
      </c>
      <c r="D111" s="43">
        <f>[2]!Table323[[#This Row],[Single Family]]+[2]!Table323[[#This Row],[2-4 Units]]+[2]!Table323[[#This Row],[&gt;4 Units]]</f>
        <v>8</v>
      </c>
      <c r="E111" s="43">
        <v>7</v>
      </c>
      <c r="F111" s="43">
        <v>1</v>
      </c>
      <c r="G111" s="43">
        <v>0</v>
      </c>
      <c r="H111" s="218">
        <v>2126.0300000000002</v>
      </c>
      <c r="I111" s="43">
        <f>SUM([2]!Table323[[#This Row],[Single Family ]:[&gt;4 Units ]])</f>
        <v>5</v>
      </c>
      <c r="J111" s="219">
        <v>5</v>
      </c>
      <c r="K111" s="219">
        <v>0</v>
      </c>
      <c r="L111" s="219">
        <v>0</v>
      </c>
      <c r="M111" s="220">
        <v>8139.35</v>
      </c>
    </row>
    <row r="112" spans="1:13" x14ac:dyDescent="0.25">
      <c r="A112" s="227" t="s">
        <v>1774</v>
      </c>
      <c r="B112" s="212">
        <v>36457.738700000104</v>
      </c>
      <c r="C112" s="212">
        <v>3191.4</v>
      </c>
      <c r="D112" s="213">
        <f>[2]!Table323[[#This Row],[Single Family]]+[2]!Table323[[#This Row],[2-4 Units]]+[2]!Table323[[#This Row],[&gt;4 Units]]</f>
        <v>12</v>
      </c>
      <c r="E112" s="213">
        <v>12</v>
      </c>
      <c r="F112" s="213">
        <v>0</v>
      </c>
      <c r="G112" s="213">
        <v>0</v>
      </c>
      <c r="H112" s="214">
        <v>3062.57</v>
      </c>
      <c r="I112" s="213">
        <f>SUM([2]!Table323[[#This Row],[Single Family ]:[&gt;4 Units ]])</f>
        <v>3</v>
      </c>
      <c r="J112" s="215">
        <v>2</v>
      </c>
      <c r="K112" s="215">
        <v>1</v>
      </c>
      <c r="L112" s="215">
        <v>0</v>
      </c>
      <c r="M112" s="216">
        <v>128.83000000000001</v>
      </c>
    </row>
    <row r="113" spans="1:13" x14ac:dyDescent="0.25">
      <c r="A113" s="228" t="s">
        <v>1774</v>
      </c>
      <c r="B113" s="217">
        <v>0</v>
      </c>
      <c r="C113" s="217">
        <v>0</v>
      </c>
      <c r="D113" s="43">
        <f>[2]!Table323[[#This Row],[Single Family]]+[2]!Table323[[#This Row],[2-4 Units]]+[2]!Table323[[#This Row],[&gt;4 Units]]</f>
        <v>0</v>
      </c>
      <c r="E113" s="43"/>
      <c r="F113" s="43"/>
      <c r="G113" s="43"/>
      <c r="H113" s="218">
        <v>0</v>
      </c>
      <c r="I113" s="43">
        <f>SUM([2]!Table323[[#This Row],[Single Family ]:[&gt;4 Units ]])</f>
        <v>0</v>
      </c>
      <c r="J113" s="219"/>
      <c r="K113" s="219"/>
      <c r="L113" s="219"/>
      <c r="M113" s="220">
        <v>0</v>
      </c>
    </row>
    <row r="114" spans="1:13" x14ac:dyDescent="0.25">
      <c r="A114" s="227" t="s">
        <v>1774</v>
      </c>
      <c r="B114" s="212">
        <v>81784.641399999906</v>
      </c>
      <c r="C114" s="212">
        <v>18364.759999999998</v>
      </c>
      <c r="D114" s="213">
        <f>[2]!Table323[[#This Row],[Single Family]]+[2]!Table323[[#This Row],[2-4 Units]]+[2]!Table323[[#This Row],[&gt;4 Units]]</f>
        <v>32</v>
      </c>
      <c r="E114" s="213">
        <v>32</v>
      </c>
      <c r="F114" s="213">
        <v>0</v>
      </c>
      <c r="G114" s="213">
        <v>0</v>
      </c>
      <c r="H114" s="214">
        <v>12645.15</v>
      </c>
      <c r="I114" s="213">
        <f>SUM([2]!Table323[[#This Row],[Single Family ]:[&gt;4 Units ]])</f>
        <v>8</v>
      </c>
      <c r="J114" s="215">
        <v>7</v>
      </c>
      <c r="K114" s="215">
        <v>1</v>
      </c>
      <c r="L114" s="215">
        <v>0</v>
      </c>
      <c r="M114" s="216">
        <v>5719.61</v>
      </c>
    </row>
    <row r="115" spans="1:13" x14ac:dyDescent="0.25">
      <c r="A115" s="228" t="s">
        <v>1774</v>
      </c>
      <c r="B115" s="217">
        <v>0</v>
      </c>
      <c r="C115" s="217">
        <v>0</v>
      </c>
      <c r="D115" s="43">
        <f>[2]!Table323[[#This Row],[Single Family]]+[2]!Table323[[#This Row],[2-4 Units]]+[2]!Table323[[#This Row],[&gt;4 Units]]</f>
        <v>0</v>
      </c>
      <c r="E115" s="43"/>
      <c r="F115" s="43"/>
      <c r="G115" s="43"/>
      <c r="H115" s="218">
        <v>0</v>
      </c>
      <c r="I115" s="43">
        <f>SUM([2]!Table323[[#This Row],[Single Family ]:[&gt;4 Units ]])</f>
        <v>0</v>
      </c>
      <c r="J115" s="219"/>
      <c r="K115" s="219"/>
      <c r="L115" s="219"/>
      <c r="M115" s="220">
        <v>0</v>
      </c>
    </row>
    <row r="116" spans="1:13" x14ac:dyDescent="0.25">
      <c r="A116" s="227" t="s">
        <v>1774</v>
      </c>
      <c r="B116" s="212">
        <v>79381.614400000093</v>
      </c>
      <c r="C116" s="212">
        <v>46203.07</v>
      </c>
      <c r="D116" s="213">
        <f>[2]!Table323[[#This Row],[Single Family]]+[2]!Table323[[#This Row],[2-4 Units]]+[2]!Table323[[#This Row],[&gt;4 Units]]</f>
        <v>37</v>
      </c>
      <c r="E116" s="213">
        <v>35</v>
      </c>
      <c r="F116" s="213">
        <v>2</v>
      </c>
      <c r="G116" s="213">
        <v>0</v>
      </c>
      <c r="H116" s="214">
        <v>14290.38</v>
      </c>
      <c r="I116" s="213">
        <f>SUM([2]!Table323[[#This Row],[Single Family ]:[&gt;4 Units ]])</f>
        <v>13</v>
      </c>
      <c r="J116" s="215">
        <v>13</v>
      </c>
      <c r="K116" s="215">
        <v>0</v>
      </c>
      <c r="L116" s="215">
        <v>0</v>
      </c>
      <c r="M116" s="216">
        <v>31912.69</v>
      </c>
    </row>
    <row r="117" spans="1:13" x14ac:dyDescent="0.25">
      <c r="A117" s="228" t="s">
        <v>1774</v>
      </c>
      <c r="B117" s="217">
        <v>71.845299999999995</v>
      </c>
      <c r="C117" s="217">
        <v>0</v>
      </c>
      <c r="D117" s="43">
        <f>[2]!Table323[[#This Row],[Single Family]]+[2]!Table323[[#This Row],[2-4 Units]]+[2]!Table323[[#This Row],[&gt;4 Units]]</f>
        <v>0</v>
      </c>
      <c r="E117" s="43"/>
      <c r="F117" s="43"/>
      <c r="G117" s="43"/>
      <c r="H117" s="218">
        <v>0</v>
      </c>
      <c r="I117" s="43">
        <f>SUM([2]!Table323[[#This Row],[Single Family ]:[&gt;4 Units ]])</f>
        <v>0</v>
      </c>
      <c r="J117" s="219"/>
      <c r="K117" s="219"/>
      <c r="L117" s="219"/>
      <c r="M117" s="220">
        <v>0</v>
      </c>
    </row>
    <row r="118" spans="1:13" x14ac:dyDescent="0.25">
      <c r="A118" s="227" t="s">
        <v>1774</v>
      </c>
      <c r="B118" s="212">
        <v>69046.922199999899</v>
      </c>
      <c r="C118" s="212">
        <v>32052.07</v>
      </c>
      <c r="D118" s="213">
        <f>[2]!Table323[[#This Row],[Single Family]]+[2]!Table323[[#This Row],[2-4 Units]]+[2]!Table323[[#This Row],[&gt;4 Units]]</f>
        <v>22</v>
      </c>
      <c r="E118" s="213">
        <v>22</v>
      </c>
      <c r="F118" s="213">
        <v>0</v>
      </c>
      <c r="G118" s="213">
        <v>0</v>
      </c>
      <c r="H118" s="214">
        <v>10665.09</v>
      </c>
      <c r="I118" s="213">
        <f>SUM([2]!Table323[[#This Row],[Single Family ]:[&gt;4 Units ]])</f>
        <v>24</v>
      </c>
      <c r="J118" s="215">
        <v>19</v>
      </c>
      <c r="K118" s="215">
        <v>5</v>
      </c>
      <c r="L118" s="215">
        <v>0</v>
      </c>
      <c r="M118" s="216">
        <v>21386.98</v>
      </c>
    </row>
    <row r="119" spans="1:13" x14ac:dyDescent="0.25">
      <c r="A119" s="228" t="s">
        <v>1774</v>
      </c>
      <c r="B119" s="217">
        <v>77966.711299999995</v>
      </c>
      <c r="C119" s="217">
        <v>38688.35</v>
      </c>
      <c r="D119" s="43">
        <f>[2]!Table323[[#This Row],[Single Family]]+[2]!Table323[[#This Row],[2-4 Units]]+[2]!Table323[[#This Row],[&gt;4 Units]]</f>
        <v>21</v>
      </c>
      <c r="E119" s="43">
        <v>21</v>
      </c>
      <c r="F119" s="43">
        <v>0</v>
      </c>
      <c r="G119" s="43">
        <v>0</v>
      </c>
      <c r="H119" s="218">
        <v>11599.25</v>
      </c>
      <c r="I119" s="43">
        <f>SUM([2]!Table323[[#This Row],[Single Family ]:[&gt;4 Units ]])</f>
        <v>11</v>
      </c>
      <c r="J119" s="219">
        <v>11</v>
      </c>
      <c r="K119" s="219">
        <v>0</v>
      </c>
      <c r="L119" s="219">
        <v>0</v>
      </c>
      <c r="M119" s="220">
        <v>27089.1</v>
      </c>
    </row>
    <row r="120" spans="1:13" x14ac:dyDescent="0.25">
      <c r="A120" s="227" t="s">
        <v>1774</v>
      </c>
      <c r="B120" s="212">
        <v>354.03429999999997</v>
      </c>
      <c r="C120" s="212">
        <v>302.25</v>
      </c>
      <c r="D120" s="213">
        <f>[2]!Table323[[#This Row],[Single Family]]+[2]!Table323[[#This Row],[2-4 Units]]+[2]!Table323[[#This Row],[&gt;4 Units]]</f>
        <v>1</v>
      </c>
      <c r="E120" s="213">
        <v>1</v>
      </c>
      <c r="F120" s="213">
        <v>0</v>
      </c>
      <c r="G120" s="213">
        <v>0</v>
      </c>
      <c r="H120" s="214">
        <v>302.25</v>
      </c>
      <c r="I120" s="213">
        <f>SUM([2]!Table323[[#This Row],[Single Family ]:[&gt;4 Units ]])</f>
        <v>0</v>
      </c>
      <c r="J120" s="215"/>
      <c r="K120" s="215"/>
      <c r="L120" s="215"/>
      <c r="M120" s="216">
        <v>0</v>
      </c>
    </row>
    <row r="121" spans="1:13" x14ac:dyDescent="0.25">
      <c r="A121" s="228" t="s">
        <v>1774</v>
      </c>
      <c r="B121" s="217">
        <v>120.8455</v>
      </c>
      <c r="C121" s="217">
        <v>0</v>
      </c>
      <c r="D121" s="43">
        <f>[2]!Table323[[#This Row],[Single Family]]+[2]!Table323[[#This Row],[2-4 Units]]+[2]!Table323[[#This Row],[&gt;4 Units]]</f>
        <v>0</v>
      </c>
      <c r="E121" s="43"/>
      <c r="F121" s="43"/>
      <c r="G121" s="43"/>
      <c r="H121" s="218">
        <v>0</v>
      </c>
      <c r="I121" s="43">
        <f>SUM([2]!Table323[[#This Row],[Single Family ]:[&gt;4 Units ]])</f>
        <v>0</v>
      </c>
      <c r="J121" s="219"/>
      <c r="K121" s="219"/>
      <c r="L121" s="219"/>
      <c r="M121" s="220">
        <v>0</v>
      </c>
    </row>
    <row r="122" spans="1:13" x14ac:dyDescent="0.25">
      <c r="A122" s="227" t="s">
        <v>1774</v>
      </c>
      <c r="B122" s="212">
        <v>102590.0885</v>
      </c>
      <c r="C122" s="212">
        <v>41624.550000000003</v>
      </c>
      <c r="D122" s="213">
        <f>[2]!Table323[[#This Row],[Single Family]]+[2]!Table323[[#This Row],[2-4 Units]]+[2]!Table323[[#This Row],[&gt;4 Units]]</f>
        <v>40</v>
      </c>
      <c r="E122" s="213">
        <v>39</v>
      </c>
      <c r="F122" s="213">
        <v>0</v>
      </c>
      <c r="G122" s="213">
        <v>1</v>
      </c>
      <c r="H122" s="214">
        <v>34781.199999999997</v>
      </c>
      <c r="I122" s="213">
        <f>SUM([2]!Table323[[#This Row],[Single Family ]:[&gt;4 Units ]])</f>
        <v>4</v>
      </c>
      <c r="J122" s="215">
        <v>4</v>
      </c>
      <c r="K122" s="215">
        <v>0</v>
      </c>
      <c r="L122" s="215">
        <v>0</v>
      </c>
      <c r="M122" s="216">
        <v>6843.35</v>
      </c>
    </row>
    <row r="123" spans="1:13" x14ac:dyDescent="0.25">
      <c r="A123" s="228" t="s">
        <v>1774</v>
      </c>
      <c r="B123" s="217">
        <v>100014.4032</v>
      </c>
      <c r="C123" s="217">
        <v>16907.099999999999</v>
      </c>
      <c r="D123" s="43">
        <f>[2]!Table323[[#This Row],[Single Family]]+[2]!Table323[[#This Row],[2-4 Units]]+[2]!Table323[[#This Row],[&gt;4 Units]]</f>
        <v>15</v>
      </c>
      <c r="E123" s="43">
        <v>12</v>
      </c>
      <c r="F123" s="43">
        <v>3</v>
      </c>
      <c r="G123" s="43">
        <v>0</v>
      </c>
      <c r="H123" s="218">
        <v>12536.06</v>
      </c>
      <c r="I123" s="43">
        <f>SUM([2]!Table323[[#This Row],[Single Family ]:[&gt;4 Units ]])</f>
        <v>6</v>
      </c>
      <c r="J123" s="219">
        <v>5</v>
      </c>
      <c r="K123" s="219">
        <v>1</v>
      </c>
      <c r="L123" s="219">
        <v>0</v>
      </c>
      <c r="M123" s="220">
        <v>4371.04</v>
      </c>
    </row>
    <row r="124" spans="1:13" x14ac:dyDescent="0.25">
      <c r="A124" s="227" t="s">
        <v>1774</v>
      </c>
      <c r="B124" s="212">
        <v>462.76580000000001</v>
      </c>
      <c r="C124" s="212">
        <v>0</v>
      </c>
      <c r="D124" s="213">
        <f>[2]!Table323[[#This Row],[Single Family]]+[2]!Table323[[#This Row],[2-4 Units]]+[2]!Table323[[#This Row],[&gt;4 Units]]</f>
        <v>0</v>
      </c>
      <c r="E124" s="213"/>
      <c r="F124" s="213"/>
      <c r="G124" s="213"/>
      <c r="H124" s="214">
        <v>0</v>
      </c>
      <c r="I124" s="213">
        <f>SUM([2]!Table323[[#This Row],[Single Family ]:[&gt;4 Units ]])</f>
        <v>0</v>
      </c>
      <c r="J124" s="215"/>
      <c r="K124" s="215"/>
      <c r="L124" s="215"/>
      <c r="M124" s="216">
        <v>0</v>
      </c>
    </row>
    <row r="125" spans="1:13" x14ac:dyDescent="0.25">
      <c r="A125" s="228" t="s">
        <v>1774</v>
      </c>
      <c r="B125" s="217">
        <v>71254.085099999997</v>
      </c>
      <c r="C125" s="217">
        <v>15275.41</v>
      </c>
      <c r="D125" s="43">
        <f>[2]!Table323[[#This Row],[Single Family]]+[2]!Table323[[#This Row],[2-4 Units]]+[2]!Table323[[#This Row],[&gt;4 Units]]</f>
        <v>20</v>
      </c>
      <c r="E125" s="43">
        <v>20</v>
      </c>
      <c r="F125" s="43">
        <v>0</v>
      </c>
      <c r="G125" s="43">
        <v>0</v>
      </c>
      <c r="H125" s="218">
        <v>13147.68</v>
      </c>
      <c r="I125" s="43">
        <f>SUM([2]!Table323[[#This Row],[Single Family ]:[&gt;4 Units ]])</f>
        <v>1</v>
      </c>
      <c r="J125" s="219">
        <v>1</v>
      </c>
      <c r="K125" s="219">
        <v>0</v>
      </c>
      <c r="L125" s="219">
        <v>0</v>
      </c>
      <c r="M125" s="220">
        <v>2127.73</v>
      </c>
    </row>
    <row r="126" spans="1:13" x14ac:dyDescent="0.25">
      <c r="A126" s="227" t="s">
        <v>1774</v>
      </c>
      <c r="B126" s="212">
        <v>0</v>
      </c>
      <c r="C126" s="212">
        <v>0</v>
      </c>
      <c r="D126" s="213">
        <f>[2]!Table323[[#This Row],[Single Family]]+[2]!Table323[[#This Row],[2-4 Units]]+[2]!Table323[[#This Row],[&gt;4 Units]]</f>
        <v>0</v>
      </c>
      <c r="E126" s="213"/>
      <c r="F126" s="213"/>
      <c r="G126" s="213"/>
      <c r="H126" s="214">
        <v>0</v>
      </c>
      <c r="I126" s="213">
        <f>SUM([2]!Table323[[#This Row],[Single Family ]:[&gt;4 Units ]])</f>
        <v>0</v>
      </c>
      <c r="J126" s="215"/>
      <c r="K126" s="215"/>
      <c r="L126" s="215"/>
      <c r="M126" s="216">
        <v>0</v>
      </c>
    </row>
    <row r="127" spans="1:13" x14ac:dyDescent="0.25">
      <c r="A127" s="228" t="s">
        <v>1774</v>
      </c>
      <c r="B127" s="217">
        <v>141902.04870000001</v>
      </c>
      <c r="C127" s="217">
        <v>33204.18</v>
      </c>
      <c r="D127" s="43">
        <f>[2]!Table323[[#This Row],[Single Family]]+[2]!Table323[[#This Row],[2-4 Units]]+[2]!Table323[[#This Row],[&gt;4 Units]]</f>
        <v>33</v>
      </c>
      <c r="E127" s="43">
        <v>33</v>
      </c>
      <c r="F127" s="43">
        <v>0</v>
      </c>
      <c r="G127" s="43">
        <v>0</v>
      </c>
      <c r="H127" s="218">
        <v>21080.720000000001</v>
      </c>
      <c r="I127" s="43">
        <f>SUM([2]!Table323[[#This Row],[Single Family ]:[&gt;4 Units ]])</f>
        <v>8</v>
      </c>
      <c r="J127" s="219">
        <v>7</v>
      </c>
      <c r="K127" s="219">
        <v>1</v>
      </c>
      <c r="L127" s="219">
        <v>0</v>
      </c>
      <c r="M127" s="220">
        <v>12123.46</v>
      </c>
    </row>
    <row r="128" spans="1:13" x14ac:dyDescent="0.25">
      <c r="A128" s="227" t="s">
        <v>1774</v>
      </c>
      <c r="B128" s="212">
        <v>190.06890000000001</v>
      </c>
      <c r="C128" s="212">
        <v>0</v>
      </c>
      <c r="D128" s="213">
        <f>[2]!Table323[[#This Row],[Single Family]]+[2]!Table323[[#This Row],[2-4 Units]]+[2]!Table323[[#This Row],[&gt;4 Units]]</f>
        <v>0</v>
      </c>
      <c r="E128" s="213"/>
      <c r="F128" s="213"/>
      <c r="G128" s="213"/>
      <c r="H128" s="214">
        <v>0</v>
      </c>
      <c r="I128" s="213">
        <f>SUM([2]!Table323[[#This Row],[Single Family ]:[&gt;4 Units ]])</f>
        <v>0</v>
      </c>
      <c r="J128" s="215"/>
      <c r="K128" s="215"/>
      <c r="L128" s="215"/>
      <c r="M128" s="216">
        <v>0</v>
      </c>
    </row>
    <row r="129" spans="1:13" x14ac:dyDescent="0.25">
      <c r="A129" s="228" t="s">
        <v>1774</v>
      </c>
      <c r="B129" s="217">
        <v>88643.617499999993</v>
      </c>
      <c r="C129" s="217">
        <v>37237.230000000003</v>
      </c>
      <c r="D129" s="43">
        <f>[2]!Table323[[#This Row],[Single Family]]+[2]!Table323[[#This Row],[2-4 Units]]+[2]!Table323[[#This Row],[&gt;4 Units]]</f>
        <v>19</v>
      </c>
      <c r="E129" s="43">
        <v>17</v>
      </c>
      <c r="F129" s="43">
        <v>2</v>
      </c>
      <c r="G129" s="43">
        <v>0</v>
      </c>
      <c r="H129" s="218">
        <v>9185.5</v>
      </c>
      <c r="I129" s="43">
        <f>SUM([2]!Table323[[#This Row],[Single Family ]:[&gt;4 Units ]])</f>
        <v>11</v>
      </c>
      <c r="J129" s="219">
        <v>11</v>
      </c>
      <c r="K129" s="219">
        <v>0</v>
      </c>
      <c r="L129" s="219">
        <v>0</v>
      </c>
      <c r="M129" s="220">
        <v>28051.73</v>
      </c>
    </row>
    <row r="130" spans="1:13" x14ac:dyDescent="0.25">
      <c r="A130" s="227" t="s">
        <v>1774</v>
      </c>
      <c r="B130" s="212">
        <v>0</v>
      </c>
      <c r="C130" s="212">
        <v>0</v>
      </c>
      <c r="D130" s="213">
        <f>[2]!Table323[[#This Row],[Single Family]]+[2]!Table323[[#This Row],[2-4 Units]]+[2]!Table323[[#This Row],[&gt;4 Units]]</f>
        <v>0</v>
      </c>
      <c r="E130" s="213"/>
      <c r="F130" s="213"/>
      <c r="G130" s="213"/>
      <c r="H130" s="214">
        <v>0</v>
      </c>
      <c r="I130" s="213">
        <f>SUM([2]!Table323[[#This Row],[Single Family ]:[&gt;4 Units ]])</f>
        <v>0</v>
      </c>
      <c r="J130" s="215"/>
      <c r="K130" s="215"/>
      <c r="L130" s="215"/>
      <c r="M130" s="216">
        <v>0</v>
      </c>
    </row>
    <row r="131" spans="1:13" x14ac:dyDescent="0.25">
      <c r="A131" s="228" t="s">
        <v>1774</v>
      </c>
      <c r="B131" s="217">
        <v>107562.7838</v>
      </c>
      <c r="C131" s="217">
        <v>26510.74</v>
      </c>
      <c r="D131" s="43">
        <f>[2]!Table323[[#This Row],[Single Family]]+[2]!Table323[[#This Row],[2-4 Units]]+[2]!Table323[[#This Row],[&gt;4 Units]]</f>
        <v>32</v>
      </c>
      <c r="E131" s="43">
        <v>32</v>
      </c>
      <c r="F131" s="43">
        <v>0</v>
      </c>
      <c r="G131" s="43">
        <v>0</v>
      </c>
      <c r="H131" s="218">
        <v>25623.02</v>
      </c>
      <c r="I131" s="43">
        <f>SUM([2]!Table323[[#This Row],[Single Family ]:[&gt;4 Units ]])</f>
        <v>2</v>
      </c>
      <c r="J131" s="219">
        <v>2</v>
      </c>
      <c r="K131" s="219">
        <v>0</v>
      </c>
      <c r="L131" s="219">
        <v>0</v>
      </c>
      <c r="M131" s="220">
        <v>887.72</v>
      </c>
    </row>
    <row r="132" spans="1:13" x14ac:dyDescent="0.25">
      <c r="A132" s="227" t="s">
        <v>1774</v>
      </c>
      <c r="B132" s="212">
        <v>338.9221</v>
      </c>
      <c r="C132" s="212">
        <v>5570.37</v>
      </c>
      <c r="D132" s="213">
        <f>[2]!Table323[[#This Row],[Single Family]]+[2]!Table323[[#This Row],[2-4 Units]]+[2]!Table323[[#This Row],[&gt;4 Units]]</f>
        <v>0</v>
      </c>
      <c r="E132" s="213"/>
      <c r="F132" s="213"/>
      <c r="G132" s="213"/>
      <c r="H132" s="214">
        <v>0</v>
      </c>
      <c r="I132" s="213">
        <f>SUM([2]!Table323[[#This Row],[Single Family ]:[&gt;4 Units ]])</f>
        <v>1</v>
      </c>
      <c r="J132" s="215">
        <v>1</v>
      </c>
      <c r="K132" s="215">
        <v>0</v>
      </c>
      <c r="L132" s="215">
        <v>0</v>
      </c>
      <c r="M132" s="216">
        <v>5570.37</v>
      </c>
    </row>
    <row r="133" spans="1:13" x14ac:dyDescent="0.25">
      <c r="A133" s="228" t="s">
        <v>1774</v>
      </c>
      <c r="B133" s="217">
        <v>0</v>
      </c>
      <c r="C133" s="217">
        <v>0</v>
      </c>
      <c r="D133" s="43">
        <f>[2]!Table323[[#This Row],[Single Family]]+[2]!Table323[[#This Row],[2-4 Units]]+[2]!Table323[[#This Row],[&gt;4 Units]]</f>
        <v>0</v>
      </c>
      <c r="E133" s="43"/>
      <c r="F133" s="43"/>
      <c r="G133" s="43"/>
      <c r="H133" s="218">
        <v>0</v>
      </c>
      <c r="I133" s="43">
        <f>SUM([2]!Table323[[#This Row],[Single Family ]:[&gt;4 Units ]])</f>
        <v>0</v>
      </c>
      <c r="J133" s="219"/>
      <c r="K133" s="219"/>
      <c r="L133" s="219"/>
      <c r="M133" s="220">
        <v>0</v>
      </c>
    </row>
    <row r="134" spans="1:13" x14ac:dyDescent="0.25">
      <c r="A134" s="227" t="s">
        <v>1774</v>
      </c>
      <c r="B134" s="212">
        <v>171.0093</v>
      </c>
      <c r="C134" s="212">
        <v>0</v>
      </c>
      <c r="D134" s="213">
        <f>[2]!Table323[[#This Row],[Single Family]]+[2]!Table323[[#This Row],[2-4 Units]]+[2]!Table323[[#This Row],[&gt;4 Units]]</f>
        <v>0</v>
      </c>
      <c r="E134" s="213"/>
      <c r="F134" s="213"/>
      <c r="G134" s="213"/>
      <c r="H134" s="214">
        <v>0</v>
      </c>
      <c r="I134" s="213">
        <f>SUM([2]!Table323[[#This Row],[Single Family ]:[&gt;4 Units ]])</f>
        <v>0</v>
      </c>
      <c r="J134" s="215"/>
      <c r="K134" s="215"/>
      <c r="L134" s="215"/>
      <c r="M134" s="216">
        <v>0</v>
      </c>
    </row>
    <row r="135" spans="1:13" x14ac:dyDescent="0.25">
      <c r="A135" s="228" t="s">
        <v>1774</v>
      </c>
      <c r="B135" s="217">
        <v>87751.845200000098</v>
      </c>
      <c r="C135" s="217">
        <v>41902.559999999998</v>
      </c>
      <c r="D135" s="43">
        <f>[2]!Table323[[#This Row],[Single Family]]+[2]!Table323[[#This Row],[2-4 Units]]+[2]!Table323[[#This Row],[&gt;4 Units]]</f>
        <v>25</v>
      </c>
      <c r="E135" s="43">
        <v>25</v>
      </c>
      <c r="F135" s="43">
        <v>0</v>
      </c>
      <c r="G135" s="43">
        <v>0</v>
      </c>
      <c r="H135" s="218">
        <v>17328.66</v>
      </c>
      <c r="I135" s="43">
        <f>SUM([2]!Table323[[#This Row],[Single Family ]:[&gt;4 Units ]])</f>
        <v>6</v>
      </c>
      <c r="J135" s="219">
        <v>6</v>
      </c>
      <c r="K135" s="219">
        <v>0</v>
      </c>
      <c r="L135" s="219">
        <v>0</v>
      </c>
      <c r="M135" s="220">
        <v>24573.9</v>
      </c>
    </row>
    <row r="136" spans="1:13" x14ac:dyDescent="0.25">
      <c r="A136" s="227" t="s">
        <v>1774</v>
      </c>
      <c r="B136" s="212">
        <v>46.748899999999999</v>
      </c>
      <c r="C136" s="212">
        <v>690.47</v>
      </c>
      <c r="D136" s="213">
        <f>[2]!Table323[[#This Row],[Single Family]]+[2]!Table323[[#This Row],[2-4 Units]]+[2]!Table323[[#This Row],[&gt;4 Units]]</f>
        <v>1</v>
      </c>
      <c r="E136" s="213">
        <v>1</v>
      </c>
      <c r="F136" s="213">
        <v>0</v>
      </c>
      <c r="G136" s="213">
        <v>0</v>
      </c>
      <c r="H136" s="214">
        <v>690.47</v>
      </c>
      <c r="I136" s="213">
        <f>SUM([2]!Table323[[#This Row],[Single Family ]:[&gt;4 Units ]])</f>
        <v>0</v>
      </c>
      <c r="J136" s="215"/>
      <c r="K136" s="215"/>
      <c r="L136" s="215"/>
      <c r="M136" s="216">
        <v>0</v>
      </c>
    </row>
    <row r="137" spans="1:13" x14ac:dyDescent="0.25">
      <c r="A137" s="228" t="s">
        <v>1774</v>
      </c>
      <c r="B137" s="217">
        <v>74716.111200000203</v>
      </c>
      <c r="C137" s="217">
        <v>29909.49</v>
      </c>
      <c r="D137" s="43">
        <f>[2]!Table323[[#This Row],[Single Family]]+[2]!Table323[[#This Row],[2-4 Units]]+[2]!Table323[[#This Row],[&gt;4 Units]]</f>
        <v>16</v>
      </c>
      <c r="E137" s="43">
        <v>16</v>
      </c>
      <c r="F137" s="43">
        <v>0</v>
      </c>
      <c r="G137" s="43">
        <v>0</v>
      </c>
      <c r="H137" s="218">
        <v>18720.04</v>
      </c>
      <c r="I137" s="43">
        <f>SUM([2]!Table323[[#This Row],[Single Family ]:[&gt;4 Units ]])</f>
        <v>3</v>
      </c>
      <c r="J137" s="219">
        <v>3</v>
      </c>
      <c r="K137" s="219">
        <v>0</v>
      </c>
      <c r="L137" s="219">
        <v>0</v>
      </c>
      <c r="M137" s="220">
        <v>3439.45</v>
      </c>
    </row>
    <row r="138" spans="1:13" x14ac:dyDescent="0.25">
      <c r="A138" s="227" t="s">
        <v>1774</v>
      </c>
      <c r="B138" s="212">
        <v>0</v>
      </c>
      <c r="C138" s="212">
        <v>0</v>
      </c>
      <c r="D138" s="213">
        <f>[2]!Table323[[#This Row],[Single Family]]+[2]!Table323[[#This Row],[2-4 Units]]+[2]!Table323[[#This Row],[&gt;4 Units]]</f>
        <v>0</v>
      </c>
      <c r="E138" s="213"/>
      <c r="F138" s="213"/>
      <c r="G138" s="213"/>
      <c r="H138" s="214">
        <v>0</v>
      </c>
      <c r="I138" s="213">
        <f>SUM([2]!Table323[[#This Row],[Single Family ]:[&gt;4 Units ]])</f>
        <v>0</v>
      </c>
      <c r="J138" s="215"/>
      <c r="K138" s="215"/>
      <c r="L138" s="215"/>
      <c r="M138" s="216">
        <v>0</v>
      </c>
    </row>
    <row r="139" spans="1:13" x14ac:dyDescent="0.25">
      <c r="A139" s="228" t="s">
        <v>1774</v>
      </c>
      <c r="B139" s="217">
        <v>415.14870000000002</v>
      </c>
      <c r="C139" s="217">
        <v>-1200</v>
      </c>
      <c r="D139" s="43">
        <f>[2]!Table323[[#This Row],[Single Family]]+[2]!Table323[[#This Row],[2-4 Units]]+[2]!Table323[[#This Row],[&gt;4 Units]]</f>
        <v>0</v>
      </c>
      <c r="E139" s="43"/>
      <c r="F139" s="43"/>
      <c r="G139" s="43"/>
      <c r="H139" s="218">
        <v>0</v>
      </c>
      <c r="I139" s="43">
        <f>SUM([2]!Table323[[#This Row],[Single Family ]:[&gt;4 Units ]])</f>
        <v>0</v>
      </c>
      <c r="J139" s="219"/>
      <c r="K139" s="219"/>
      <c r="L139" s="219"/>
      <c r="M139" s="220">
        <v>0</v>
      </c>
    </row>
    <row r="140" spans="1:13" x14ac:dyDescent="0.25">
      <c r="A140" s="227" t="s">
        <v>1774</v>
      </c>
      <c r="B140" s="212">
        <v>109772.8824</v>
      </c>
      <c r="C140" s="212">
        <v>36474.04</v>
      </c>
      <c r="D140" s="213">
        <f>[2]!Table323[[#This Row],[Single Family]]+[2]!Table323[[#This Row],[2-4 Units]]+[2]!Table323[[#This Row],[&gt;4 Units]]</f>
        <v>25</v>
      </c>
      <c r="E140" s="213">
        <v>25</v>
      </c>
      <c r="F140" s="213">
        <v>0</v>
      </c>
      <c r="G140" s="213">
        <v>0</v>
      </c>
      <c r="H140" s="214">
        <v>19809.03</v>
      </c>
      <c r="I140" s="213">
        <f>SUM([2]!Table323[[#This Row],[Single Family ]:[&gt;4 Units ]])</f>
        <v>4</v>
      </c>
      <c r="J140" s="215">
        <v>4</v>
      </c>
      <c r="K140" s="215">
        <v>0</v>
      </c>
      <c r="L140" s="215">
        <v>0</v>
      </c>
      <c r="M140" s="216">
        <v>16665.009999999998</v>
      </c>
    </row>
    <row r="141" spans="1:13" x14ac:dyDescent="0.25">
      <c r="A141" s="228" t="s">
        <v>1774</v>
      </c>
      <c r="B141" s="217">
        <v>278.06810000000002</v>
      </c>
      <c r="C141" s="217">
        <v>0</v>
      </c>
      <c r="D141" s="43">
        <f>[2]!Table323[[#This Row],[Single Family]]+[2]!Table323[[#This Row],[2-4 Units]]+[2]!Table323[[#This Row],[&gt;4 Units]]</f>
        <v>0</v>
      </c>
      <c r="E141" s="43"/>
      <c r="F141" s="43"/>
      <c r="G141" s="43"/>
      <c r="H141" s="218">
        <v>0</v>
      </c>
      <c r="I141" s="43">
        <f>SUM([2]!Table323[[#This Row],[Single Family ]:[&gt;4 Units ]])</f>
        <v>0</v>
      </c>
      <c r="J141" s="219"/>
      <c r="K141" s="219"/>
      <c r="L141" s="219"/>
      <c r="M141" s="220">
        <v>0</v>
      </c>
    </row>
    <row r="142" spans="1:13" x14ac:dyDescent="0.25">
      <c r="A142" s="227" t="s">
        <v>1774</v>
      </c>
      <c r="B142" s="212">
        <v>84.520700000000005</v>
      </c>
      <c r="C142" s="212">
        <v>0</v>
      </c>
      <c r="D142" s="213">
        <f>[2]!Table323[[#This Row],[Single Family]]+[2]!Table323[[#This Row],[2-4 Units]]+[2]!Table323[[#This Row],[&gt;4 Units]]</f>
        <v>0</v>
      </c>
      <c r="E142" s="213"/>
      <c r="F142" s="213"/>
      <c r="G142" s="213"/>
      <c r="H142" s="214">
        <v>0</v>
      </c>
      <c r="I142" s="213">
        <f>SUM([2]!Table323[[#This Row],[Single Family ]:[&gt;4 Units ]])</f>
        <v>0</v>
      </c>
      <c r="J142" s="215"/>
      <c r="K142" s="215"/>
      <c r="L142" s="215"/>
      <c r="M142" s="216">
        <v>0</v>
      </c>
    </row>
    <row r="143" spans="1:13" x14ac:dyDescent="0.25">
      <c r="A143" s="228" t="s">
        <v>1774</v>
      </c>
      <c r="B143" s="217">
        <v>569.35</v>
      </c>
      <c r="C143" s="217">
        <v>0</v>
      </c>
      <c r="D143" s="43">
        <f>[2]!Table323[[#This Row],[Single Family]]+[2]!Table323[[#This Row],[2-4 Units]]+[2]!Table323[[#This Row],[&gt;4 Units]]</f>
        <v>0</v>
      </c>
      <c r="E143" s="43"/>
      <c r="F143" s="43"/>
      <c r="G143" s="43"/>
      <c r="H143" s="218">
        <v>0</v>
      </c>
      <c r="I143" s="43">
        <f>SUM([2]!Table323[[#This Row],[Single Family ]:[&gt;4 Units ]])</f>
        <v>0</v>
      </c>
      <c r="J143" s="219"/>
      <c r="K143" s="219"/>
      <c r="L143" s="219"/>
      <c r="M143" s="220">
        <v>0</v>
      </c>
    </row>
    <row r="144" spans="1:13" x14ac:dyDescent="0.25">
      <c r="A144" s="227" t="s">
        <v>1774</v>
      </c>
      <c r="B144" s="212">
        <v>107348.76489999999</v>
      </c>
      <c r="C144" s="212">
        <v>42369.84</v>
      </c>
      <c r="D144" s="213">
        <f>[2]!Table323[[#This Row],[Single Family]]+[2]!Table323[[#This Row],[2-4 Units]]+[2]!Table323[[#This Row],[&gt;4 Units]]</f>
        <v>23</v>
      </c>
      <c r="E144" s="213">
        <v>23</v>
      </c>
      <c r="F144" s="213">
        <v>0</v>
      </c>
      <c r="G144" s="213">
        <v>0</v>
      </c>
      <c r="H144" s="214">
        <v>41169.839999999997</v>
      </c>
      <c r="I144" s="213">
        <f>SUM([2]!Table323[[#This Row],[Single Family ]:[&gt;4 Units ]])</f>
        <v>0</v>
      </c>
      <c r="J144" s="215"/>
      <c r="K144" s="215"/>
      <c r="L144" s="215"/>
      <c r="M144" s="216">
        <v>0</v>
      </c>
    </row>
    <row r="145" spans="1:13" x14ac:dyDescent="0.25">
      <c r="A145" s="228" t="s">
        <v>1774</v>
      </c>
      <c r="B145" s="217">
        <v>155.9145</v>
      </c>
      <c r="C145" s="217">
        <v>0</v>
      </c>
      <c r="D145" s="43">
        <f>[2]!Table323[[#This Row],[Single Family]]+[2]!Table323[[#This Row],[2-4 Units]]+[2]!Table323[[#This Row],[&gt;4 Units]]</f>
        <v>0</v>
      </c>
      <c r="E145" s="43"/>
      <c r="F145" s="43"/>
      <c r="G145" s="43"/>
      <c r="H145" s="218">
        <v>0</v>
      </c>
      <c r="I145" s="43">
        <f>SUM([2]!Table323[[#This Row],[Single Family ]:[&gt;4 Units ]])</f>
        <v>0</v>
      </c>
      <c r="J145" s="219"/>
      <c r="K145" s="219"/>
      <c r="L145" s="219"/>
      <c r="M145" s="220">
        <v>0</v>
      </c>
    </row>
    <row r="146" spans="1:13" x14ac:dyDescent="0.25">
      <c r="A146" s="227" t="s">
        <v>1774</v>
      </c>
      <c r="B146" s="212">
        <v>416.27140000000003</v>
      </c>
      <c r="C146" s="212">
        <v>0</v>
      </c>
      <c r="D146" s="213">
        <f>[2]!Table323[[#This Row],[Single Family]]+[2]!Table323[[#This Row],[2-4 Units]]+[2]!Table323[[#This Row],[&gt;4 Units]]</f>
        <v>0</v>
      </c>
      <c r="E146" s="213"/>
      <c r="F146" s="213"/>
      <c r="G146" s="213"/>
      <c r="H146" s="214">
        <v>0</v>
      </c>
      <c r="I146" s="213">
        <f>SUM([2]!Table323[[#This Row],[Single Family ]:[&gt;4 Units ]])</f>
        <v>0</v>
      </c>
      <c r="J146" s="215"/>
      <c r="K146" s="215"/>
      <c r="L146" s="215"/>
      <c r="M146" s="216">
        <v>0</v>
      </c>
    </row>
    <row r="147" spans="1:13" x14ac:dyDescent="0.25">
      <c r="A147" s="228" t="s">
        <v>1774</v>
      </c>
      <c r="B147" s="217">
        <v>95201.057400000005</v>
      </c>
      <c r="C147" s="217">
        <v>23739.83</v>
      </c>
      <c r="D147" s="43">
        <f>[2]!Table323[[#This Row],[Single Family]]+[2]!Table323[[#This Row],[2-4 Units]]+[2]!Table323[[#This Row],[&gt;4 Units]]</f>
        <v>17</v>
      </c>
      <c r="E147" s="43">
        <v>17</v>
      </c>
      <c r="F147" s="43">
        <v>0</v>
      </c>
      <c r="G147" s="43">
        <v>0</v>
      </c>
      <c r="H147" s="218">
        <v>22428.720000000001</v>
      </c>
      <c r="I147" s="43">
        <f>SUM([2]!Table323[[#This Row],[Single Family ]:[&gt;4 Units ]])</f>
        <v>1</v>
      </c>
      <c r="J147" s="219">
        <v>1</v>
      </c>
      <c r="K147" s="219">
        <v>0</v>
      </c>
      <c r="L147" s="219">
        <v>0</v>
      </c>
      <c r="M147" s="220">
        <v>1311.11</v>
      </c>
    </row>
    <row r="148" spans="1:13" x14ac:dyDescent="0.25">
      <c r="A148" s="227" t="s">
        <v>1774</v>
      </c>
      <c r="B148" s="212">
        <v>85.672499999999999</v>
      </c>
      <c r="C148" s="212">
        <v>0</v>
      </c>
      <c r="D148" s="213">
        <f>[2]!Table323[[#This Row],[Single Family]]+[2]!Table323[[#This Row],[2-4 Units]]+[2]!Table323[[#This Row],[&gt;4 Units]]</f>
        <v>0</v>
      </c>
      <c r="E148" s="213"/>
      <c r="F148" s="213"/>
      <c r="G148" s="213"/>
      <c r="H148" s="214">
        <v>0</v>
      </c>
      <c r="I148" s="213">
        <f>SUM([2]!Table323[[#This Row],[Single Family ]:[&gt;4 Units ]])</f>
        <v>0</v>
      </c>
      <c r="J148" s="215"/>
      <c r="K148" s="215"/>
      <c r="L148" s="215"/>
      <c r="M148" s="216">
        <v>0</v>
      </c>
    </row>
    <row r="149" spans="1:13" x14ac:dyDescent="0.25">
      <c r="A149" s="228" t="s">
        <v>1774</v>
      </c>
      <c r="B149" s="217">
        <v>47814.0262</v>
      </c>
      <c r="C149" s="217">
        <v>-4972.1099999999997</v>
      </c>
      <c r="D149" s="43">
        <f>[2]!Table323[[#This Row],[Single Family]]+[2]!Table323[[#This Row],[2-4 Units]]+[2]!Table323[[#This Row],[&gt;4 Units]]</f>
        <v>2</v>
      </c>
      <c r="E149" s="43">
        <v>2</v>
      </c>
      <c r="F149" s="43">
        <v>0</v>
      </c>
      <c r="G149" s="43">
        <v>0</v>
      </c>
      <c r="H149" s="218">
        <v>4192.8900000000003</v>
      </c>
      <c r="I149" s="43">
        <f>SUM([2]!Table323[[#This Row],[Single Family ]:[&gt;4 Units ]])</f>
        <v>0</v>
      </c>
      <c r="J149" s="219"/>
      <c r="K149" s="219"/>
      <c r="L149" s="219"/>
      <c r="M149" s="220">
        <v>0</v>
      </c>
    </row>
    <row r="150" spans="1:13" x14ac:dyDescent="0.25">
      <c r="A150" s="227" t="s">
        <v>1774</v>
      </c>
      <c r="B150" s="212">
        <v>91460.939399999901</v>
      </c>
      <c r="C150" s="212">
        <v>53772.12</v>
      </c>
      <c r="D150" s="213">
        <f>[2]!Table323[[#This Row],[Single Family]]+[2]!Table323[[#This Row],[2-4 Units]]+[2]!Table323[[#This Row],[&gt;4 Units]]</f>
        <v>24</v>
      </c>
      <c r="E150" s="213">
        <v>24</v>
      </c>
      <c r="F150" s="213">
        <v>0</v>
      </c>
      <c r="G150" s="213">
        <v>0</v>
      </c>
      <c r="H150" s="214">
        <v>27166.02</v>
      </c>
      <c r="I150" s="213">
        <f>SUM([2]!Table323[[#This Row],[Single Family ]:[&gt;4 Units ]])</f>
        <v>6</v>
      </c>
      <c r="J150" s="215">
        <v>6</v>
      </c>
      <c r="K150" s="215">
        <v>0</v>
      </c>
      <c r="L150" s="215">
        <v>0</v>
      </c>
      <c r="M150" s="216">
        <v>17461.099999999999</v>
      </c>
    </row>
    <row r="151" spans="1:13" x14ac:dyDescent="0.25">
      <c r="A151" s="228" t="s">
        <v>1774</v>
      </c>
      <c r="B151" s="217">
        <v>88933.272799999802</v>
      </c>
      <c r="C151" s="217">
        <v>62510.7</v>
      </c>
      <c r="D151" s="43">
        <f>[2]!Table323[[#This Row],[Single Family]]+[2]!Table323[[#This Row],[2-4 Units]]+[2]!Table323[[#This Row],[&gt;4 Units]]</f>
        <v>25</v>
      </c>
      <c r="E151" s="43">
        <v>24</v>
      </c>
      <c r="F151" s="43">
        <v>1</v>
      </c>
      <c r="G151" s="43">
        <v>0</v>
      </c>
      <c r="H151" s="218">
        <v>39263.410000000003</v>
      </c>
      <c r="I151" s="43">
        <f>SUM([2]!Table323[[#This Row],[Single Family ]:[&gt;4 Units ]])</f>
        <v>6</v>
      </c>
      <c r="J151" s="219">
        <v>4</v>
      </c>
      <c r="K151" s="219">
        <v>2</v>
      </c>
      <c r="L151" s="219">
        <v>0</v>
      </c>
      <c r="M151" s="220">
        <v>23247.29</v>
      </c>
    </row>
    <row r="152" spans="1:13" x14ac:dyDescent="0.25">
      <c r="A152" s="227" t="s">
        <v>1774</v>
      </c>
      <c r="B152" s="212">
        <v>112.0247</v>
      </c>
      <c r="C152" s="212">
        <v>0</v>
      </c>
      <c r="D152" s="213">
        <f>[2]!Table323[[#This Row],[Single Family]]+[2]!Table323[[#This Row],[2-4 Units]]+[2]!Table323[[#This Row],[&gt;4 Units]]</f>
        <v>0</v>
      </c>
      <c r="E152" s="213"/>
      <c r="F152" s="213"/>
      <c r="G152" s="213"/>
      <c r="H152" s="214">
        <v>0</v>
      </c>
      <c r="I152" s="213">
        <f>SUM([2]!Table323[[#This Row],[Single Family ]:[&gt;4 Units ]])</f>
        <v>0</v>
      </c>
      <c r="J152" s="215"/>
      <c r="K152" s="215"/>
      <c r="L152" s="215"/>
      <c r="M152" s="216">
        <v>0</v>
      </c>
    </row>
    <row r="153" spans="1:13" x14ac:dyDescent="0.25">
      <c r="A153" s="228" t="s">
        <v>1774</v>
      </c>
      <c r="B153" s="217">
        <v>119372.9991</v>
      </c>
      <c r="C153" s="217">
        <v>26013.5</v>
      </c>
      <c r="D153" s="43">
        <f>[2]!Table323[[#This Row],[Single Family]]+[2]!Table323[[#This Row],[2-4 Units]]+[2]!Table323[[#This Row],[&gt;4 Units]]</f>
        <v>25</v>
      </c>
      <c r="E153" s="43">
        <v>22</v>
      </c>
      <c r="F153" s="43">
        <v>3</v>
      </c>
      <c r="G153" s="43">
        <v>0</v>
      </c>
      <c r="H153" s="218">
        <v>20382.53</v>
      </c>
      <c r="I153" s="43">
        <f>SUM([2]!Table323[[#This Row],[Single Family ]:[&gt;4 Units ]])</f>
        <v>5</v>
      </c>
      <c r="J153" s="219">
        <v>4</v>
      </c>
      <c r="K153" s="219">
        <v>1</v>
      </c>
      <c r="L153" s="219">
        <v>0</v>
      </c>
      <c r="M153" s="220">
        <v>5630.97</v>
      </c>
    </row>
    <row r="154" spans="1:13" x14ac:dyDescent="0.25">
      <c r="A154" s="227" t="s">
        <v>1774</v>
      </c>
      <c r="B154" s="212">
        <v>65182.709900000002</v>
      </c>
      <c r="C154" s="212">
        <v>23476.27</v>
      </c>
      <c r="D154" s="213">
        <f>[2]!Table323[[#This Row],[Single Family]]+[2]!Table323[[#This Row],[2-4 Units]]+[2]!Table323[[#This Row],[&gt;4 Units]]</f>
        <v>11</v>
      </c>
      <c r="E154" s="213">
        <v>11</v>
      </c>
      <c r="F154" s="213">
        <v>0</v>
      </c>
      <c r="G154" s="213">
        <v>0</v>
      </c>
      <c r="H154" s="214">
        <v>12868.09</v>
      </c>
      <c r="I154" s="213">
        <f>SUM([2]!Table323[[#This Row],[Single Family ]:[&gt;4 Units ]])</f>
        <v>1</v>
      </c>
      <c r="J154" s="215">
        <v>1</v>
      </c>
      <c r="K154" s="215">
        <v>0</v>
      </c>
      <c r="L154" s="215">
        <v>0</v>
      </c>
      <c r="M154" s="216">
        <v>10608.18</v>
      </c>
    </row>
    <row r="155" spans="1:13" x14ac:dyDescent="0.25">
      <c r="A155" s="228" t="s">
        <v>1774</v>
      </c>
      <c r="B155" s="217">
        <v>92.837900000000005</v>
      </c>
      <c r="C155" s="217">
        <v>0</v>
      </c>
      <c r="D155" s="43">
        <f>[2]!Table323[[#This Row],[Single Family]]+[2]!Table323[[#This Row],[2-4 Units]]+[2]!Table323[[#This Row],[&gt;4 Units]]</f>
        <v>0</v>
      </c>
      <c r="E155" s="43"/>
      <c r="F155" s="43"/>
      <c r="G155" s="43"/>
      <c r="H155" s="218">
        <v>0</v>
      </c>
      <c r="I155" s="43">
        <f>SUM([2]!Table323[[#This Row],[Single Family ]:[&gt;4 Units ]])</f>
        <v>0</v>
      </c>
      <c r="J155" s="219"/>
      <c r="K155" s="219"/>
      <c r="L155" s="219"/>
      <c r="M155" s="220">
        <v>0</v>
      </c>
    </row>
    <row r="156" spans="1:13" x14ac:dyDescent="0.25">
      <c r="A156" s="227" t="s">
        <v>1774</v>
      </c>
      <c r="B156" s="212">
        <v>146.7696</v>
      </c>
      <c r="C156" s="212">
        <v>0</v>
      </c>
      <c r="D156" s="213">
        <f>[2]!Table323[[#This Row],[Single Family]]+[2]!Table323[[#This Row],[2-4 Units]]+[2]!Table323[[#This Row],[&gt;4 Units]]</f>
        <v>0</v>
      </c>
      <c r="E156" s="213"/>
      <c r="F156" s="213"/>
      <c r="G156" s="213"/>
      <c r="H156" s="214">
        <v>0</v>
      </c>
      <c r="I156" s="213">
        <f>SUM([2]!Table323[[#This Row],[Single Family ]:[&gt;4 Units ]])</f>
        <v>0</v>
      </c>
      <c r="J156" s="215"/>
      <c r="K156" s="215"/>
      <c r="L156" s="215"/>
      <c r="M156" s="216">
        <v>0</v>
      </c>
    </row>
    <row r="157" spans="1:13" x14ac:dyDescent="0.25">
      <c r="A157" s="228" t="s">
        <v>1774</v>
      </c>
      <c r="B157" s="217">
        <v>94505.718299999993</v>
      </c>
      <c r="C157" s="217">
        <v>30417.33</v>
      </c>
      <c r="D157" s="43">
        <f>[2]!Table323[[#This Row],[Single Family]]+[2]!Table323[[#This Row],[2-4 Units]]+[2]!Table323[[#This Row],[&gt;4 Units]]</f>
        <v>19</v>
      </c>
      <c r="E157" s="43">
        <v>19</v>
      </c>
      <c r="F157" s="43">
        <v>0</v>
      </c>
      <c r="G157" s="43">
        <v>0</v>
      </c>
      <c r="H157" s="218">
        <v>26304.36</v>
      </c>
      <c r="I157" s="43">
        <f>SUM([2]!Table323[[#This Row],[Single Family ]:[&gt;4 Units ]])</f>
        <v>1</v>
      </c>
      <c r="J157" s="219">
        <v>1</v>
      </c>
      <c r="K157" s="219">
        <v>0</v>
      </c>
      <c r="L157" s="219">
        <v>0</v>
      </c>
      <c r="M157" s="220">
        <v>4112.97</v>
      </c>
    </row>
    <row r="158" spans="1:13" x14ac:dyDescent="0.25">
      <c r="A158" s="227" t="s">
        <v>1774</v>
      </c>
      <c r="B158" s="212">
        <v>117735.0469</v>
      </c>
      <c r="C158" s="212">
        <v>41521.480000000003</v>
      </c>
      <c r="D158" s="213">
        <f>[2]!Table323[[#This Row],[Single Family]]+[2]!Table323[[#This Row],[2-4 Units]]+[2]!Table323[[#This Row],[&gt;4 Units]]</f>
        <v>27</v>
      </c>
      <c r="E158" s="213">
        <v>27</v>
      </c>
      <c r="F158" s="213">
        <v>0</v>
      </c>
      <c r="G158" s="213">
        <v>0</v>
      </c>
      <c r="H158" s="214">
        <v>33014.089999999997</v>
      </c>
      <c r="I158" s="213">
        <f>SUM([2]!Table323[[#This Row],[Single Family ]:[&gt;4 Units ]])</f>
        <v>2</v>
      </c>
      <c r="J158" s="215">
        <v>2</v>
      </c>
      <c r="K158" s="215">
        <v>0</v>
      </c>
      <c r="L158" s="215">
        <v>0</v>
      </c>
      <c r="M158" s="216">
        <v>7307.39</v>
      </c>
    </row>
    <row r="159" spans="1:13" x14ac:dyDescent="0.25">
      <c r="A159" s="228" t="s">
        <v>1774</v>
      </c>
      <c r="B159" s="217">
        <v>63.001300000000001</v>
      </c>
      <c r="C159" s="217">
        <v>0</v>
      </c>
      <c r="D159" s="43">
        <f>[2]!Table323[[#This Row],[Single Family]]+[2]!Table323[[#This Row],[2-4 Units]]+[2]!Table323[[#This Row],[&gt;4 Units]]</f>
        <v>0</v>
      </c>
      <c r="E159" s="43"/>
      <c r="F159" s="43"/>
      <c r="G159" s="43"/>
      <c r="H159" s="218">
        <v>0</v>
      </c>
      <c r="I159" s="43">
        <f>SUM([2]!Table323[[#This Row],[Single Family ]:[&gt;4 Units ]])</f>
        <v>0</v>
      </c>
      <c r="J159" s="219"/>
      <c r="K159" s="219"/>
      <c r="L159" s="219"/>
      <c r="M159" s="220">
        <v>0</v>
      </c>
    </row>
    <row r="160" spans="1:13" x14ac:dyDescent="0.25">
      <c r="A160" s="227" t="s">
        <v>1774</v>
      </c>
      <c r="B160" s="212">
        <v>729.55909999999994</v>
      </c>
      <c r="C160" s="212">
        <v>0</v>
      </c>
      <c r="D160" s="213">
        <f>[2]!Table323[[#This Row],[Single Family]]+[2]!Table323[[#This Row],[2-4 Units]]+[2]!Table323[[#This Row],[&gt;4 Units]]</f>
        <v>0</v>
      </c>
      <c r="E160" s="213"/>
      <c r="F160" s="213"/>
      <c r="G160" s="213"/>
      <c r="H160" s="214">
        <v>0</v>
      </c>
      <c r="I160" s="213">
        <f>SUM([2]!Table323[[#This Row],[Single Family ]:[&gt;4 Units ]])</f>
        <v>0</v>
      </c>
      <c r="J160" s="215"/>
      <c r="K160" s="215"/>
      <c r="L160" s="215"/>
      <c r="M160" s="216">
        <v>0</v>
      </c>
    </row>
    <row r="161" spans="1:13" x14ac:dyDescent="0.25">
      <c r="A161" s="228" t="s">
        <v>1774</v>
      </c>
      <c r="B161" s="217">
        <v>151887.48259999999</v>
      </c>
      <c r="C161" s="217">
        <v>38865.54</v>
      </c>
      <c r="D161" s="43">
        <f>[2]!Table323[[#This Row],[Single Family]]+[2]!Table323[[#This Row],[2-4 Units]]+[2]!Table323[[#This Row],[&gt;4 Units]]</f>
        <v>29</v>
      </c>
      <c r="E161" s="43">
        <v>28</v>
      </c>
      <c r="F161" s="43">
        <v>1</v>
      </c>
      <c r="G161" s="43">
        <v>0</v>
      </c>
      <c r="H161" s="218">
        <v>28663.75</v>
      </c>
      <c r="I161" s="43">
        <f>SUM([2]!Table323[[#This Row],[Single Family ]:[&gt;4 Units ]])</f>
        <v>4</v>
      </c>
      <c r="J161" s="219">
        <v>2</v>
      </c>
      <c r="K161" s="219">
        <v>2</v>
      </c>
      <c r="L161" s="219">
        <v>0</v>
      </c>
      <c r="M161" s="220">
        <v>9301.7900000000009</v>
      </c>
    </row>
    <row r="162" spans="1:13" x14ac:dyDescent="0.25">
      <c r="A162" s="227" t="s">
        <v>1774</v>
      </c>
      <c r="B162" s="212">
        <v>1588.1765</v>
      </c>
      <c r="C162" s="212">
        <v>0</v>
      </c>
      <c r="D162" s="213">
        <f>[2]!Table323[[#This Row],[Single Family]]+[2]!Table323[[#This Row],[2-4 Units]]+[2]!Table323[[#This Row],[&gt;4 Units]]</f>
        <v>0</v>
      </c>
      <c r="E162" s="213"/>
      <c r="F162" s="213"/>
      <c r="G162" s="213"/>
      <c r="H162" s="214">
        <v>0</v>
      </c>
      <c r="I162" s="213">
        <f>SUM([2]!Table323[[#This Row],[Single Family ]:[&gt;4 Units ]])</f>
        <v>0</v>
      </c>
      <c r="J162" s="215"/>
      <c r="K162" s="215"/>
      <c r="L162" s="215"/>
      <c r="M162" s="216">
        <v>0</v>
      </c>
    </row>
    <row r="163" spans="1:13" x14ac:dyDescent="0.25">
      <c r="A163" s="228" t="s">
        <v>1774</v>
      </c>
      <c r="B163" s="217">
        <v>46248.605099999899</v>
      </c>
      <c r="C163" s="217">
        <v>7200.74</v>
      </c>
      <c r="D163" s="43">
        <f>[2]!Table323[[#This Row],[Single Family]]+[2]!Table323[[#This Row],[2-4 Units]]+[2]!Table323[[#This Row],[&gt;4 Units]]</f>
        <v>1</v>
      </c>
      <c r="E163" s="43">
        <v>0</v>
      </c>
      <c r="F163" s="43">
        <v>1</v>
      </c>
      <c r="G163" s="43">
        <v>0</v>
      </c>
      <c r="H163" s="218">
        <v>481.19</v>
      </c>
      <c r="I163" s="43">
        <f>SUM([2]!Table323[[#This Row],[Single Family ]:[&gt;4 Units ]])</f>
        <v>15</v>
      </c>
      <c r="J163" s="219">
        <v>5</v>
      </c>
      <c r="K163" s="219">
        <v>10</v>
      </c>
      <c r="L163" s="219">
        <v>0</v>
      </c>
      <c r="M163" s="220">
        <v>6719.55</v>
      </c>
    </row>
    <row r="164" spans="1:13" x14ac:dyDescent="0.25">
      <c r="A164" s="227" t="s">
        <v>1774</v>
      </c>
      <c r="B164" s="212">
        <v>185.57749999999999</v>
      </c>
      <c r="C164" s="212">
        <v>0</v>
      </c>
      <c r="D164" s="213">
        <f>[2]!Table323[[#This Row],[Single Family]]+[2]!Table323[[#This Row],[2-4 Units]]+[2]!Table323[[#This Row],[&gt;4 Units]]</f>
        <v>0</v>
      </c>
      <c r="E164" s="213"/>
      <c r="F164" s="213"/>
      <c r="G164" s="213"/>
      <c r="H164" s="214">
        <v>0</v>
      </c>
      <c r="I164" s="213">
        <f>SUM([2]!Table323[[#This Row],[Single Family ]:[&gt;4 Units ]])</f>
        <v>0</v>
      </c>
      <c r="J164" s="215"/>
      <c r="K164" s="215"/>
      <c r="L164" s="215"/>
      <c r="M164" s="216">
        <v>0</v>
      </c>
    </row>
    <row r="165" spans="1:13" x14ac:dyDescent="0.25">
      <c r="A165" s="228" t="s">
        <v>1774</v>
      </c>
      <c r="B165" s="217">
        <v>113942.43889999999</v>
      </c>
      <c r="C165" s="217">
        <v>39504.980000000003</v>
      </c>
      <c r="D165" s="43">
        <f>[2]!Table323[[#This Row],[Single Family]]+[2]!Table323[[#This Row],[2-4 Units]]+[2]!Table323[[#This Row],[&gt;4 Units]]</f>
        <v>33</v>
      </c>
      <c r="E165" s="43">
        <v>31</v>
      </c>
      <c r="F165" s="43">
        <v>2</v>
      </c>
      <c r="G165" s="43">
        <v>0</v>
      </c>
      <c r="H165" s="218">
        <v>26591.68</v>
      </c>
      <c r="I165" s="43">
        <f>SUM([2]!Table323[[#This Row],[Single Family ]:[&gt;4 Units ]])</f>
        <v>9</v>
      </c>
      <c r="J165" s="219">
        <v>8</v>
      </c>
      <c r="K165" s="219">
        <v>1</v>
      </c>
      <c r="L165" s="219">
        <v>0</v>
      </c>
      <c r="M165" s="220">
        <v>12913.3</v>
      </c>
    </row>
    <row r="166" spans="1:13" x14ac:dyDescent="0.25">
      <c r="A166" s="227" t="s">
        <v>1774</v>
      </c>
      <c r="B166" s="212">
        <v>94.284899999999993</v>
      </c>
      <c r="C166" s="212">
        <v>0</v>
      </c>
      <c r="D166" s="213">
        <f>[2]!Table323[[#This Row],[Single Family]]+[2]!Table323[[#This Row],[2-4 Units]]+[2]!Table323[[#This Row],[&gt;4 Units]]</f>
        <v>0</v>
      </c>
      <c r="E166" s="213"/>
      <c r="F166" s="213"/>
      <c r="G166" s="213"/>
      <c r="H166" s="214">
        <v>0</v>
      </c>
      <c r="I166" s="213">
        <f>SUM([2]!Table323[[#This Row],[Single Family ]:[&gt;4 Units ]])</f>
        <v>0</v>
      </c>
      <c r="J166" s="215"/>
      <c r="K166" s="215"/>
      <c r="L166" s="215"/>
      <c r="M166" s="216">
        <v>0</v>
      </c>
    </row>
    <row r="167" spans="1:13" x14ac:dyDescent="0.25">
      <c r="A167" s="228" t="s">
        <v>1774</v>
      </c>
      <c r="B167" s="217">
        <v>53.532299999999999</v>
      </c>
      <c r="C167" s="217">
        <v>95.74</v>
      </c>
      <c r="D167" s="43">
        <f>[2]!Table323[[#This Row],[Single Family]]+[2]!Table323[[#This Row],[2-4 Units]]+[2]!Table323[[#This Row],[&gt;4 Units]]</f>
        <v>1</v>
      </c>
      <c r="E167" s="43">
        <v>1</v>
      </c>
      <c r="F167" s="43">
        <v>0</v>
      </c>
      <c r="G167" s="43">
        <v>0</v>
      </c>
      <c r="H167" s="218">
        <v>95.74</v>
      </c>
      <c r="I167" s="43">
        <f>SUM([2]!Table323[[#This Row],[Single Family ]:[&gt;4 Units ]])</f>
        <v>0</v>
      </c>
      <c r="J167" s="219"/>
      <c r="K167" s="219"/>
      <c r="L167" s="219"/>
      <c r="M167" s="220">
        <v>0</v>
      </c>
    </row>
    <row r="168" spans="1:13" x14ac:dyDescent="0.25">
      <c r="A168" s="227" t="s">
        <v>1774</v>
      </c>
      <c r="B168" s="212">
        <v>98942.964100000099</v>
      </c>
      <c r="C168" s="212">
        <v>18608.64</v>
      </c>
      <c r="D168" s="213">
        <f>[2]!Table323[[#This Row],[Single Family]]+[2]!Table323[[#This Row],[2-4 Units]]+[2]!Table323[[#This Row],[&gt;4 Units]]</f>
        <v>15</v>
      </c>
      <c r="E168" s="213">
        <v>10</v>
      </c>
      <c r="F168" s="213">
        <v>5</v>
      </c>
      <c r="G168" s="213">
        <v>0</v>
      </c>
      <c r="H168" s="214">
        <v>9749.84</v>
      </c>
      <c r="I168" s="213">
        <f>SUM([2]!Table323[[#This Row],[Single Family ]:[&gt;4 Units ]])</f>
        <v>9</v>
      </c>
      <c r="J168" s="215">
        <v>3</v>
      </c>
      <c r="K168" s="215">
        <v>6</v>
      </c>
      <c r="L168" s="215">
        <v>0</v>
      </c>
      <c r="M168" s="216">
        <v>8858.7999999999993</v>
      </c>
    </row>
    <row r="169" spans="1:13" x14ac:dyDescent="0.25">
      <c r="A169" s="228" t="s">
        <v>1774</v>
      </c>
      <c r="B169" s="217">
        <v>0</v>
      </c>
      <c r="C169" s="217">
        <v>0</v>
      </c>
      <c r="D169" s="43">
        <f>[2]!Table323[[#This Row],[Single Family]]+[2]!Table323[[#This Row],[2-4 Units]]+[2]!Table323[[#This Row],[&gt;4 Units]]</f>
        <v>0</v>
      </c>
      <c r="E169" s="43"/>
      <c r="F169" s="43"/>
      <c r="G169" s="43"/>
      <c r="H169" s="218">
        <v>0</v>
      </c>
      <c r="I169" s="43">
        <f>SUM([2]!Table323[[#This Row],[Single Family ]:[&gt;4 Units ]])</f>
        <v>0</v>
      </c>
      <c r="J169" s="219"/>
      <c r="K169" s="219"/>
      <c r="L169" s="219"/>
      <c r="M169" s="220">
        <v>0</v>
      </c>
    </row>
    <row r="170" spans="1:13" x14ac:dyDescent="0.25">
      <c r="A170" s="227" t="s">
        <v>1774</v>
      </c>
      <c r="B170" s="212">
        <v>74097.026599999997</v>
      </c>
      <c r="C170" s="212">
        <v>37210.910000000003</v>
      </c>
      <c r="D170" s="213">
        <f>[2]!Table323[[#This Row],[Single Family]]+[2]!Table323[[#This Row],[2-4 Units]]+[2]!Table323[[#This Row],[&gt;4 Units]]</f>
        <v>38</v>
      </c>
      <c r="E170" s="213">
        <v>38</v>
      </c>
      <c r="F170" s="213">
        <v>0</v>
      </c>
      <c r="G170" s="213">
        <v>0</v>
      </c>
      <c r="H170" s="214">
        <v>29673.11</v>
      </c>
      <c r="I170" s="213">
        <f>SUM([2]!Table323[[#This Row],[Single Family ]:[&gt;4 Units ]])</f>
        <v>6</v>
      </c>
      <c r="J170" s="215">
        <v>6</v>
      </c>
      <c r="K170" s="215">
        <v>0</v>
      </c>
      <c r="L170" s="215">
        <v>0</v>
      </c>
      <c r="M170" s="216">
        <v>7537.8</v>
      </c>
    </row>
    <row r="171" spans="1:13" x14ac:dyDescent="0.25">
      <c r="A171" s="228" t="s">
        <v>1774</v>
      </c>
      <c r="B171" s="217">
        <v>700.05820000000006</v>
      </c>
      <c r="C171" s="217">
        <v>0</v>
      </c>
      <c r="D171" s="43">
        <f>[2]!Table323[[#This Row],[Single Family]]+[2]!Table323[[#This Row],[2-4 Units]]+[2]!Table323[[#This Row],[&gt;4 Units]]</f>
        <v>0</v>
      </c>
      <c r="E171" s="43"/>
      <c r="F171" s="43"/>
      <c r="G171" s="43"/>
      <c r="H171" s="218">
        <v>0</v>
      </c>
      <c r="I171" s="43">
        <f>SUM([2]!Table323[[#This Row],[Single Family ]:[&gt;4 Units ]])</f>
        <v>0</v>
      </c>
      <c r="J171" s="219"/>
      <c r="K171" s="219"/>
      <c r="L171" s="219"/>
      <c r="M171" s="220">
        <v>0</v>
      </c>
    </row>
    <row r="172" spans="1:13" x14ac:dyDescent="0.25">
      <c r="A172" s="227" t="s">
        <v>1774</v>
      </c>
      <c r="B172" s="212">
        <v>85166.804499999998</v>
      </c>
      <c r="C172" s="212">
        <v>22374.48</v>
      </c>
      <c r="D172" s="213">
        <f>[2]!Table323[[#This Row],[Single Family]]+[2]!Table323[[#This Row],[2-4 Units]]+[2]!Table323[[#This Row],[&gt;4 Units]]</f>
        <v>19</v>
      </c>
      <c r="E172" s="213">
        <v>16</v>
      </c>
      <c r="F172" s="213">
        <v>3</v>
      </c>
      <c r="G172" s="213">
        <v>0</v>
      </c>
      <c r="H172" s="214">
        <v>13864.58</v>
      </c>
      <c r="I172" s="213">
        <f>SUM([2]!Table323[[#This Row],[Single Family ]:[&gt;4 Units ]])</f>
        <v>6</v>
      </c>
      <c r="J172" s="215">
        <v>5</v>
      </c>
      <c r="K172" s="215">
        <v>1</v>
      </c>
      <c r="L172" s="215">
        <v>0</v>
      </c>
      <c r="M172" s="216">
        <v>6259.9</v>
      </c>
    </row>
    <row r="173" spans="1:13" x14ac:dyDescent="0.25">
      <c r="A173" s="228" t="s">
        <v>1774</v>
      </c>
      <c r="B173" s="217">
        <v>0</v>
      </c>
      <c r="C173" s="217">
        <v>19066.36</v>
      </c>
      <c r="D173" s="43">
        <f>[2]!Table323[[#This Row],[Single Family]]+[2]!Table323[[#This Row],[2-4 Units]]+[2]!Table323[[#This Row],[&gt;4 Units]]</f>
        <v>19</v>
      </c>
      <c r="E173" s="43">
        <v>14</v>
      </c>
      <c r="F173" s="43">
        <v>5</v>
      </c>
      <c r="G173" s="43">
        <v>0</v>
      </c>
      <c r="H173" s="218">
        <v>16171.01</v>
      </c>
      <c r="I173" s="43">
        <f>SUM([2]!Table323[[#This Row],[Single Family ]:[&gt;4 Units ]])</f>
        <v>4</v>
      </c>
      <c r="J173" s="219">
        <v>2</v>
      </c>
      <c r="K173" s="219">
        <v>2</v>
      </c>
      <c r="L173" s="219">
        <v>0</v>
      </c>
      <c r="M173" s="220">
        <v>2895.35</v>
      </c>
    </row>
    <row r="174" spans="1:13" x14ac:dyDescent="0.25">
      <c r="A174" s="227" t="s">
        <v>1792</v>
      </c>
      <c r="B174" s="212">
        <v>72329.1342</v>
      </c>
      <c r="C174" s="212">
        <v>0</v>
      </c>
      <c r="D174" s="213">
        <f>[2]!Table323[[#This Row],[Single Family]]+[2]!Table323[[#This Row],[2-4 Units]]+[2]!Table323[[#This Row],[&gt;4 Units]]</f>
        <v>0</v>
      </c>
      <c r="E174" s="213"/>
      <c r="F174" s="213"/>
      <c r="G174" s="213"/>
      <c r="H174" s="214">
        <v>0</v>
      </c>
      <c r="I174" s="213">
        <f>SUM([2]!Table323[[#This Row],[Single Family ]:[&gt;4 Units ]])</f>
        <v>0</v>
      </c>
      <c r="J174" s="215"/>
      <c r="K174" s="215"/>
      <c r="L174" s="215"/>
      <c r="M174" s="216">
        <v>0</v>
      </c>
    </row>
    <row r="175" spans="1:13" x14ac:dyDescent="0.25">
      <c r="A175" s="228" t="s">
        <v>1774</v>
      </c>
      <c r="B175" s="217">
        <v>0</v>
      </c>
      <c r="C175" s="217">
        <v>250</v>
      </c>
      <c r="D175" s="43">
        <f>[2]!Table323[[#This Row],[Single Family]]+[2]!Table323[[#This Row],[2-4 Units]]+[2]!Table323[[#This Row],[&gt;4 Units]]</f>
        <v>0</v>
      </c>
      <c r="E175" s="43"/>
      <c r="F175" s="43"/>
      <c r="G175" s="43"/>
      <c r="H175" s="218">
        <v>250</v>
      </c>
      <c r="I175" s="43">
        <f>SUM([2]!Table323[[#This Row],[Single Family ]:[&gt;4 Units ]])</f>
        <v>0</v>
      </c>
      <c r="J175" s="219"/>
      <c r="K175" s="219"/>
      <c r="L175" s="219"/>
      <c r="M175" s="220">
        <v>0</v>
      </c>
    </row>
    <row r="176" spans="1:13" x14ac:dyDescent="0.25">
      <c r="A176" s="227" t="s">
        <v>1774</v>
      </c>
      <c r="B176" s="212">
        <v>50934.988800000101</v>
      </c>
      <c r="C176" s="212">
        <v>19181.37</v>
      </c>
      <c r="D176" s="213">
        <f>[2]!Table323[[#This Row],[Single Family]]+[2]!Table323[[#This Row],[2-4 Units]]+[2]!Table323[[#This Row],[&gt;4 Units]]</f>
        <v>13</v>
      </c>
      <c r="E176" s="213">
        <v>13</v>
      </c>
      <c r="F176" s="213">
        <v>0</v>
      </c>
      <c r="G176" s="213">
        <v>0</v>
      </c>
      <c r="H176" s="214">
        <v>9683.3700000000008</v>
      </c>
      <c r="I176" s="213">
        <f>SUM([2]!Table323[[#This Row],[Single Family ]:[&gt;4 Units ]])</f>
        <v>9</v>
      </c>
      <c r="J176" s="215">
        <v>7</v>
      </c>
      <c r="K176" s="215">
        <v>2</v>
      </c>
      <c r="L176" s="215">
        <v>0</v>
      </c>
      <c r="M176" s="216">
        <v>9498</v>
      </c>
    </row>
    <row r="177" spans="1:13" x14ac:dyDescent="0.25">
      <c r="A177" s="228" t="s">
        <v>1774</v>
      </c>
      <c r="B177" s="217">
        <v>226.78720000000001</v>
      </c>
      <c r="C177" s="217">
        <v>0</v>
      </c>
      <c r="D177" s="43">
        <f>[2]!Table323[[#This Row],[Single Family]]+[2]!Table323[[#This Row],[2-4 Units]]+[2]!Table323[[#This Row],[&gt;4 Units]]</f>
        <v>0</v>
      </c>
      <c r="E177" s="43"/>
      <c r="F177" s="43"/>
      <c r="G177" s="43"/>
      <c r="H177" s="218">
        <v>0</v>
      </c>
      <c r="I177" s="43">
        <f>SUM([2]!Table323[[#This Row],[Single Family ]:[&gt;4 Units ]])</f>
        <v>0</v>
      </c>
      <c r="J177" s="219"/>
      <c r="K177" s="219"/>
      <c r="L177" s="219"/>
      <c r="M177" s="220">
        <v>0</v>
      </c>
    </row>
    <row r="178" spans="1:13" x14ac:dyDescent="0.25">
      <c r="A178" s="227" t="s">
        <v>1774</v>
      </c>
      <c r="B178" s="212">
        <v>151.18</v>
      </c>
      <c r="C178" s="212">
        <v>0</v>
      </c>
      <c r="D178" s="213">
        <f>[2]!Table323[[#This Row],[Single Family]]+[2]!Table323[[#This Row],[2-4 Units]]+[2]!Table323[[#This Row],[&gt;4 Units]]</f>
        <v>0</v>
      </c>
      <c r="E178" s="213"/>
      <c r="F178" s="213"/>
      <c r="G178" s="213"/>
      <c r="H178" s="214">
        <v>0</v>
      </c>
      <c r="I178" s="213">
        <f>SUM([2]!Table323[[#This Row],[Single Family ]:[&gt;4 Units ]])</f>
        <v>0</v>
      </c>
      <c r="J178" s="215"/>
      <c r="K178" s="215"/>
      <c r="L178" s="215"/>
      <c r="M178" s="216">
        <v>0</v>
      </c>
    </row>
    <row r="179" spans="1:13" x14ac:dyDescent="0.25">
      <c r="A179" s="228" t="s">
        <v>1774</v>
      </c>
      <c r="B179" s="217">
        <v>65.553799999999995</v>
      </c>
      <c r="C179" s="217">
        <v>0</v>
      </c>
      <c r="D179" s="43">
        <f>[2]!Table323[[#This Row],[Single Family]]+[2]!Table323[[#This Row],[2-4 Units]]+[2]!Table323[[#This Row],[&gt;4 Units]]</f>
        <v>0</v>
      </c>
      <c r="E179" s="43"/>
      <c r="F179" s="43"/>
      <c r="G179" s="43"/>
      <c r="H179" s="218">
        <v>0</v>
      </c>
      <c r="I179" s="43">
        <f>SUM([2]!Table323[[#This Row],[Single Family ]:[&gt;4 Units ]])</f>
        <v>0</v>
      </c>
      <c r="J179" s="219"/>
      <c r="K179" s="219"/>
      <c r="L179" s="219"/>
      <c r="M179" s="220">
        <v>0</v>
      </c>
    </row>
    <row r="180" spans="1:13" x14ac:dyDescent="0.25">
      <c r="A180" s="227" t="s">
        <v>1774</v>
      </c>
      <c r="B180" s="212">
        <v>128.1962</v>
      </c>
      <c r="C180" s="212">
        <v>0</v>
      </c>
      <c r="D180" s="213">
        <f>[2]!Table323[[#This Row],[Single Family]]+[2]!Table323[[#This Row],[2-4 Units]]+[2]!Table323[[#This Row],[&gt;4 Units]]</f>
        <v>0</v>
      </c>
      <c r="E180" s="213"/>
      <c r="F180" s="213"/>
      <c r="G180" s="213"/>
      <c r="H180" s="214">
        <v>0</v>
      </c>
      <c r="I180" s="213">
        <f>SUM([2]!Table323[[#This Row],[Single Family ]:[&gt;4 Units ]])</f>
        <v>0</v>
      </c>
      <c r="J180" s="215"/>
      <c r="K180" s="215"/>
      <c r="L180" s="215"/>
      <c r="M180" s="216">
        <v>0</v>
      </c>
    </row>
    <row r="181" spans="1:13" x14ac:dyDescent="0.25">
      <c r="A181" s="228" t="s">
        <v>1774</v>
      </c>
      <c r="B181" s="217">
        <v>0</v>
      </c>
      <c r="C181" s="217">
        <v>370.41</v>
      </c>
      <c r="D181" s="43">
        <f>[2]!Table323[[#This Row],[Single Family]]+[2]!Table323[[#This Row],[2-4 Units]]+[2]!Table323[[#This Row],[&gt;4 Units]]</f>
        <v>2</v>
      </c>
      <c r="E181" s="43">
        <v>2</v>
      </c>
      <c r="F181" s="43">
        <v>0</v>
      </c>
      <c r="G181" s="43">
        <v>0</v>
      </c>
      <c r="H181" s="218">
        <v>370.41</v>
      </c>
      <c r="I181" s="43">
        <f>SUM([2]!Table323[[#This Row],[Single Family ]:[&gt;4 Units ]])</f>
        <v>0</v>
      </c>
      <c r="J181" s="219"/>
      <c r="K181" s="219"/>
      <c r="L181" s="219"/>
      <c r="M181" s="220">
        <v>0</v>
      </c>
    </row>
    <row r="182" spans="1:13" x14ac:dyDescent="0.25">
      <c r="A182" s="227" t="s">
        <v>1792</v>
      </c>
      <c r="B182" s="212">
        <v>53179.4405999999</v>
      </c>
      <c r="C182" s="212">
        <v>0</v>
      </c>
      <c r="D182" s="213">
        <f>[2]!Table323[[#This Row],[Single Family]]+[2]!Table323[[#This Row],[2-4 Units]]+[2]!Table323[[#This Row],[&gt;4 Units]]</f>
        <v>0</v>
      </c>
      <c r="E182" s="213"/>
      <c r="F182" s="213"/>
      <c r="G182" s="213"/>
      <c r="H182" s="214">
        <v>0</v>
      </c>
      <c r="I182" s="213">
        <f>SUM([2]!Table323[[#This Row],[Single Family ]:[&gt;4 Units ]])</f>
        <v>0</v>
      </c>
      <c r="J182" s="215"/>
      <c r="K182" s="215"/>
      <c r="L182" s="215"/>
      <c r="M182" s="216">
        <v>0</v>
      </c>
    </row>
    <row r="183" spans="1:13" x14ac:dyDescent="0.25">
      <c r="A183" s="228" t="s">
        <v>1774</v>
      </c>
      <c r="B183" s="217">
        <v>0</v>
      </c>
      <c r="C183" s="217">
        <v>0</v>
      </c>
      <c r="D183" s="43">
        <f>[2]!Table323[[#This Row],[Single Family]]+[2]!Table323[[#This Row],[2-4 Units]]+[2]!Table323[[#This Row],[&gt;4 Units]]</f>
        <v>0</v>
      </c>
      <c r="E183" s="43"/>
      <c r="F183" s="43"/>
      <c r="G183" s="43"/>
      <c r="H183" s="218">
        <v>0</v>
      </c>
      <c r="I183" s="43">
        <f>SUM([2]!Table323[[#This Row],[Single Family ]:[&gt;4 Units ]])</f>
        <v>0</v>
      </c>
      <c r="J183" s="219"/>
      <c r="K183" s="219"/>
      <c r="L183" s="219"/>
      <c r="M183" s="220">
        <v>0</v>
      </c>
    </row>
    <row r="184" spans="1:13" x14ac:dyDescent="0.25">
      <c r="A184" s="227" t="s">
        <v>1792</v>
      </c>
      <c r="B184" s="212">
        <v>5569.7996999999996</v>
      </c>
      <c r="C184" s="212">
        <v>0</v>
      </c>
      <c r="D184" s="213">
        <f>[2]!Table323[[#This Row],[Single Family]]+[2]!Table323[[#This Row],[2-4 Units]]+[2]!Table323[[#This Row],[&gt;4 Units]]</f>
        <v>0</v>
      </c>
      <c r="E184" s="213"/>
      <c r="F184" s="213"/>
      <c r="G184" s="213"/>
      <c r="H184" s="214">
        <v>0</v>
      </c>
      <c r="I184" s="213">
        <f>SUM([2]!Table323[[#This Row],[Single Family ]:[&gt;4 Units ]])</f>
        <v>0</v>
      </c>
      <c r="J184" s="215"/>
      <c r="K184" s="215"/>
      <c r="L184" s="215"/>
      <c r="M184" s="216">
        <v>0</v>
      </c>
    </row>
    <row r="185" spans="1:13" x14ac:dyDescent="0.25">
      <c r="A185" s="228" t="s">
        <v>1774</v>
      </c>
      <c r="B185" s="217">
        <v>0</v>
      </c>
      <c r="C185" s="217">
        <v>2174.4499999999998</v>
      </c>
      <c r="D185" s="43">
        <f>[2]!Table323[[#This Row],[Single Family]]+[2]!Table323[[#This Row],[2-4 Units]]+[2]!Table323[[#This Row],[&gt;4 Units]]</f>
        <v>1</v>
      </c>
      <c r="E185" s="43">
        <v>1</v>
      </c>
      <c r="F185" s="43">
        <v>0</v>
      </c>
      <c r="G185" s="43">
        <v>0</v>
      </c>
      <c r="H185" s="218">
        <v>284.16000000000003</v>
      </c>
      <c r="I185" s="43">
        <f>SUM([2]!Table323[[#This Row],[Single Family ]:[&gt;4 Units ]])</f>
        <v>10</v>
      </c>
      <c r="J185" s="219">
        <v>2</v>
      </c>
      <c r="K185" s="219">
        <v>8</v>
      </c>
      <c r="L185" s="219">
        <v>0</v>
      </c>
      <c r="M185" s="220">
        <v>1890.29</v>
      </c>
    </row>
    <row r="186" spans="1:13" x14ac:dyDescent="0.25">
      <c r="A186" s="227" t="s">
        <v>1792</v>
      </c>
      <c r="B186" s="212">
        <v>27566.794900000001</v>
      </c>
      <c r="C186" s="212">
        <v>0</v>
      </c>
      <c r="D186" s="213">
        <f>[2]!Table323[[#This Row],[Single Family]]+[2]!Table323[[#This Row],[2-4 Units]]+[2]!Table323[[#This Row],[&gt;4 Units]]</f>
        <v>0</v>
      </c>
      <c r="E186" s="213"/>
      <c r="F186" s="213"/>
      <c r="G186" s="213"/>
      <c r="H186" s="214">
        <v>0</v>
      </c>
      <c r="I186" s="213">
        <f>SUM([2]!Table323[[#This Row],[Single Family ]:[&gt;4 Units ]])</f>
        <v>0</v>
      </c>
      <c r="J186" s="215"/>
      <c r="K186" s="215"/>
      <c r="L186" s="215"/>
      <c r="M186" s="216">
        <v>0</v>
      </c>
    </row>
    <row r="187" spans="1:13" x14ac:dyDescent="0.25">
      <c r="A187" s="228" t="s">
        <v>1774</v>
      </c>
      <c r="B187" s="217">
        <v>0</v>
      </c>
      <c r="C187" s="217">
        <v>1533.48</v>
      </c>
      <c r="D187" s="43">
        <f>[2]!Table323[[#This Row],[Single Family]]+[2]!Table323[[#This Row],[2-4 Units]]+[2]!Table323[[#This Row],[&gt;4 Units]]</f>
        <v>4</v>
      </c>
      <c r="E187" s="43">
        <v>4</v>
      </c>
      <c r="F187" s="43">
        <v>0</v>
      </c>
      <c r="G187" s="43">
        <v>0</v>
      </c>
      <c r="H187" s="218">
        <v>913.68</v>
      </c>
      <c r="I187" s="43">
        <f>SUM([2]!Table323[[#This Row],[Single Family ]:[&gt;4 Units ]])</f>
        <v>4</v>
      </c>
      <c r="J187" s="219">
        <v>1</v>
      </c>
      <c r="K187" s="219">
        <v>3</v>
      </c>
      <c r="L187" s="219">
        <v>0</v>
      </c>
      <c r="M187" s="220">
        <v>619.79999999999995</v>
      </c>
    </row>
    <row r="188" spans="1:13" x14ac:dyDescent="0.25">
      <c r="A188" s="227" t="s">
        <v>1792</v>
      </c>
      <c r="B188" s="212">
        <v>41243.352400000098</v>
      </c>
      <c r="C188" s="212">
        <v>0</v>
      </c>
      <c r="D188" s="213">
        <f>[2]!Table323[[#This Row],[Single Family]]+[2]!Table323[[#This Row],[2-4 Units]]+[2]!Table323[[#This Row],[&gt;4 Units]]</f>
        <v>0</v>
      </c>
      <c r="E188" s="213"/>
      <c r="F188" s="213"/>
      <c r="G188" s="213"/>
      <c r="H188" s="214">
        <v>0</v>
      </c>
      <c r="I188" s="213">
        <f>SUM([2]!Table323[[#This Row],[Single Family ]:[&gt;4 Units ]])</f>
        <v>0</v>
      </c>
      <c r="J188" s="215"/>
      <c r="K188" s="215"/>
      <c r="L188" s="215"/>
      <c r="M188" s="216">
        <v>0</v>
      </c>
    </row>
    <row r="189" spans="1:13" x14ac:dyDescent="0.25">
      <c r="A189" s="228" t="s">
        <v>1774</v>
      </c>
      <c r="B189" s="217">
        <v>0</v>
      </c>
      <c r="C189" s="217">
        <v>2256.9499999999998</v>
      </c>
      <c r="D189" s="43">
        <f>[2]!Table323[[#This Row],[Single Family]]+[2]!Table323[[#This Row],[2-4 Units]]+[2]!Table323[[#This Row],[&gt;4 Units]]</f>
        <v>4</v>
      </c>
      <c r="E189" s="43">
        <v>4</v>
      </c>
      <c r="F189" s="43">
        <v>0</v>
      </c>
      <c r="G189" s="43">
        <v>0</v>
      </c>
      <c r="H189" s="218">
        <v>1274.28</v>
      </c>
      <c r="I189" s="43">
        <f>SUM([2]!Table323[[#This Row],[Single Family ]:[&gt;4 Units ]])</f>
        <v>5</v>
      </c>
      <c r="J189" s="219">
        <v>3</v>
      </c>
      <c r="K189" s="219">
        <v>2</v>
      </c>
      <c r="L189" s="219">
        <v>0</v>
      </c>
      <c r="M189" s="220">
        <v>982.67</v>
      </c>
    </row>
    <row r="190" spans="1:13" x14ac:dyDescent="0.25">
      <c r="A190" s="227" t="s">
        <v>1792</v>
      </c>
      <c r="B190" s="212">
        <v>40619.569599999901</v>
      </c>
      <c r="C190" s="212">
        <v>0</v>
      </c>
      <c r="D190" s="213">
        <f>[2]!Table323[[#This Row],[Single Family]]+[2]!Table323[[#This Row],[2-4 Units]]+[2]!Table323[[#This Row],[&gt;4 Units]]</f>
        <v>0</v>
      </c>
      <c r="E190" s="213"/>
      <c r="F190" s="213"/>
      <c r="G190" s="213"/>
      <c r="H190" s="214">
        <v>0</v>
      </c>
      <c r="I190" s="213">
        <f>SUM([2]!Table323[[#This Row],[Single Family ]:[&gt;4 Units ]])</f>
        <v>0</v>
      </c>
      <c r="J190" s="215"/>
      <c r="K190" s="215"/>
      <c r="L190" s="215"/>
      <c r="M190" s="216">
        <v>0</v>
      </c>
    </row>
    <row r="191" spans="1:13" x14ac:dyDescent="0.25">
      <c r="A191" s="228" t="s">
        <v>1774</v>
      </c>
      <c r="B191" s="217">
        <v>0</v>
      </c>
      <c r="C191" s="217">
        <v>3999.65</v>
      </c>
      <c r="D191" s="43">
        <f>[2]!Table323[[#This Row],[Single Family]]+[2]!Table323[[#This Row],[2-4 Units]]+[2]!Table323[[#This Row],[&gt;4 Units]]</f>
        <v>4</v>
      </c>
      <c r="E191" s="43">
        <v>3</v>
      </c>
      <c r="F191" s="43">
        <v>1</v>
      </c>
      <c r="G191" s="43">
        <v>0</v>
      </c>
      <c r="H191" s="218">
        <v>352.22</v>
      </c>
      <c r="I191" s="43">
        <f>SUM([2]!Table323[[#This Row],[Single Family ]:[&gt;4 Units ]])</f>
        <v>13</v>
      </c>
      <c r="J191" s="219">
        <v>5</v>
      </c>
      <c r="K191" s="219">
        <v>8</v>
      </c>
      <c r="L191" s="219">
        <v>0</v>
      </c>
      <c r="M191" s="220">
        <v>2334.9299999999998</v>
      </c>
    </row>
    <row r="192" spans="1:13" x14ac:dyDescent="0.25">
      <c r="A192" s="227" t="s">
        <v>1792</v>
      </c>
      <c r="B192" s="212">
        <v>52288.773399999904</v>
      </c>
      <c r="C192" s="212">
        <v>0</v>
      </c>
      <c r="D192" s="213">
        <f>[2]!Table323[[#This Row],[Single Family]]+[2]!Table323[[#This Row],[2-4 Units]]+[2]!Table323[[#This Row],[&gt;4 Units]]</f>
        <v>0</v>
      </c>
      <c r="E192" s="213"/>
      <c r="F192" s="213"/>
      <c r="G192" s="213"/>
      <c r="H192" s="214">
        <v>0</v>
      </c>
      <c r="I192" s="213">
        <f>SUM([2]!Table323[[#This Row],[Single Family ]:[&gt;4 Units ]])</f>
        <v>0</v>
      </c>
      <c r="J192" s="215"/>
      <c r="K192" s="215"/>
      <c r="L192" s="215"/>
      <c r="M192" s="216">
        <v>0</v>
      </c>
    </row>
    <row r="193" spans="1:13" x14ac:dyDescent="0.25">
      <c r="A193" s="228" t="s">
        <v>1774</v>
      </c>
      <c r="B193" s="217">
        <v>0</v>
      </c>
      <c r="C193" s="217">
        <v>2774.03</v>
      </c>
      <c r="D193" s="43">
        <f>[2]!Table323[[#This Row],[Single Family]]+[2]!Table323[[#This Row],[2-4 Units]]+[2]!Table323[[#This Row],[&gt;4 Units]]</f>
        <v>2</v>
      </c>
      <c r="E193" s="43">
        <v>1</v>
      </c>
      <c r="F193" s="43">
        <v>1</v>
      </c>
      <c r="G193" s="43">
        <v>0</v>
      </c>
      <c r="H193" s="218">
        <v>1320</v>
      </c>
      <c r="I193" s="43">
        <f>SUM([2]!Table323[[#This Row],[Single Family ]:[&gt;4 Units ]])</f>
        <v>4</v>
      </c>
      <c r="J193" s="219">
        <v>0</v>
      </c>
      <c r="K193" s="219">
        <v>4</v>
      </c>
      <c r="L193" s="219">
        <v>0</v>
      </c>
      <c r="M193" s="220">
        <v>1454.03</v>
      </c>
    </row>
    <row r="194" spans="1:13" x14ac:dyDescent="0.25">
      <c r="A194" s="227" t="s">
        <v>1792</v>
      </c>
      <c r="B194" s="212">
        <v>46744.9413999998</v>
      </c>
      <c r="C194" s="212">
        <v>0</v>
      </c>
      <c r="D194" s="213">
        <f>[2]!Table323[[#This Row],[Single Family]]+[2]!Table323[[#This Row],[2-4 Units]]+[2]!Table323[[#This Row],[&gt;4 Units]]</f>
        <v>0</v>
      </c>
      <c r="E194" s="213"/>
      <c r="F194" s="213"/>
      <c r="G194" s="213"/>
      <c r="H194" s="214">
        <v>0</v>
      </c>
      <c r="I194" s="213">
        <f>SUM([2]!Table323[[#This Row],[Single Family ]:[&gt;4 Units ]])</f>
        <v>0</v>
      </c>
      <c r="J194" s="215"/>
      <c r="K194" s="215"/>
      <c r="L194" s="215"/>
      <c r="M194" s="216">
        <v>0</v>
      </c>
    </row>
    <row r="195" spans="1:13" x14ac:dyDescent="0.25">
      <c r="A195" s="228" t="s">
        <v>1774</v>
      </c>
      <c r="B195" s="217">
        <v>0</v>
      </c>
      <c r="C195" s="217">
        <v>275</v>
      </c>
      <c r="D195" s="43">
        <f>[2]!Table323[[#This Row],[Single Family]]+[2]!Table323[[#This Row],[2-4 Units]]+[2]!Table323[[#This Row],[&gt;4 Units]]</f>
        <v>0</v>
      </c>
      <c r="E195" s="43"/>
      <c r="F195" s="43"/>
      <c r="G195" s="43"/>
      <c r="H195" s="218">
        <v>275</v>
      </c>
      <c r="I195" s="43">
        <f>SUM([2]!Table323[[#This Row],[Single Family ]:[&gt;4 Units ]])</f>
        <v>0</v>
      </c>
      <c r="J195" s="219"/>
      <c r="K195" s="219"/>
      <c r="L195" s="219"/>
      <c r="M195" s="220">
        <v>0</v>
      </c>
    </row>
    <row r="196" spans="1:13" x14ac:dyDescent="0.25">
      <c r="A196" s="227" t="s">
        <v>1774</v>
      </c>
      <c r="B196" s="212">
        <v>0</v>
      </c>
      <c r="C196" s="212">
        <v>110</v>
      </c>
      <c r="D196" s="213">
        <f>[2]!Table323[[#This Row],[Single Family]]+[2]!Table323[[#This Row],[2-4 Units]]+[2]!Table323[[#This Row],[&gt;4 Units]]</f>
        <v>0</v>
      </c>
      <c r="E196" s="213"/>
      <c r="F196" s="213"/>
      <c r="G196" s="213"/>
      <c r="H196" s="214">
        <v>110</v>
      </c>
      <c r="I196" s="213">
        <f>SUM([2]!Table323[[#This Row],[Single Family ]:[&gt;4 Units ]])</f>
        <v>0</v>
      </c>
      <c r="J196" s="215"/>
      <c r="K196" s="215"/>
      <c r="L196" s="215"/>
      <c r="M196" s="216">
        <v>0</v>
      </c>
    </row>
    <row r="197" spans="1:13" x14ac:dyDescent="0.25">
      <c r="A197" s="228" t="s">
        <v>1774</v>
      </c>
      <c r="B197" s="217">
        <v>0</v>
      </c>
      <c r="C197" s="217">
        <v>860</v>
      </c>
      <c r="D197" s="43">
        <f>[2]!Table323[[#This Row],[Single Family]]+[2]!Table323[[#This Row],[2-4 Units]]+[2]!Table323[[#This Row],[&gt;4 Units]]</f>
        <v>0</v>
      </c>
      <c r="E197" s="43"/>
      <c r="F197" s="43"/>
      <c r="G197" s="43"/>
      <c r="H197" s="218">
        <v>860</v>
      </c>
      <c r="I197" s="43">
        <f>SUM([2]!Table323[[#This Row],[Single Family ]:[&gt;4 Units ]])</f>
        <v>0</v>
      </c>
      <c r="J197" s="219"/>
      <c r="K197" s="219"/>
      <c r="L197" s="219"/>
      <c r="M197" s="220">
        <v>0</v>
      </c>
    </row>
    <row r="198" spans="1:13" x14ac:dyDescent="0.25">
      <c r="A198" s="227" t="s">
        <v>1774</v>
      </c>
      <c r="B198" s="212">
        <v>0</v>
      </c>
      <c r="C198" s="212">
        <v>155</v>
      </c>
      <c r="D198" s="213">
        <f>[2]!Table323[[#This Row],[Single Family]]+[2]!Table323[[#This Row],[2-4 Units]]+[2]!Table323[[#This Row],[&gt;4 Units]]</f>
        <v>0</v>
      </c>
      <c r="E198" s="213"/>
      <c r="F198" s="213"/>
      <c r="G198" s="213"/>
      <c r="H198" s="214">
        <v>155</v>
      </c>
      <c r="I198" s="213">
        <f>SUM([2]!Table323[[#This Row],[Single Family ]:[&gt;4 Units ]])</f>
        <v>0</v>
      </c>
      <c r="J198" s="215"/>
      <c r="K198" s="215"/>
      <c r="L198" s="215"/>
      <c r="M198" s="216">
        <v>0</v>
      </c>
    </row>
    <row r="199" spans="1:13" x14ac:dyDescent="0.25">
      <c r="A199" s="228" t="s">
        <v>1774</v>
      </c>
      <c r="B199" s="217">
        <v>0</v>
      </c>
      <c r="C199" s="217">
        <v>95</v>
      </c>
      <c r="D199" s="43">
        <f>[2]!Table323[[#This Row],[Single Family]]+[2]!Table323[[#This Row],[2-4 Units]]+[2]!Table323[[#This Row],[&gt;4 Units]]</f>
        <v>0</v>
      </c>
      <c r="E199" s="43"/>
      <c r="F199" s="43"/>
      <c r="G199" s="43"/>
      <c r="H199" s="218">
        <v>95</v>
      </c>
      <c r="I199" s="43">
        <f>SUM([2]!Table323[[#This Row],[Single Family ]:[&gt;4 Units ]])</f>
        <v>0</v>
      </c>
      <c r="J199" s="219"/>
      <c r="K199" s="219"/>
      <c r="L199" s="219"/>
      <c r="M199" s="220">
        <v>0</v>
      </c>
    </row>
    <row r="200" spans="1:13" x14ac:dyDescent="0.25">
      <c r="A200" s="227" t="s">
        <v>1774</v>
      </c>
      <c r="B200" s="212">
        <v>0</v>
      </c>
      <c r="C200" s="212">
        <v>3852.71</v>
      </c>
      <c r="D200" s="213">
        <f>[2]!Table323[[#This Row],[Single Family]]+[2]!Table323[[#This Row],[2-4 Units]]+[2]!Table323[[#This Row],[&gt;4 Units]]</f>
        <v>2</v>
      </c>
      <c r="E200" s="213">
        <v>1</v>
      </c>
      <c r="F200" s="213">
        <v>1</v>
      </c>
      <c r="G200" s="213">
        <v>0</v>
      </c>
      <c r="H200" s="214">
        <v>1247.45</v>
      </c>
      <c r="I200" s="213">
        <f>SUM([2]!Table323[[#This Row],[Single Family ]:[&gt;4 Units ]])</f>
        <v>11</v>
      </c>
      <c r="J200" s="215">
        <v>5</v>
      </c>
      <c r="K200" s="215">
        <v>6</v>
      </c>
      <c r="L200" s="215">
        <v>0</v>
      </c>
      <c r="M200" s="216">
        <v>2605.2600000000002</v>
      </c>
    </row>
    <row r="201" spans="1:13" x14ac:dyDescent="0.25">
      <c r="A201" s="228" t="s">
        <v>1792</v>
      </c>
      <c r="B201" s="217">
        <v>50564.050300000003</v>
      </c>
      <c r="C201" s="217">
        <v>0</v>
      </c>
      <c r="D201" s="43">
        <f>[2]!Table323[[#This Row],[Single Family]]+[2]!Table323[[#This Row],[2-4 Units]]+[2]!Table323[[#This Row],[&gt;4 Units]]</f>
        <v>0</v>
      </c>
      <c r="E201" s="43"/>
      <c r="F201" s="43"/>
      <c r="G201" s="43"/>
      <c r="H201" s="218">
        <v>0</v>
      </c>
      <c r="I201" s="43">
        <f>SUM([2]!Table323[[#This Row],[Single Family ]:[&gt;4 Units ]])</f>
        <v>0</v>
      </c>
      <c r="J201" s="219"/>
      <c r="K201" s="219"/>
      <c r="L201" s="219"/>
      <c r="M201" s="220">
        <v>0</v>
      </c>
    </row>
    <row r="202" spans="1:13" x14ac:dyDescent="0.25">
      <c r="A202" s="227" t="s">
        <v>1774</v>
      </c>
      <c r="B202" s="212">
        <v>0</v>
      </c>
      <c r="C202" s="212">
        <v>25</v>
      </c>
      <c r="D202" s="213">
        <f>[2]!Table323[[#This Row],[Single Family]]+[2]!Table323[[#This Row],[2-4 Units]]+[2]!Table323[[#This Row],[&gt;4 Units]]</f>
        <v>0</v>
      </c>
      <c r="E202" s="213"/>
      <c r="F202" s="213"/>
      <c r="G202" s="213"/>
      <c r="H202" s="214">
        <v>25</v>
      </c>
      <c r="I202" s="213">
        <f>SUM([2]!Table323[[#This Row],[Single Family ]:[&gt;4 Units ]])</f>
        <v>0</v>
      </c>
      <c r="J202" s="215"/>
      <c r="K202" s="215"/>
      <c r="L202" s="215"/>
      <c r="M202" s="216">
        <v>0</v>
      </c>
    </row>
    <row r="203" spans="1:13" x14ac:dyDescent="0.25">
      <c r="A203" s="228" t="s">
        <v>1774</v>
      </c>
      <c r="B203" s="217">
        <v>0</v>
      </c>
      <c r="C203" s="217">
        <v>275</v>
      </c>
      <c r="D203" s="43">
        <f>[2]!Table323[[#This Row],[Single Family]]+[2]!Table323[[#This Row],[2-4 Units]]+[2]!Table323[[#This Row],[&gt;4 Units]]</f>
        <v>0</v>
      </c>
      <c r="E203" s="43"/>
      <c r="F203" s="43"/>
      <c r="G203" s="43"/>
      <c r="H203" s="218">
        <v>275</v>
      </c>
      <c r="I203" s="43">
        <f>SUM([2]!Table323[[#This Row],[Single Family ]:[&gt;4 Units ]])</f>
        <v>0</v>
      </c>
      <c r="J203" s="219"/>
      <c r="K203" s="219"/>
      <c r="L203" s="219"/>
      <c r="M203" s="220">
        <v>0</v>
      </c>
    </row>
    <row r="204" spans="1:13" x14ac:dyDescent="0.25">
      <c r="A204" s="227" t="s">
        <v>1774</v>
      </c>
      <c r="B204" s="212">
        <v>0</v>
      </c>
      <c r="C204" s="212">
        <v>595</v>
      </c>
      <c r="D204" s="213">
        <f>[2]!Table323[[#This Row],[Single Family]]+[2]!Table323[[#This Row],[2-4 Units]]+[2]!Table323[[#This Row],[&gt;4 Units]]</f>
        <v>0</v>
      </c>
      <c r="E204" s="213"/>
      <c r="F204" s="213"/>
      <c r="G204" s="213"/>
      <c r="H204" s="214">
        <v>595</v>
      </c>
      <c r="I204" s="213">
        <f>SUM([2]!Table323[[#This Row],[Single Family ]:[&gt;4 Units ]])</f>
        <v>0</v>
      </c>
      <c r="J204" s="215"/>
      <c r="K204" s="215"/>
      <c r="L204" s="215"/>
      <c r="M204" s="216">
        <v>0</v>
      </c>
    </row>
    <row r="205" spans="1:13" x14ac:dyDescent="0.25">
      <c r="A205" s="228" t="s">
        <v>1774</v>
      </c>
      <c r="B205" s="217">
        <v>0</v>
      </c>
      <c r="C205" s="217">
        <v>25</v>
      </c>
      <c r="D205" s="43">
        <f>[2]!Table323[[#This Row],[Single Family]]+[2]!Table323[[#This Row],[2-4 Units]]+[2]!Table323[[#This Row],[&gt;4 Units]]</f>
        <v>0</v>
      </c>
      <c r="E205" s="43"/>
      <c r="F205" s="43"/>
      <c r="G205" s="43"/>
      <c r="H205" s="218">
        <v>25</v>
      </c>
      <c r="I205" s="43">
        <f>SUM([2]!Table323[[#This Row],[Single Family ]:[&gt;4 Units ]])</f>
        <v>0</v>
      </c>
      <c r="J205" s="219"/>
      <c r="K205" s="219"/>
      <c r="L205" s="219"/>
      <c r="M205" s="220">
        <v>0</v>
      </c>
    </row>
    <row r="206" spans="1:13" x14ac:dyDescent="0.25">
      <c r="A206" s="227" t="s">
        <v>1774</v>
      </c>
      <c r="B206" s="212">
        <v>0</v>
      </c>
      <c r="C206" s="212">
        <v>320</v>
      </c>
      <c r="D206" s="213">
        <f>[2]!Table323[[#This Row],[Single Family]]+[2]!Table323[[#This Row],[2-4 Units]]+[2]!Table323[[#This Row],[&gt;4 Units]]</f>
        <v>0</v>
      </c>
      <c r="E206" s="213"/>
      <c r="F206" s="213"/>
      <c r="G206" s="213"/>
      <c r="H206" s="214">
        <v>320</v>
      </c>
      <c r="I206" s="213">
        <f>SUM([2]!Table323[[#This Row],[Single Family ]:[&gt;4 Units ]])</f>
        <v>0</v>
      </c>
      <c r="J206" s="215"/>
      <c r="K206" s="215"/>
      <c r="L206" s="215"/>
      <c r="M206" s="216">
        <v>0</v>
      </c>
    </row>
    <row r="207" spans="1:13" x14ac:dyDescent="0.25">
      <c r="A207" s="228" t="s">
        <v>1774</v>
      </c>
      <c r="B207" s="217">
        <v>0</v>
      </c>
      <c r="C207" s="217">
        <v>350</v>
      </c>
      <c r="D207" s="43">
        <f>[2]!Table323[[#This Row],[Single Family]]+[2]!Table323[[#This Row],[2-4 Units]]+[2]!Table323[[#This Row],[&gt;4 Units]]</f>
        <v>0</v>
      </c>
      <c r="E207" s="43"/>
      <c r="F207" s="43"/>
      <c r="G207" s="43"/>
      <c r="H207" s="218">
        <v>350</v>
      </c>
      <c r="I207" s="43">
        <f>SUM([2]!Table323[[#This Row],[Single Family ]:[&gt;4 Units ]])</f>
        <v>0</v>
      </c>
      <c r="J207" s="219"/>
      <c r="K207" s="219"/>
      <c r="L207" s="219"/>
      <c r="M207" s="220">
        <v>0</v>
      </c>
    </row>
    <row r="208" spans="1:13" x14ac:dyDescent="0.25">
      <c r="A208" s="227" t="s">
        <v>1792</v>
      </c>
      <c r="B208" s="212">
        <v>43.247199999999999</v>
      </c>
      <c r="C208" s="212">
        <v>0</v>
      </c>
      <c r="D208" s="213">
        <f>[2]!Table323[[#This Row],[Single Family]]+[2]!Table323[[#This Row],[2-4 Units]]+[2]!Table323[[#This Row],[&gt;4 Units]]</f>
        <v>0</v>
      </c>
      <c r="E208" s="213"/>
      <c r="F208" s="213"/>
      <c r="G208" s="213"/>
      <c r="H208" s="214">
        <v>0</v>
      </c>
      <c r="I208" s="213">
        <f>SUM([2]!Table323[[#This Row],[Single Family ]:[&gt;4 Units ]])</f>
        <v>0</v>
      </c>
      <c r="J208" s="215"/>
      <c r="K208" s="215"/>
      <c r="L208" s="215"/>
      <c r="M208" s="216">
        <v>0</v>
      </c>
    </row>
    <row r="209" spans="1:13" x14ac:dyDescent="0.25">
      <c r="A209" s="228" t="s">
        <v>1774</v>
      </c>
      <c r="B209" s="217">
        <v>0</v>
      </c>
      <c r="C209" s="217">
        <v>97.04</v>
      </c>
      <c r="D209" s="43">
        <f>[2]!Table323[[#This Row],[Single Family]]+[2]!Table323[[#This Row],[2-4 Units]]+[2]!Table323[[#This Row],[&gt;4 Units]]</f>
        <v>0</v>
      </c>
      <c r="E209" s="43"/>
      <c r="F209" s="43"/>
      <c r="G209" s="43"/>
      <c r="H209" s="218">
        <v>0</v>
      </c>
      <c r="I209" s="43">
        <f>SUM([2]!Table323[[#This Row],[Single Family ]:[&gt;4 Units ]])</f>
        <v>1</v>
      </c>
      <c r="J209" s="219">
        <v>1</v>
      </c>
      <c r="K209" s="219">
        <v>0</v>
      </c>
      <c r="L209" s="219">
        <v>0</v>
      </c>
      <c r="M209" s="220">
        <v>97.04</v>
      </c>
    </row>
    <row r="210" spans="1:13" x14ac:dyDescent="0.25">
      <c r="A210" s="227" t="s">
        <v>1774</v>
      </c>
      <c r="B210" s="212">
        <v>0</v>
      </c>
      <c r="C210" s="212">
        <v>5327.67</v>
      </c>
      <c r="D210" s="213">
        <f>[2]!Table323[[#This Row],[Single Family]]+[2]!Table323[[#This Row],[2-4 Units]]+[2]!Table323[[#This Row],[&gt;4 Units]]</f>
        <v>5</v>
      </c>
      <c r="E210" s="213">
        <v>4</v>
      </c>
      <c r="F210" s="213">
        <v>1</v>
      </c>
      <c r="G210" s="213">
        <v>0</v>
      </c>
      <c r="H210" s="214">
        <v>1441.62</v>
      </c>
      <c r="I210" s="213">
        <f>SUM([2]!Table323[[#This Row],[Single Family ]:[&gt;4 Units ]])</f>
        <v>21</v>
      </c>
      <c r="J210" s="215">
        <v>2</v>
      </c>
      <c r="K210" s="215">
        <v>19</v>
      </c>
      <c r="L210" s="215">
        <v>0</v>
      </c>
      <c r="M210" s="216">
        <v>3886.05</v>
      </c>
    </row>
    <row r="211" spans="1:13" x14ac:dyDescent="0.25">
      <c r="A211" s="228" t="s">
        <v>1792</v>
      </c>
      <c r="B211" s="217">
        <v>55064.527799999902</v>
      </c>
      <c r="C211" s="217">
        <v>0</v>
      </c>
      <c r="D211" s="43">
        <f>[2]!Table323[[#This Row],[Single Family]]+[2]!Table323[[#This Row],[2-4 Units]]+[2]!Table323[[#This Row],[&gt;4 Units]]</f>
        <v>0</v>
      </c>
      <c r="E211" s="43"/>
      <c r="F211" s="43"/>
      <c r="G211" s="43"/>
      <c r="H211" s="218">
        <v>0</v>
      </c>
      <c r="I211" s="43">
        <f>SUM([2]!Table323[[#This Row],[Single Family ]:[&gt;4 Units ]])</f>
        <v>0</v>
      </c>
      <c r="J211" s="219"/>
      <c r="K211" s="219"/>
      <c r="L211" s="219"/>
      <c r="M211" s="220">
        <v>0</v>
      </c>
    </row>
    <row r="212" spans="1:13" x14ac:dyDescent="0.25">
      <c r="A212" s="227" t="s">
        <v>1774</v>
      </c>
      <c r="B212" s="212">
        <v>59341.469599999902</v>
      </c>
      <c r="C212" s="212">
        <v>8974.89</v>
      </c>
      <c r="D212" s="213">
        <f>[2]!Table323[[#This Row],[Single Family]]+[2]!Table323[[#This Row],[2-4 Units]]+[2]!Table323[[#This Row],[&gt;4 Units]]</f>
        <v>22</v>
      </c>
      <c r="E212" s="213">
        <v>16</v>
      </c>
      <c r="F212" s="213">
        <v>6</v>
      </c>
      <c r="G212" s="213">
        <v>0</v>
      </c>
      <c r="H212" s="214">
        <v>7525.73</v>
      </c>
      <c r="I212" s="213">
        <f>SUM([2]!Table323[[#This Row],[Single Family ]:[&gt;4 Units ]])</f>
        <v>4</v>
      </c>
      <c r="J212" s="215">
        <v>4</v>
      </c>
      <c r="K212" s="215">
        <v>0</v>
      </c>
      <c r="L212" s="215">
        <v>0</v>
      </c>
      <c r="M212" s="216">
        <v>1449.16</v>
      </c>
    </row>
    <row r="213" spans="1:13" x14ac:dyDescent="0.25">
      <c r="A213" s="228" t="s">
        <v>1774</v>
      </c>
      <c r="B213" s="217">
        <v>50898.5147</v>
      </c>
      <c r="C213" s="217">
        <v>26111.11</v>
      </c>
      <c r="D213" s="43">
        <f>[2]!Table323[[#This Row],[Single Family]]+[2]!Table323[[#This Row],[2-4 Units]]+[2]!Table323[[#This Row],[&gt;4 Units]]</f>
        <v>15</v>
      </c>
      <c r="E213" s="43">
        <v>15</v>
      </c>
      <c r="F213" s="43">
        <v>0</v>
      </c>
      <c r="G213" s="43">
        <v>0</v>
      </c>
      <c r="H213" s="218">
        <v>10059.84</v>
      </c>
      <c r="I213" s="43">
        <f>SUM([2]!Table323[[#This Row],[Single Family ]:[&gt;4 Units ]])</f>
        <v>4</v>
      </c>
      <c r="J213" s="219">
        <v>4</v>
      </c>
      <c r="K213" s="219">
        <v>0</v>
      </c>
      <c r="L213" s="219">
        <v>0</v>
      </c>
      <c r="M213" s="220">
        <v>16051.27</v>
      </c>
    </row>
    <row r="214" spans="1:13" x14ac:dyDescent="0.25">
      <c r="A214" s="227" t="s">
        <v>1774</v>
      </c>
      <c r="B214" s="212">
        <v>0</v>
      </c>
      <c r="C214" s="212">
        <v>0</v>
      </c>
      <c r="D214" s="213">
        <f>[2]!Table323[[#This Row],[Single Family]]+[2]!Table323[[#This Row],[2-4 Units]]+[2]!Table323[[#This Row],[&gt;4 Units]]</f>
        <v>0</v>
      </c>
      <c r="E214" s="213"/>
      <c r="F214" s="213"/>
      <c r="G214" s="213"/>
      <c r="H214" s="214">
        <v>0</v>
      </c>
      <c r="I214" s="213">
        <f>SUM([2]!Table323[[#This Row],[Single Family ]:[&gt;4 Units ]])</f>
        <v>0</v>
      </c>
      <c r="J214" s="215"/>
      <c r="K214" s="215"/>
      <c r="L214" s="215"/>
      <c r="M214" s="216">
        <v>0</v>
      </c>
    </row>
    <row r="215" spans="1:13" x14ac:dyDescent="0.25">
      <c r="A215" s="228" t="s">
        <v>1774</v>
      </c>
      <c r="B215" s="217">
        <v>62230.979699999902</v>
      </c>
      <c r="C215" s="217">
        <v>18001.45</v>
      </c>
      <c r="D215" s="43">
        <f>[2]!Table323[[#This Row],[Single Family]]+[2]!Table323[[#This Row],[2-4 Units]]+[2]!Table323[[#This Row],[&gt;4 Units]]</f>
        <v>10</v>
      </c>
      <c r="E215" s="43">
        <v>9</v>
      </c>
      <c r="F215" s="43">
        <v>1</v>
      </c>
      <c r="G215" s="43">
        <v>0</v>
      </c>
      <c r="H215" s="218">
        <v>4418.41</v>
      </c>
      <c r="I215" s="43">
        <f>SUM([2]!Table323[[#This Row],[Single Family ]:[&gt;4 Units ]])</f>
        <v>16</v>
      </c>
      <c r="J215" s="219">
        <v>4</v>
      </c>
      <c r="K215" s="219">
        <v>12</v>
      </c>
      <c r="L215" s="219">
        <v>0</v>
      </c>
      <c r="M215" s="220">
        <v>13583.04</v>
      </c>
    </row>
    <row r="216" spans="1:13" x14ac:dyDescent="0.25">
      <c r="A216" s="227" t="s">
        <v>1774</v>
      </c>
      <c r="B216" s="212">
        <v>0</v>
      </c>
      <c r="C216" s="212">
        <v>0</v>
      </c>
      <c r="D216" s="213">
        <f>[2]!Table323[[#This Row],[Single Family]]+[2]!Table323[[#This Row],[2-4 Units]]+[2]!Table323[[#This Row],[&gt;4 Units]]</f>
        <v>0</v>
      </c>
      <c r="E216" s="213"/>
      <c r="F216" s="213"/>
      <c r="G216" s="213"/>
      <c r="H216" s="214">
        <v>0</v>
      </c>
      <c r="I216" s="213">
        <f>SUM([2]!Table323[[#This Row],[Single Family ]:[&gt;4 Units ]])</f>
        <v>0</v>
      </c>
      <c r="J216" s="215"/>
      <c r="K216" s="215"/>
      <c r="L216" s="215"/>
      <c r="M216" s="216">
        <v>0</v>
      </c>
    </row>
    <row r="217" spans="1:13" x14ac:dyDescent="0.25">
      <c r="A217" s="228" t="s">
        <v>1792</v>
      </c>
      <c r="B217" s="217">
        <v>143.75399999999999</v>
      </c>
      <c r="C217" s="217">
        <v>0</v>
      </c>
      <c r="D217" s="43">
        <f>[2]!Table323[[#This Row],[Single Family]]+[2]!Table323[[#This Row],[2-4 Units]]+[2]!Table323[[#This Row],[&gt;4 Units]]</f>
        <v>0</v>
      </c>
      <c r="E217" s="43"/>
      <c r="F217" s="43"/>
      <c r="G217" s="43"/>
      <c r="H217" s="218">
        <v>0</v>
      </c>
      <c r="I217" s="43">
        <f>SUM([2]!Table323[[#This Row],[Single Family ]:[&gt;4 Units ]])</f>
        <v>0</v>
      </c>
      <c r="J217" s="219"/>
      <c r="K217" s="219"/>
      <c r="L217" s="219"/>
      <c r="M217" s="220">
        <v>0</v>
      </c>
    </row>
    <row r="218" spans="1:13" x14ac:dyDescent="0.25">
      <c r="A218" s="227" t="s">
        <v>1774</v>
      </c>
      <c r="B218" s="212">
        <v>0</v>
      </c>
      <c r="C218" s="212">
        <v>5178.01</v>
      </c>
      <c r="D218" s="213">
        <f>[2]!Table323[[#This Row],[Single Family]]+[2]!Table323[[#This Row],[2-4 Units]]+[2]!Table323[[#This Row],[&gt;4 Units]]</f>
        <v>2</v>
      </c>
      <c r="E218" s="213">
        <v>2</v>
      </c>
      <c r="F218" s="213">
        <v>0</v>
      </c>
      <c r="G218" s="213">
        <v>0</v>
      </c>
      <c r="H218" s="214">
        <v>1436.26</v>
      </c>
      <c r="I218" s="213">
        <f>SUM([2]!Table323[[#This Row],[Single Family ]:[&gt;4 Units ]])</f>
        <v>7</v>
      </c>
      <c r="J218" s="215">
        <v>3</v>
      </c>
      <c r="K218" s="215">
        <v>3</v>
      </c>
      <c r="L218" s="215">
        <v>1</v>
      </c>
      <c r="M218" s="216">
        <v>3741.75</v>
      </c>
    </row>
    <row r="219" spans="1:13" x14ac:dyDescent="0.25">
      <c r="A219" s="228" t="s">
        <v>1792</v>
      </c>
      <c r="B219" s="217">
        <v>76079.437600000005</v>
      </c>
      <c r="C219" s="217">
        <v>0</v>
      </c>
      <c r="D219" s="43">
        <f>[2]!Table323[[#This Row],[Single Family]]+[2]!Table323[[#This Row],[2-4 Units]]+[2]!Table323[[#This Row],[&gt;4 Units]]</f>
        <v>0</v>
      </c>
      <c r="E219" s="43"/>
      <c r="F219" s="43"/>
      <c r="G219" s="43"/>
      <c r="H219" s="218">
        <v>0</v>
      </c>
      <c r="I219" s="43">
        <f>SUM([2]!Table323[[#This Row],[Single Family ]:[&gt;4 Units ]])</f>
        <v>0</v>
      </c>
      <c r="J219" s="219"/>
      <c r="K219" s="219"/>
      <c r="L219" s="219"/>
      <c r="M219" s="220">
        <v>0</v>
      </c>
    </row>
    <row r="220" spans="1:13" x14ac:dyDescent="0.25">
      <c r="A220" s="227" t="s">
        <v>1774</v>
      </c>
      <c r="B220" s="212">
        <v>152.922</v>
      </c>
      <c r="C220" s="212">
        <v>0</v>
      </c>
      <c r="D220" s="213">
        <f>[2]!Table323[[#This Row],[Single Family]]+[2]!Table323[[#This Row],[2-4 Units]]+[2]!Table323[[#This Row],[&gt;4 Units]]</f>
        <v>0</v>
      </c>
      <c r="E220" s="213"/>
      <c r="F220" s="213"/>
      <c r="G220" s="213"/>
      <c r="H220" s="214">
        <v>0</v>
      </c>
      <c r="I220" s="213">
        <f>SUM([2]!Table323[[#This Row],[Single Family ]:[&gt;4 Units ]])</f>
        <v>0</v>
      </c>
      <c r="J220" s="215"/>
      <c r="K220" s="215"/>
      <c r="L220" s="215"/>
      <c r="M220" s="216">
        <v>0</v>
      </c>
    </row>
    <row r="221" spans="1:13" x14ac:dyDescent="0.25">
      <c r="A221" s="228" t="s">
        <v>1774</v>
      </c>
      <c r="B221" s="217">
        <v>67783.353199999998</v>
      </c>
      <c r="C221" s="217">
        <v>12592.36</v>
      </c>
      <c r="D221" s="43">
        <f>[2]!Table323[[#This Row],[Single Family]]+[2]!Table323[[#This Row],[2-4 Units]]+[2]!Table323[[#This Row],[&gt;4 Units]]</f>
        <v>12</v>
      </c>
      <c r="E221" s="43">
        <v>11</v>
      </c>
      <c r="F221" s="43">
        <v>1</v>
      </c>
      <c r="G221" s="43">
        <v>0</v>
      </c>
      <c r="H221" s="218">
        <v>3492.49</v>
      </c>
      <c r="I221" s="43">
        <f>SUM([2]!Table323[[#This Row],[Single Family ]:[&gt;4 Units ]])</f>
        <v>14</v>
      </c>
      <c r="J221" s="219">
        <v>5</v>
      </c>
      <c r="K221" s="219">
        <v>9</v>
      </c>
      <c r="L221" s="219">
        <v>0</v>
      </c>
      <c r="M221" s="220">
        <v>9099.8700000000008</v>
      </c>
    </row>
    <row r="222" spans="1:13" x14ac:dyDescent="0.25">
      <c r="A222" s="227" t="s">
        <v>1792</v>
      </c>
      <c r="B222" s="212">
        <v>94.991</v>
      </c>
      <c r="C222" s="212">
        <v>0</v>
      </c>
      <c r="D222" s="213">
        <f>[2]!Table323[[#This Row],[Single Family]]+[2]!Table323[[#This Row],[2-4 Units]]+[2]!Table323[[#This Row],[&gt;4 Units]]</f>
        <v>0</v>
      </c>
      <c r="E222" s="213"/>
      <c r="F222" s="213"/>
      <c r="G222" s="213"/>
      <c r="H222" s="214">
        <v>0</v>
      </c>
      <c r="I222" s="213">
        <f>SUM([2]!Table323[[#This Row],[Single Family ]:[&gt;4 Units ]])</f>
        <v>0</v>
      </c>
      <c r="J222" s="215"/>
      <c r="K222" s="215"/>
      <c r="L222" s="215"/>
      <c r="M222" s="216">
        <v>0</v>
      </c>
    </row>
    <row r="223" spans="1:13" x14ac:dyDescent="0.25">
      <c r="A223" s="228" t="s">
        <v>1774</v>
      </c>
      <c r="B223" s="217">
        <v>0</v>
      </c>
      <c r="C223" s="217">
        <v>47450.57</v>
      </c>
      <c r="D223" s="43">
        <f>[2]!Table323[[#This Row],[Single Family]]+[2]!Table323[[#This Row],[2-4 Units]]+[2]!Table323[[#This Row],[&gt;4 Units]]</f>
        <v>9</v>
      </c>
      <c r="E223" s="43">
        <v>7</v>
      </c>
      <c r="F223" s="43">
        <v>2</v>
      </c>
      <c r="G223" s="43">
        <v>0</v>
      </c>
      <c r="H223" s="218">
        <v>2901.52</v>
      </c>
      <c r="I223" s="43">
        <f>SUM([2]!Table323[[#This Row],[Single Family ]:[&gt;4 Units ]])</f>
        <v>53</v>
      </c>
      <c r="J223" s="219">
        <v>19</v>
      </c>
      <c r="K223" s="219">
        <v>34</v>
      </c>
      <c r="L223" s="219">
        <v>0</v>
      </c>
      <c r="M223" s="220">
        <v>27049.05</v>
      </c>
    </row>
    <row r="224" spans="1:13" x14ac:dyDescent="0.25">
      <c r="A224" s="227" t="s">
        <v>1792</v>
      </c>
      <c r="B224" s="212">
        <v>89500.176099999997</v>
      </c>
      <c r="C224" s="212">
        <v>0</v>
      </c>
      <c r="D224" s="213">
        <f>[2]!Table323[[#This Row],[Single Family]]+[2]!Table323[[#This Row],[2-4 Units]]+[2]!Table323[[#This Row],[&gt;4 Units]]</f>
        <v>0</v>
      </c>
      <c r="E224" s="213"/>
      <c r="F224" s="213"/>
      <c r="G224" s="213"/>
      <c r="H224" s="214">
        <v>0</v>
      </c>
      <c r="I224" s="213">
        <f>SUM([2]!Table323[[#This Row],[Single Family ]:[&gt;4 Units ]])</f>
        <v>0</v>
      </c>
      <c r="J224" s="215"/>
      <c r="K224" s="215"/>
      <c r="L224" s="215"/>
      <c r="M224" s="216">
        <v>0</v>
      </c>
    </row>
    <row r="225" spans="1:13" x14ac:dyDescent="0.25">
      <c r="A225" s="228" t="s">
        <v>1774</v>
      </c>
      <c r="B225" s="217">
        <v>0</v>
      </c>
      <c r="C225" s="217">
        <v>10815.87</v>
      </c>
      <c r="D225" s="43">
        <f>[2]!Table323[[#This Row],[Single Family]]+[2]!Table323[[#This Row],[2-4 Units]]+[2]!Table323[[#This Row],[&gt;4 Units]]</f>
        <v>4</v>
      </c>
      <c r="E225" s="43">
        <v>1</v>
      </c>
      <c r="F225" s="43">
        <v>3</v>
      </c>
      <c r="G225" s="43">
        <v>0</v>
      </c>
      <c r="H225" s="218">
        <v>484.3</v>
      </c>
      <c r="I225" s="43">
        <f>SUM([2]!Table323[[#This Row],[Single Family ]:[&gt;4 Units ]])</f>
        <v>18</v>
      </c>
      <c r="J225" s="219">
        <v>5</v>
      </c>
      <c r="K225" s="219">
        <v>13</v>
      </c>
      <c r="L225" s="219">
        <v>0</v>
      </c>
      <c r="M225" s="220">
        <v>10331.57</v>
      </c>
    </row>
    <row r="226" spans="1:13" x14ac:dyDescent="0.25">
      <c r="A226" s="227" t="s">
        <v>1792</v>
      </c>
      <c r="B226" s="212">
        <v>59212.536800000104</v>
      </c>
      <c r="C226" s="212">
        <v>0</v>
      </c>
      <c r="D226" s="213">
        <f>[2]!Table323[[#This Row],[Single Family]]+[2]!Table323[[#This Row],[2-4 Units]]+[2]!Table323[[#This Row],[&gt;4 Units]]</f>
        <v>0</v>
      </c>
      <c r="E226" s="213"/>
      <c r="F226" s="213"/>
      <c r="G226" s="213"/>
      <c r="H226" s="214">
        <v>0</v>
      </c>
      <c r="I226" s="213">
        <f>SUM([2]!Table323[[#This Row],[Single Family ]:[&gt;4 Units ]])</f>
        <v>0</v>
      </c>
      <c r="J226" s="215"/>
      <c r="K226" s="215"/>
      <c r="L226" s="215"/>
      <c r="M226" s="216">
        <v>0</v>
      </c>
    </row>
    <row r="227" spans="1:13" x14ac:dyDescent="0.25">
      <c r="A227" s="228" t="s">
        <v>1774</v>
      </c>
      <c r="B227" s="217">
        <v>177.19649999999999</v>
      </c>
      <c r="C227" s="217">
        <v>0</v>
      </c>
      <c r="D227" s="43">
        <f>[2]!Table323[[#This Row],[Single Family]]+[2]!Table323[[#This Row],[2-4 Units]]+[2]!Table323[[#This Row],[&gt;4 Units]]</f>
        <v>0</v>
      </c>
      <c r="E227" s="43"/>
      <c r="F227" s="43"/>
      <c r="G227" s="43"/>
      <c r="H227" s="218">
        <v>0</v>
      </c>
      <c r="I227" s="43">
        <f>SUM([2]!Table323[[#This Row],[Single Family ]:[&gt;4 Units ]])</f>
        <v>0</v>
      </c>
      <c r="J227" s="219"/>
      <c r="K227" s="219"/>
      <c r="L227" s="219"/>
      <c r="M227" s="220">
        <v>0</v>
      </c>
    </row>
    <row r="228" spans="1:13" x14ac:dyDescent="0.25">
      <c r="A228" s="227" t="s">
        <v>1774</v>
      </c>
      <c r="B228" s="212">
        <v>54159.681900000003</v>
      </c>
      <c r="C228" s="212">
        <v>6368.9</v>
      </c>
      <c r="D228" s="213">
        <f>[2]!Table323[[#This Row],[Single Family]]+[2]!Table323[[#This Row],[2-4 Units]]+[2]!Table323[[#This Row],[&gt;4 Units]]</f>
        <v>13</v>
      </c>
      <c r="E228" s="213">
        <v>8</v>
      </c>
      <c r="F228" s="213">
        <v>5</v>
      </c>
      <c r="G228" s="213">
        <v>0</v>
      </c>
      <c r="H228" s="214">
        <v>5320.43</v>
      </c>
      <c r="I228" s="213">
        <f>SUM([2]!Table323[[#This Row],[Single Family ]:[&gt;4 Units ]])</f>
        <v>4</v>
      </c>
      <c r="J228" s="215">
        <v>1</v>
      </c>
      <c r="K228" s="215">
        <v>3</v>
      </c>
      <c r="L228" s="215">
        <v>0</v>
      </c>
      <c r="M228" s="216">
        <v>1048.47</v>
      </c>
    </row>
    <row r="229" spans="1:13" x14ac:dyDescent="0.25">
      <c r="A229" s="228" t="s">
        <v>1774</v>
      </c>
      <c r="B229" s="217">
        <v>41.586100000000002</v>
      </c>
      <c r="C229" s="217">
        <v>0</v>
      </c>
      <c r="D229" s="43">
        <f>[2]!Table323[[#This Row],[Single Family]]+[2]!Table323[[#This Row],[2-4 Units]]+[2]!Table323[[#This Row],[&gt;4 Units]]</f>
        <v>0</v>
      </c>
      <c r="E229" s="43"/>
      <c r="F229" s="43"/>
      <c r="G229" s="43"/>
      <c r="H229" s="218">
        <v>0</v>
      </c>
      <c r="I229" s="43">
        <f>SUM([2]!Table323[[#This Row],[Single Family ]:[&gt;4 Units ]])</f>
        <v>0</v>
      </c>
      <c r="J229" s="219"/>
      <c r="K229" s="219"/>
      <c r="L229" s="219"/>
      <c r="M229" s="220">
        <v>0</v>
      </c>
    </row>
    <row r="230" spans="1:13" x14ac:dyDescent="0.25">
      <c r="A230" s="227" t="s">
        <v>1774</v>
      </c>
      <c r="B230" s="212">
        <v>72665.771399999896</v>
      </c>
      <c r="C230" s="212">
        <v>9616.59</v>
      </c>
      <c r="D230" s="213">
        <f>[2]!Table323[[#This Row],[Single Family]]+[2]!Table323[[#This Row],[2-4 Units]]+[2]!Table323[[#This Row],[&gt;4 Units]]</f>
        <v>17</v>
      </c>
      <c r="E230" s="213">
        <v>6</v>
      </c>
      <c r="F230" s="213">
        <v>11</v>
      </c>
      <c r="G230" s="213">
        <v>0</v>
      </c>
      <c r="H230" s="214">
        <v>9616.59</v>
      </c>
      <c r="I230" s="213">
        <f>SUM([2]!Table323[[#This Row],[Single Family ]:[&gt;4 Units ]])</f>
        <v>0</v>
      </c>
      <c r="J230" s="215"/>
      <c r="K230" s="215"/>
      <c r="L230" s="215"/>
      <c r="M230" s="216">
        <v>0</v>
      </c>
    </row>
    <row r="231" spans="1:13" x14ac:dyDescent="0.25">
      <c r="A231" s="228" t="s">
        <v>1774</v>
      </c>
      <c r="B231" s="217">
        <v>47650.880900000098</v>
      </c>
      <c r="C231" s="217">
        <v>2599.46</v>
      </c>
      <c r="D231" s="43">
        <f>[2]!Table323[[#This Row],[Single Family]]+[2]!Table323[[#This Row],[2-4 Units]]+[2]!Table323[[#This Row],[&gt;4 Units]]</f>
        <v>4</v>
      </c>
      <c r="E231" s="43">
        <v>4</v>
      </c>
      <c r="F231" s="43">
        <v>0</v>
      </c>
      <c r="G231" s="43">
        <v>0</v>
      </c>
      <c r="H231" s="218">
        <v>1909.94</v>
      </c>
      <c r="I231" s="43">
        <f>SUM([2]!Table323[[#This Row],[Single Family ]:[&gt;4 Units ]])</f>
        <v>2</v>
      </c>
      <c r="J231" s="219">
        <v>0</v>
      </c>
      <c r="K231" s="219">
        <v>2</v>
      </c>
      <c r="L231" s="219">
        <v>0</v>
      </c>
      <c r="M231" s="220">
        <v>689.52</v>
      </c>
    </row>
    <row r="232" spans="1:13" x14ac:dyDescent="0.25">
      <c r="A232" s="227" t="s">
        <v>1774</v>
      </c>
      <c r="B232" s="212">
        <v>0</v>
      </c>
      <c r="C232" s="212">
        <v>26.98</v>
      </c>
      <c r="D232" s="213">
        <f>[2]!Table323[[#This Row],[Single Family]]+[2]!Table323[[#This Row],[2-4 Units]]+[2]!Table323[[#This Row],[&gt;4 Units]]</f>
        <v>1</v>
      </c>
      <c r="E232" s="213">
        <v>0</v>
      </c>
      <c r="F232" s="213">
        <v>1</v>
      </c>
      <c r="G232" s="213">
        <v>0</v>
      </c>
      <c r="H232" s="214">
        <v>26.98</v>
      </c>
      <c r="I232" s="213">
        <f>SUM([2]!Table323[[#This Row],[Single Family ]:[&gt;4 Units ]])</f>
        <v>0</v>
      </c>
      <c r="J232" s="215"/>
      <c r="K232" s="215"/>
      <c r="L232" s="215"/>
      <c r="M232" s="216">
        <v>0</v>
      </c>
    </row>
    <row r="233" spans="1:13" x14ac:dyDescent="0.25">
      <c r="A233" s="228" t="s">
        <v>1792</v>
      </c>
      <c r="B233" s="217">
        <v>14835.8009</v>
      </c>
      <c r="C233" s="217">
        <v>0</v>
      </c>
      <c r="D233" s="43">
        <f>[2]!Table323[[#This Row],[Single Family]]+[2]!Table323[[#This Row],[2-4 Units]]+[2]!Table323[[#This Row],[&gt;4 Units]]</f>
        <v>0</v>
      </c>
      <c r="E233" s="43"/>
      <c r="F233" s="43"/>
      <c r="G233" s="43"/>
      <c r="H233" s="218">
        <v>0</v>
      </c>
      <c r="I233" s="43">
        <f>SUM([2]!Table323[[#This Row],[Single Family ]:[&gt;4 Units ]])</f>
        <v>0</v>
      </c>
      <c r="J233" s="219"/>
      <c r="K233" s="219"/>
      <c r="L233" s="219"/>
      <c r="M233" s="220">
        <v>0</v>
      </c>
    </row>
    <row r="234" spans="1:13" x14ac:dyDescent="0.25">
      <c r="A234" s="227" t="s">
        <v>1774</v>
      </c>
      <c r="B234" s="212">
        <v>31597.2291</v>
      </c>
      <c r="C234" s="212">
        <v>3747.81</v>
      </c>
      <c r="D234" s="213">
        <f>[2]!Table323[[#This Row],[Single Family]]+[2]!Table323[[#This Row],[2-4 Units]]+[2]!Table323[[#This Row],[&gt;4 Units]]</f>
        <v>1</v>
      </c>
      <c r="E234" s="213">
        <v>0</v>
      </c>
      <c r="F234" s="213">
        <v>1</v>
      </c>
      <c r="G234" s="213">
        <v>0</v>
      </c>
      <c r="H234" s="214">
        <v>1375.14</v>
      </c>
      <c r="I234" s="213">
        <f>SUM([2]!Table323[[#This Row],[Single Family ]:[&gt;4 Units ]])</f>
        <v>1</v>
      </c>
      <c r="J234" s="215">
        <v>0</v>
      </c>
      <c r="K234" s="215">
        <v>1</v>
      </c>
      <c r="L234" s="215">
        <v>0</v>
      </c>
      <c r="M234" s="216">
        <v>2372.67</v>
      </c>
    </row>
    <row r="235" spans="1:13" x14ac:dyDescent="0.25">
      <c r="A235" s="228" t="s">
        <v>1792</v>
      </c>
      <c r="B235" s="217">
        <v>0</v>
      </c>
      <c r="C235" s="217">
        <v>0</v>
      </c>
      <c r="D235" s="43">
        <f>[2]!Table323[[#This Row],[Single Family]]+[2]!Table323[[#This Row],[2-4 Units]]+[2]!Table323[[#This Row],[&gt;4 Units]]</f>
        <v>0</v>
      </c>
      <c r="E235" s="43"/>
      <c r="F235" s="43"/>
      <c r="G235" s="43"/>
      <c r="H235" s="218">
        <v>0</v>
      </c>
      <c r="I235" s="43">
        <f>SUM([2]!Table323[[#This Row],[Single Family ]:[&gt;4 Units ]])</f>
        <v>0</v>
      </c>
      <c r="J235" s="219"/>
      <c r="K235" s="219"/>
      <c r="L235" s="219"/>
      <c r="M235" s="220">
        <v>0</v>
      </c>
    </row>
    <row r="236" spans="1:13" x14ac:dyDescent="0.25">
      <c r="A236" s="227" t="s">
        <v>1774</v>
      </c>
      <c r="B236" s="212">
        <v>0</v>
      </c>
      <c r="C236" s="212">
        <v>10400.34</v>
      </c>
      <c r="D236" s="213">
        <f>[2]!Table323[[#This Row],[Single Family]]+[2]!Table323[[#This Row],[2-4 Units]]+[2]!Table323[[#This Row],[&gt;4 Units]]</f>
        <v>10</v>
      </c>
      <c r="E236" s="213">
        <v>3</v>
      </c>
      <c r="F236" s="213">
        <v>7</v>
      </c>
      <c r="G236" s="213">
        <v>0</v>
      </c>
      <c r="H236" s="214">
        <v>2968.24</v>
      </c>
      <c r="I236" s="213">
        <f>SUM([2]!Table323[[#This Row],[Single Family ]:[&gt;4 Units ]])</f>
        <v>17</v>
      </c>
      <c r="J236" s="215">
        <v>2</v>
      </c>
      <c r="K236" s="215">
        <v>14</v>
      </c>
      <c r="L236" s="215">
        <v>1</v>
      </c>
      <c r="M236" s="216">
        <v>7432.1</v>
      </c>
    </row>
    <row r="237" spans="1:13" x14ac:dyDescent="0.25">
      <c r="A237" s="228" t="s">
        <v>1792</v>
      </c>
      <c r="B237" s="217">
        <v>53392.115599999903</v>
      </c>
      <c r="C237" s="217">
        <v>0</v>
      </c>
      <c r="D237" s="43">
        <f>[2]!Table323[[#This Row],[Single Family]]+[2]!Table323[[#This Row],[2-4 Units]]+[2]!Table323[[#This Row],[&gt;4 Units]]</f>
        <v>0</v>
      </c>
      <c r="E237" s="43"/>
      <c r="F237" s="43"/>
      <c r="G237" s="43"/>
      <c r="H237" s="218">
        <v>0</v>
      </c>
      <c r="I237" s="43">
        <f>SUM([2]!Table323[[#This Row],[Single Family ]:[&gt;4 Units ]])</f>
        <v>0</v>
      </c>
      <c r="J237" s="219"/>
      <c r="K237" s="219"/>
      <c r="L237" s="219"/>
      <c r="M237" s="220">
        <v>0</v>
      </c>
    </row>
    <row r="238" spans="1:13" x14ac:dyDescent="0.25">
      <c r="A238" s="227" t="s">
        <v>1774</v>
      </c>
      <c r="B238" s="212">
        <v>0</v>
      </c>
      <c r="C238" s="212">
        <v>6815.37</v>
      </c>
      <c r="D238" s="213">
        <f>[2]!Table323[[#This Row],[Single Family]]+[2]!Table323[[#This Row],[2-4 Units]]+[2]!Table323[[#This Row],[&gt;4 Units]]</f>
        <v>6</v>
      </c>
      <c r="E238" s="213">
        <v>5</v>
      </c>
      <c r="F238" s="213">
        <v>1</v>
      </c>
      <c r="G238" s="213">
        <v>0</v>
      </c>
      <c r="H238" s="214">
        <v>2179.8000000000002</v>
      </c>
      <c r="I238" s="213">
        <f>SUM([2]!Table323[[#This Row],[Single Family ]:[&gt;4 Units ]])</f>
        <v>18</v>
      </c>
      <c r="J238" s="215">
        <v>6</v>
      </c>
      <c r="K238" s="215">
        <v>12</v>
      </c>
      <c r="L238" s="215">
        <v>0</v>
      </c>
      <c r="M238" s="216">
        <v>4635.57</v>
      </c>
    </row>
    <row r="239" spans="1:13" x14ac:dyDescent="0.25">
      <c r="A239" s="228" t="s">
        <v>1792</v>
      </c>
      <c r="B239" s="217">
        <v>54491.1928999999</v>
      </c>
      <c r="C239" s="217">
        <v>0</v>
      </c>
      <c r="D239" s="43">
        <f>[2]!Table323[[#This Row],[Single Family]]+[2]!Table323[[#This Row],[2-4 Units]]+[2]!Table323[[#This Row],[&gt;4 Units]]</f>
        <v>0</v>
      </c>
      <c r="E239" s="43"/>
      <c r="F239" s="43"/>
      <c r="G239" s="43"/>
      <c r="H239" s="218">
        <v>0</v>
      </c>
      <c r="I239" s="43">
        <f>SUM([2]!Table323[[#This Row],[Single Family ]:[&gt;4 Units ]])</f>
        <v>0</v>
      </c>
      <c r="J239" s="219"/>
      <c r="K239" s="219"/>
      <c r="L239" s="219"/>
      <c r="M239" s="220">
        <v>0</v>
      </c>
    </row>
    <row r="240" spans="1:13" x14ac:dyDescent="0.25">
      <c r="A240" s="227" t="s">
        <v>1792</v>
      </c>
      <c r="B240" s="212">
        <v>231.15710000000001</v>
      </c>
      <c r="C240" s="212">
        <v>0</v>
      </c>
      <c r="D240" s="213">
        <f>[2]!Table323[[#This Row],[Single Family]]+[2]!Table323[[#This Row],[2-4 Units]]+[2]!Table323[[#This Row],[&gt;4 Units]]</f>
        <v>0</v>
      </c>
      <c r="E240" s="213"/>
      <c r="F240" s="213"/>
      <c r="G240" s="213"/>
      <c r="H240" s="214">
        <v>0</v>
      </c>
      <c r="I240" s="213">
        <f>SUM([2]!Table323[[#This Row],[Single Family ]:[&gt;4 Units ]])</f>
        <v>0</v>
      </c>
      <c r="J240" s="215"/>
      <c r="K240" s="215"/>
      <c r="L240" s="215"/>
      <c r="M240" s="216">
        <v>0</v>
      </c>
    </row>
    <row r="241" spans="1:13" x14ac:dyDescent="0.25">
      <c r="A241" s="228" t="s">
        <v>1774</v>
      </c>
      <c r="B241" s="217">
        <v>0</v>
      </c>
      <c r="C241" s="217">
        <v>7352.41</v>
      </c>
      <c r="D241" s="43">
        <f>[2]!Table323[[#This Row],[Single Family]]+[2]!Table323[[#This Row],[2-4 Units]]+[2]!Table323[[#This Row],[&gt;4 Units]]</f>
        <v>9</v>
      </c>
      <c r="E241" s="43">
        <v>2</v>
      </c>
      <c r="F241" s="43">
        <v>7</v>
      </c>
      <c r="G241" s="43">
        <v>0</v>
      </c>
      <c r="H241" s="218">
        <v>2183.98</v>
      </c>
      <c r="I241" s="43">
        <f>SUM([2]!Table323[[#This Row],[Single Family ]:[&gt;4 Units ]])</f>
        <v>8</v>
      </c>
      <c r="J241" s="219">
        <v>2</v>
      </c>
      <c r="K241" s="219">
        <v>6</v>
      </c>
      <c r="L241" s="219">
        <v>0</v>
      </c>
      <c r="M241" s="220">
        <v>5168.43</v>
      </c>
    </row>
    <row r="242" spans="1:13" x14ac:dyDescent="0.25">
      <c r="A242" s="227" t="s">
        <v>1792</v>
      </c>
      <c r="B242" s="212">
        <v>64777.257400000097</v>
      </c>
      <c r="C242" s="212">
        <v>0</v>
      </c>
      <c r="D242" s="213">
        <f>[2]!Table323[[#This Row],[Single Family]]+[2]!Table323[[#This Row],[2-4 Units]]+[2]!Table323[[#This Row],[&gt;4 Units]]</f>
        <v>0</v>
      </c>
      <c r="E242" s="213"/>
      <c r="F242" s="213"/>
      <c r="G242" s="213"/>
      <c r="H242" s="214">
        <v>0</v>
      </c>
      <c r="I242" s="213">
        <f>SUM([2]!Table323[[#This Row],[Single Family ]:[&gt;4 Units ]])</f>
        <v>0</v>
      </c>
      <c r="J242" s="215"/>
      <c r="K242" s="215"/>
      <c r="L242" s="215"/>
      <c r="M242" s="216">
        <v>0</v>
      </c>
    </row>
    <row r="243" spans="1:13" x14ac:dyDescent="0.25">
      <c r="A243" s="228" t="s">
        <v>1774</v>
      </c>
      <c r="B243" s="217">
        <v>67.625799999999998</v>
      </c>
      <c r="C243" s="217">
        <v>0</v>
      </c>
      <c r="D243" s="43">
        <f>[2]!Table323[[#This Row],[Single Family]]+[2]!Table323[[#This Row],[2-4 Units]]+[2]!Table323[[#This Row],[&gt;4 Units]]</f>
        <v>0</v>
      </c>
      <c r="E243" s="43"/>
      <c r="F243" s="43"/>
      <c r="G243" s="43"/>
      <c r="H243" s="218">
        <v>0</v>
      </c>
      <c r="I243" s="43">
        <f>SUM([2]!Table323[[#This Row],[Single Family ]:[&gt;4 Units ]])</f>
        <v>0</v>
      </c>
      <c r="J243" s="219"/>
      <c r="K243" s="219"/>
      <c r="L243" s="219"/>
      <c r="M243" s="220">
        <v>0</v>
      </c>
    </row>
    <row r="244" spans="1:13" x14ac:dyDescent="0.25">
      <c r="A244" s="227" t="s">
        <v>1774</v>
      </c>
      <c r="B244" s="212">
        <v>92154.619600000093</v>
      </c>
      <c r="C244" s="212">
        <v>25570.16</v>
      </c>
      <c r="D244" s="213">
        <f>[2]!Table323[[#This Row],[Single Family]]+[2]!Table323[[#This Row],[2-4 Units]]+[2]!Table323[[#This Row],[&gt;4 Units]]</f>
        <v>12</v>
      </c>
      <c r="E244" s="213">
        <v>11</v>
      </c>
      <c r="F244" s="213">
        <v>1</v>
      </c>
      <c r="G244" s="213">
        <v>0</v>
      </c>
      <c r="H244" s="214">
        <v>5413.7</v>
      </c>
      <c r="I244" s="213">
        <f>SUM([2]!Table323[[#This Row],[Single Family ]:[&gt;4 Units ]])</f>
        <v>22</v>
      </c>
      <c r="J244" s="215">
        <v>16</v>
      </c>
      <c r="K244" s="215">
        <v>5</v>
      </c>
      <c r="L244" s="215">
        <v>1</v>
      </c>
      <c r="M244" s="216">
        <v>20156.46</v>
      </c>
    </row>
    <row r="245" spans="1:13" x14ac:dyDescent="0.25">
      <c r="A245" s="228" t="s">
        <v>1774</v>
      </c>
      <c r="B245" s="217">
        <v>529.9402</v>
      </c>
      <c r="C245" s="217">
        <v>0</v>
      </c>
      <c r="D245" s="43">
        <f>[2]!Table323[[#This Row],[Single Family]]+[2]!Table323[[#This Row],[2-4 Units]]+[2]!Table323[[#This Row],[&gt;4 Units]]</f>
        <v>0</v>
      </c>
      <c r="E245" s="43"/>
      <c r="F245" s="43"/>
      <c r="G245" s="43"/>
      <c r="H245" s="218">
        <v>0</v>
      </c>
      <c r="I245" s="43">
        <f>SUM([2]!Table323[[#This Row],[Single Family ]:[&gt;4 Units ]])</f>
        <v>0</v>
      </c>
      <c r="J245" s="219"/>
      <c r="K245" s="219"/>
      <c r="L245" s="219"/>
      <c r="M245" s="220">
        <v>0</v>
      </c>
    </row>
    <row r="246" spans="1:13" x14ac:dyDescent="0.25">
      <c r="A246" s="227" t="s">
        <v>1792</v>
      </c>
      <c r="B246" s="212">
        <v>0</v>
      </c>
      <c r="C246" s="212">
        <v>0</v>
      </c>
      <c r="D246" s="213">
        <f>[2]!Table323[[#This Row],[Single Family]]+[2]!Table323[[#This Row],[2-4 Units]]+[2]!Table323[[#This Row],[&gt;4 Units]]</f>
        <v>0</v>
      </c>
      <c r="E246" s="213"/>
      <c r="F246" s="213"/>
      <c r="G246" s="213"/>
      <c r="H246" s="214">
        <v>0</v>
      </c>
      <c r="I246" s="213">
        <f>SUM([2]!Table323[[#This Row],[Single Family ]:[&gt;4 Units ]])</f>
        <v>0</v>
      </c>
      <c r="J246" s="215"/>
      <c r="K246" s="215"/>
      <c r="L246" s="215"/>
      <c r="M246" s="216">
        <v>0</v>
      </c>
    </row>
    <row r="247" spans="1:13" x14ac:dyDescent="0.25">
      <c r="A247" s="228" t="s">
        <v>1774</v>
      </c>
      <c r="B247" s="217">
        <v>0</v>
      </c>
      <c r="C247" s="217">
        <v>14190.36</v>
      </c>
      <c r="D247" s="43">
        <f>[2]!Table323[[#This Row],[Single Family]]+[2]!Table323[[#This Row],[2-4 Units]]+[2]!Table323[[#This Row],[&gt;4 Units]]</f>
        <v>3</v>
      </c>
      <c r="E247" s="43">
        <v>3</v>
      </c>
      <c r="F247" s="43">
        <v>0</v>
      </c>
      <c r="G247" s="43">
        <v>0</v>
      </c>
      <c r="H247" s="218">
        <v>1888.11</v>
      </c>
      <c r="I247" s="43">
        <f>SUM([2]!Table323[[#This Row],[Single Family ]:[&gt;4 Units ]])</f>
        <v>7</v>
      </c>
      <c r="J247" s="219">
        <v>3</v>
      </c>
      <c r="K247" s="219">
        <v>4</v>
      </c>
      <c r="L247" s="219">
        <v>0</v>
      </c>
      <c r="M247" s="220">
        <v>12302.25</v>
      </c>
    </row>
    <row r="248" spans="1:13" x14ac:dyDescent="0.25">
      <c r="A248" s="227" t="s">
        <v>1792</v>
      </c>
      <c r="B248" s="212">
        <v>45179.0501</v>
      </c>
      <c r="C248" s="212">
        <v>0</v>
      </c>
      <c r="D248" s="213">
        <f>[2]!Table323[[#This Row],[Single Family]]+[2]!Table323[[#This Row],[2-4 Units]]+[2]!Table323[[#This Row],[&gt;4 Units]]</f>
        <v>0</v>
      </c>
      <c r="E248" s="213"/>
      <c r="F248" s="213"/>
      <c r="G248" s="213"/>
      <c r="H248" s="214">
        <v>0</v>
      </c>
      <c r="I248" s="213">
        <f>SUM([2]!Table323[[#This Row],[Single Family ]:[&gt;4 Units ]])</f>
        <v>0</v>
      </c>
      <c r="J248" s="215"/>
      <c r="K248" s="215"/>
      <c r="L248" s="215"/>
      <c r="M248" s="216">
        <v>0</v>
      </c>
    </row>
    <row r="249" spans="1:13" x14ac:dyDescent="0.25">
      <c r="A249" s="228" t="s">
        <v>1774</v>
      </c>
      <c r="B249" s="217">
        <v>588.71630000000005</v>
      </c>
      <c r="C249" s="217">
        <v>0</v>
      </c>
      <c r="D249" s="43">
        <f>[2]!Table323[[#This Row],[Single Family]]+[2]!Table323[[#This Row],[2-4 Units]]+[2]!Table323[[#This Row],[&gt;4 Units]]</f>
        <v>0</v>
      </c>
      <c r="E249" s="43"/>
      <c r="F249" s="43"/>
      <c r="G249" s="43"/>
      <c r="H249" s="218">
        <v>0</v>
      </c>
      <c r="I249" s="43">
        <f>SUM([2]!Table323[[#This Row],[Single Family ]:[&gt;4 Units ]])</f>
        <v>0</v>
      </c>
      <c r="J249" s="219"/>
      <c r="K249" s="219"/>
      <c r="L249" s="219"/>
      <c r="M249" s="220">
        <v>0</v>
      </c>
    </row>
    <row r="250" spans="1:13" x14ac:dyDescent="0.25">
      <c r="A250" s="227" t="s">
        <v>1774</v>
      </c>
      <c r="B250" s="212">
        <v>40066.7255</v>
      </c>
      <c r="C250" s="212">
        <v>16767.72</v>
      </c>
      <c r="D250" s="213">
        <f>[2]!Table323[[#This Row],[Single Family]]+[2]!Table323[[#This Row],[2-4 Units]]+[2]!Table323[[#This Row],[&gt;4 Units]]</f>
        <v>9</v>
      </c>
      <c r="E250" s="213">
        <v>8</v>
      </c>
      <c r="F250" s="213">
        <v>1</v>
      </c>
      <c r="G250" s="213">
        <v>0</v>
      </c>
      <c r="H250" s="214">
        <v>5025.12</v>
      </c>
      <c r="I250" s="213">
        <f>SUM([2]!Table323[[#This Row],[Single Family ]:[&gt;4 Units ]])</f>
        <v>11</v>
      </c>
      <c r="J250" s="215">
        <v>6</v>
      </c>
      <c r="K250" s="215">
        <v>5</v>
      </c>
      <c r="L250" s="215">
        <v>0</v>
      </c>
      <c r="M250" s="216">
        <v>11742.6</v>
      </c>
    </row>
    <row r="251" spans="1:13" x14ac:dyDescent="0.25">
      <c r="A251" s="228" t="s">
        <v>1774</v>
      </c>
      <c r="B251" s="217">
        <v>8.3750999999999998</v>
      </c>
      <c r="C251" s="217">
        <v>0</v>
      </c>
      <c r="D251" s="43">
        <f>[2]!Table323[[#This Row],[Single Family]]+[2]!Table323[[#This Row],[2-4 Units]]+[2]!Table323[[#This Row],[&gt;4 Units]]</f>
        <v>0</v>
      </c>
      <c r="E251" s="43"/>
      <c r="F251" s="43"/>
      <c r="G251" s="43"/>
      <c r="H251" s="218">
        <v>0</v>
      </c>
      <c r="I251" s="43">
        <f>SUM([2]!Table323[[#This Row],[Single Family ]:[&gt;4 Units ]])</f>
        <v>0</v>
      </c>
      <c r="J251" s="219"/>
      <c r="K251" s="219"/>
      <c r="L251" s="219"/>
      <c r="M251" s="220">
        <v>0</v>
      </c>
    </row>
    <row r="252" spans="1:13" x14ac:dyDescent="0.25">
      <c r="A252" s="227" t="s">
        <v>1774</v>
      </c>
      <c r="B252" s="212">
        <v>0</v>
      </c>
      <c r="C252" s="212">
        <v>3171.78</v>
      </c>
      <c r="D252" s="213">
        <f>[2]!Table323[[#This Row],[Single Family]]+[2]!Table323[[#This Row],[2-4 Units]]+[2]!Table323[[#This Row],[&gt;4 Units]]</f>
        <v>0</v>
      </c>
      <c r="E252" s="213"/>
      <c r="F252" s="213"/>
      <c r="G252" s="213"/>
      <c r="H252" s="214">
        <v>0</v>
      </c>
      <c r="I252" s="213">
        <f>SUM([2]!Table323[[#This Row],[Single Family ]:[&gt;4 Units ]])</f>
        <v>2</v>
      </c>
      <c r="J252" s="215">
        <v>1</v>
      </c>
      <c r="K252" s="215">
        <v>1</v>
      </c>
      <c r="L252" s="215">
        <v>0</v>
      </c>
      <c r="M252" s="216">
        <v>3171.78</v>
      </c>
    </row>
    <row r="253" spans="1:13" x14ac:dyDescent="0.25">
      <c r="A253" s="228" t="s">
        <v>1774</v>
      </c>
      <c r="B253" s="217">
        <v>752.1549</v>
      </c>
      <c r="C253" s="217">
        <v>0</v>
      </c>
      <c r="D253" s="43">
        <f>[2]!Table323[[#This Row],[Single Family]]+[2]!Table323[[#This Row],[2-4 Units]]+[2]!Table323[[#This Row],[&gt;4 Units]]</f>
        <v>0</v>
      </c>
      <c r="E253" s="43"/>
      <c r="F253" s="43"/>
      <c r="G253" s="43"/>
      <c r="H253" s="218">
        <v>0</v>
      </c>
      <c r="I253" s="43">
        <f>SUM([2]!Table323[[#This Row],[Single Family ]:[&gt;4 Units ]])</f>
        <v>0</v>
      </c>
      <c r="J253" s="219"/>
      <c r="K253" s="219"/>
      <c r="L253" s="219"/>
      <c r="M253" s="220">
        <v>0</v>
      </c>
    </row>
    <row r="254" spans="1:13" x14ac:dyDescent="0.25">
      <c r="A254" s="227" t="s">
        <v>1774</v>
      </c>
      <c r="B254" s="212">
        <v>83322.580300000103</v>
      </c>
      <c r="C254" s="212">
        <v>29975.46</v>
      </c>
      <c r="D254" s="213">
        <f>[2]!Table323[[#This Row],[Single Family]]+[2]!Table323[[#This Row],[2-4 Units]]+[2]!Table323[[#This Row],[&gt;4 Units]]</f>
        <v>8</v>
      </c>
      <c r="E254" s="213">
        <v>8</v>
      </c>
      <c r="F254" s="213">
        <v>0</v>
      </c>
      <c r="G254" s="213">
        <v>0</v>
      </c>
      <c r="H254" s="214">
        <v>8295.25</v>
      </c>
      <c r="I254" s="213">
        <f>SUM([2]!Table323[[#This Row],[Single Family ]:[&gt;4 Units ]])</f>
        <v>20</v>
      </c>
      <c r="J254" s="215">
        <v>11</v>
      </c>
      <c r="K254" s="215">
        <v>9</v>
      </c>
      <c r="L254" s="215">
        <v>0</v>
      </c>
      <c r="M254" s="216">
        <v>15680.21</v>
      </c>
    </row>
    <row r="255" spans="1:13" x14ac:dyDescent="0.25">
      <c r="A255" s="228" t="s">
        <v>1774</v>
      </c>
      <c r="B255" s="217">
        <v>897.51229999999998</v>
      </c>
      <c r="C255" s="217">
        <v>0</v>
      </c>
      <c r="D255" s="43">
        <f>[2]!Table323[[#This Row],[Single Family]]+[2]!Table323[[#This Row],[2-4 Units]]+[2]!Table323[[#This Row],[&gt;4 Units]]</f>
        <v>0</v>
      </c>
      <c r="E255" s="43"/>
      <c r="F255" s="43"/>
      <c r="G255" s="43"/>
      <c r="H255" s="218">
        <v>0</v>
      </c>
      <c r="I255" s="43">
        <f>SUM([2]!Table323[[#This Row],[Single Family ]:[&gt;4 Units ]])</f>
        <v>0</v>
      </c>
      <c r="J255" s="219"/>
      <c r="K255" s="219"/>
      <c r="L255" s="219"/>
      <c r="M255" s="220">
        <v>0</v>
      </c>
    </row>
    <row r="256" spans="1:13" x14ac:dyDescent="0.25">
      <c r="A256" s="227" t="s">
        <v>1774</v>
      </c>
      <c r="B256" s="212">
        <v>0</v>
      </c>
      <c r="C256" s="212">
        <v>490.74</v>
      </c>
      <c r="D256" s="213">
        <f>[2]!Table323[[#This Row],[Single Family]]+[2]!Table323[[#This Row],[2-4 Units]]+[2]!Table323[[#This Row],[&gt;4 Units]]</f>
        <v>0</v>
      </c>
      <c r="E256" s="213"/>
      <c r="F256" s="213"/>
      <c r="G256" s="213"/>
      <c r="H256" s="214">
        <v>0</v>
      </c>
      <c r="I256" s="213">
        <f>SUM([2]!Table323[[#This Row],[Single Family ]:[&gt;4 Units ]])</f>
        <v>1</v>
      </c>
      <c r="J256" s="215">
        <v>0</v>
      </c>
      <c r="K256" s="215">
        <v>1</v>
      </c>
      <c r="L256" s="215">
        <v>0</v>
      </c>
      <c r="M256" s="216">
        <v>490.74</v>
      </c>
    </row>
    <row r="257" spans="1:13" x14ac:dyDescent="0.25">
      <c r="A257" s="228" t="s">
        <v>1774</v>
      </c>
      <c r="B257" s="217">
        <v>77725.744400000098</v>
      </c>
      <c r="C257" s="217">
        <v>67092.72</v>
      </c>
      <c r="D257" s="43">
        <f>[2]!Table323[[#This Row],[Single Family]]+[2]!Table323[[#This Row],[2-4 Units]]+[2]!Table323[[#This Row],[&gt;4 Units]]</f>
        <v>69</v>
      </c>
      <c r="E257" s="43">
        <v>63</v>
      </c>
      <c r="F257" s="43">
        <v>6</v>
      </c>
      <c r="G257" s="43">
        <v>0</v>
      </c>
      <c r="H257" s="218">
        <v>38539.730000000003</v>
      </c>
      <c r="I257" s="43">
        <f>SUM([2]!Table323[[#This Row],[Single Family ]:[&gt;4 Units ]])</f>
        <v>15</v>
      </c>
      <c r="J257" s="219">
        <v>13</v>
      </c>
      <c r="K257" s="219">
        <v>2</v>
      </c>
      <c r="L257" s="219">
        <v>0</v>
      </c>
      <c r="M257" s="220">
        <v>28552.99</v>
      </c>
    </row>
    <row r="258" spans="1:13" x14ac:dyDescent="0.25">
      <c r="A258" s="227" t="s">
        <v>1774</v>
      </c>
      <c r="B258" s="212">
        <v>88019.366599999994</v>
      </c>
      <c r="C258" s="212">
        <v>10986.41</v>
      </c>
      <c r="D258" s="213">
        <f>[2]!Table323[[#This Row],[Single Family]]+[2]!Table323[[#This Row],[2-4 Units]]+[2]!Table323[[#This Row],[&gt;4 Units]]</f>
        <v>31</v>
      </c>
      <c r="E258" s="213">
        <v>16</v>
      </c>
      <c r="F258" s="213">
        <v>0</v>
      </c>
      <c r="G258" s="213">
        <v>15</v>
      </c>
      <c r="H258" s="214">
        <v>10986.41</v>
      </c>
      <c r="I258" s="213">
        <f>SUM([2]!Table323[[#This Row],[Single Family ]:[&gt;4 Units ]])</f>
        <v>0</v>
      </c>
      <c r="J258" s="215"/>
      <c r="K258" s="215"/>
      <c r="L258" s="215"/>
      <c r="M258" s="216">
        <v>0</v>
      </c>
    </row>
    <row r="259" spans="1:13" x14ac:dyDescent="0.25">
      <c r="A259" s="228" t="s">
        <v>1774</v>
      </c>
      <c r="B259" s="217">
        <v>58587.509199999899</v>
      </c>
      <c r="C259" s="217">
        <v>301300.26</v>
      </c>
      <c r="D259" s="43">
        <f>[2]!Table323[[#This Row],[Single Family]]+[2]!Table323[[#This Row],[2-4 Units]]+[2]!Table323[[#This Row],[&gt;4 Units]]</f>
        <v>17</v>
      </c>
      <c r="E259" s="43">
        <v>16</v>
      </c>
      <c r="F259" s="43">
        <v>1</v>
      </c>
      <c r="G259" s="43">
        <v>0</v>
      </c>
      <c r="H259" s="218">
        <v>10891.55</v>
      </c>
      <c r="I259" s="43">
        <f>SUM([2]!Table323[[#This Row],[Single Family ]:[&gt;4 Units ]])</f>
        <v>4</v>
      </c>
      <c r="J259" s="219">
        <v>1</v>
      </c>
      <c r="K259" s="219">
        <v>2</v>
      </c>
      <c r="L259" s="219">
        <v>1</v>
      </c>
      <c r="M259" s="220">
        <v>289508.71000000002</v>
      </c>
    </row>
    <row r="260" spans="1:13" x14ac:dyDescent="0.25">
      <c r="A260" s="227" t="s">
        <v>1774</v>
      </c>
      <c r="B260" s="212">
        <v>70907.985900000102</v>
      </c>
      <c r="C260" s="212">
        <v>9897.52</v>
      </c>
      <c r="D260" s="213">
        <f>[2]!Table323[[#This Row],[Single Family]]+[2]!Table323[[#This Row],[2-4 Units]]+[2]!Table323[[#This Row],[&gt;4 Units]]</f>
        <v>24</v>
      </c>
      <c r="E260" s="213">
        <v>19</v>
      </c>
      <c r="F260" s="213">
        <v>1</v>
      </c>
      <c r="G260" s="213">
        <v>4</v>
      </c>
      <c r="H260" s="214">
        <v>9039.11</v>
      </c>
      <c r="I260" s="213">
        <f>SUM([2]!Table323[[#This Row],[Single Family ]:[&gt;4 Units ]])</f>
        <v>2</v>
      </c>
      <c r="J260" s="215">
        <v>2</v>
      </c>
      <c r="K260" s="215">
        <v>0</v>
      </c>
      <c r="L260" s="215">
        <v>0</v>
      </c>
      <c r="M260" s="216">
        <v>858.41</v>
      </c>
    </row>
    <row r="261" spans="1:13" x14ac:dyDescent="0.25">
      <c r="A261" s="228" t="s">
        <v>1774</v>
      </c>
      <c r="B261" s="217">
        <v>72449.754100000006</v>
      </c>
      <c r="C261" s="217">
        <v>15589.52</v>
      </c>
      <c r="D261" s="43">
        <f>[2]!Table323[[#This Row],[Single Family]]+[2]!Table323[[#This Row],[2-4 Units]]+[2]!Table323[[#This Row],[&gt;4 Units]]</f>
        <v>37</v>
      </c>
      <c r="E261" s="43">
        <v>19</v>
      </c>
      <c r="F261" s="43">
        <v>3</v>
      </c>
      <c r="G261" s="43">
        <v>15</v>
      </c>
      <c r="H261" s="218">
        <v>11147.17</v>
      </c>
      <c r="I261" s="43">
        <f>SUM([2]!Table323[[#This Row],[Single Family ]:[&gt;4 Units ]])</f>
        <v>4</v>
      </c>
      <c r="J261" s="219">
        <v>4</v>
      </c>
      <c r="K261" s="219">
        <v>0</v>
      </c>
      <c r="L261" s="219">
        <v>0</v>
      </c>
      <c r="M261" s="220">
        <v>4442.3500000000004</v>
      </c>
    </row>
    <row r="262" spans="1:13" x14ac:dyDescent="0.25">
      <c r="A262" s="227" t="s">
        <v>1774</v>
      </c>
      <c r="B262" s="212">
        <v>76013.063599999805</v>
      </c>
      <c r="C262" s="212">
        <v>23082.76</v>
      </c>
      <c r="D262" s="213">
        <f>[2]!Table323[[#This Row],[Single Family]]+[2]!Table323[[#This Row],[2-4 Units]]+[2]!Table323[[#This Row],[&gt;4 Units]]</f>
        <v>33</v>
      </c>
      <c r="E262" s="213">
        <v>33</v>
      </c>
      <c r="F262" s="213">
        <v>0</v>
      </c>
      <c r="G262" s="213">
        <v>0</v>
      </c>
      <c r="H262" s="214">
        <v>20569.71</v>
      </c>
      <c r="I262" s="213">
        <f>SUM([2]!Table323[[#This Row],[Single Family ]:[&gt;4 Units ]])</f>
        <v>5</v>
      </c>
      <c r="J262" s="215">
        <v>5</v>
      </c>
      <c r="K262" s="215">
        <v>0</v>
      </c>
      <c r="L262" s="215">
        <v>0</v>
      </c>
      <c r="M262" s="216">
        <v>2513.0500000000002</v>
      </c>
    </row>
    <row r="263" spans="1:13" x14ac:dyDescent="0.25">
      <c r="A263" s="228" t="s">
        <v>1774</v>
      </c>
      <c r="B263" s="217">
        <v>0</v>
      </c>
      <c r="C263" s="217">
        <v>181.36</v>
      </c>
      <c r="D263" s="43">
        <f>[2]!Table323[[#This Row],[Single Family]]+[2]!Table323[[#This Row],[2-4 Units]]+[2]!Table323[[#This Row],[&gt;4 Units]]</f>
        <v>1</v>
      </c>
      <c r="E263" s="43">
        <v>1</v>
      </c>
      <c r="F263" s="43">
        <v>0</v>
      </c>
      <c r="G263" s="43">
        <v>0</v>
      </c>
      <c r="H263" s="218">
        <v>181.36</v>
      </c>
      <c r="I263" s="43">
        <f>SUM([2]!Table323[[#This Row],[Single Family ]:[&gt;4 Units ]])</f>
        <v>0</v>
      </c>
      <c r="J263" s="219"/>
      <c r="K263" s="219"/>
      <c r="L263" s="219"/>
      <c r="M263" s="220">
        <v>0</v>
      </c>
    </row>
    <row r="264" spans="1:13" x14ac:dyDescent="0.25">
      <c r="A264" s="227" t="s">
        <v>1774</v>
      </c>
      <c r="B264" s="212">
        <v>118660.9953</v>
      </c>
      <c r="C264" s="212">
        <v>120779.61</v>
      </c>
      <c r="D264" s="213">
        <f>[2]!Table323[[#This Row],[Single Family]]+[2]!Table323[[#This Row],[2-4 Units]]+[2]!Table323[[#This Row],[&gt;4 Units]]</f>
        <v>24</v>
      </c>
      <c r="E264" s="213">
        <v>24</v>
      </c>
      <c r="F264" s="213">
        <v>0</v>
      </c>
      <c r="G264" s="213">
        <v>0</v>
      </c>
      <c r="H264" s="214">
        <v>15405.65</v>
      </c>
      <c r="I264" s="213">
        <f>SUM([2]!Table323[[#This Row],[Single Family ]:[&gt;4 Units ]])</f>
        <v>3</v>
      </c>
      <c r="J264" s="215">
        <v>3</v>
      </c>
      <c r="K264" s="215">
        <v>0</v>
      </c>
      <c r="L264" s="215">
        <v>0</v>
      </c>
      <c r="M264" s="216">
        <v>15373.96</v>
      </c>
    </row>
    <row r="265" spans="1:13" x14ac:dyDescent="0.25">
      <c r="A265" s="228" t="s">
        <v>1774</v>
      </c>
      <c r="B265" s="217">
        <v>454.1302</v>
      </c>
      <c r="C265" s="217">
        <v>0</v>
      </c>
      <c r="D265" s="43">
        <f>[2]!Table323[[#This Row],[Single Family]]+[2]!Table323[[#This Row],[2-4 Units]]+[2]!Table323[[#This Row],[&gt;4 Units]]</f>
        <v>0</v>
      </c>
      <c r="E265" s="43"/>
      <c r="F265" s="43"/>
      <c r="G265" s="43"/>
      <c r="H265" s="218">
        <v>0</v>
      </c>
      <c r="I265" s="43">
        <f>SUM([2]!Table323[[#This Row],[Single Family ]:[&gt;4 Units ]])</f>
        <v>0</v>
      </c>
      <c r="J265" s="219"/>
      <c r="K265" s="219"/>
      <c r="L265" s="219"/>
      <c r="M265" s="220">
        <v>0</v>
      </c>
    </row>
    <row r="266" spans="1:13" x14ac:dyDescent="0.25">
      <c r="A266" s="227" t="s">
        <v>1774</v>
      </c>
      <c r="B266" s="212">
        <v>83005.870799999801</v>
      </c>
      <c r="C266" s="212">
        <v>19090.919999999998</v>
      </c>
      <c r="D266" s="213">
        <f>[2]!Table323[[#This Row],[Single Family]]+[2]!Table323[[#This Row],[2-4 Units]]+[2]!Table323[[#This Row],[&gt;4 Units]]</f>
        <v>25</v>
      </c>
      <c r="E266" s="213">
        <v>25</v>
      </c>
      <c r="F266" s="213">
        <v>0</v>
      </c>
      <c r="G266" s="213">
        <v>0</v>
      </c>
      <c r="H266" s="214">
        <v>15796.6</v>
      </c>
      <c r="I266" s="213">
        <f>SUM([2]!Table323[[#This Row],[Single Family ]:[&gt;4 Units ]])</f>
        <v>1</v>
      </c>
      <c r="J266" s="215">
        <v>1</v>
      </c>
      <c r="K266" s="215">
        <v>0</v>
      </c>
      <c r="L266" s="215">
        <v>0</v>
      </c>
      <c r="M266" s="216">
        <v>3294.32</v>
      </c>
    </row>
    <row r="267" spans="1:13" x14ac:dyDescent="0.25">
      <c r="A267" s="228" t="s">
        <v>1774</v>
      </c>
      <c r="B267" s="217">
        <v>728.59849999999994</v>
      </c>
      <c r="C267" s="217">
        <v>1151.49</v>
      </c>
      <c r="D267" s="43">
        <f>[2]!Table323[[#This Row],[Single Family]]+[2]!Table323[[#This Row],[2-4 Units]]+[2]!Table323[[#This Row],[&gt;4 Units]]</f>
        <v>1</v>
      </c>
      <c r="E267" s="43">
        <v>1</v>
      </c>
      <c r="F267" s="43">
        <v>0</v>
      </c>
      <c r="G267" s="43">
        <v>0</v>
      </c>
      <c r="H267" s="218">
        <v>1151.49</v>
      </c>
      <c r="I267" s="43">
        <f>SUM([2]!Table323[[#This Row],[Single Family ]:[&gt;4 Units ]])</f>
        <v>0</v>
      </c>
      <c r="J267" s="219"/>
      <c r="K267" s="219"/>
      <c r="L267" s="219"/>
      <c r="M267" s="220">
        <v>0</v>
      </c>
    </row>
    <row r="268" spans="1:13" x14ac:dyDescent="0.25">
      <c r="A268" s="227" t="s">
        <v>1774</v>
      </c>
      <c r="B268" s="212">
        <v>69671.752900000007</v>
      </c>
      <c r="C268" s="212">
        <v>9704.3799999999992</v>
      </c>
      <c r="D268" s="213">
        <f>[2]!Table323[[#This Row],[Single Family]]+[2]!Table323[[#This Row],[2-4 Units]]+[2]!Table323[[#This Row],[&gt;4 Units]]</f>
        <v>16</v>
      </c>
      <c r="E268" s="213">
        <v>16</v>
      </c>
      <c r="F268" s="213">
        <v>0</v>
      </c>
      <c r="G268" s="213">
        <v>0</v>
      </c>
      <c r="H268" s="214">
        <v>9601.5</v>
      </c>
      <c r="I268" s="213">
        <f>SUM([2]!Table323[[#This Row],[Single Family ]:[&gt;4 Units ]])</f>
        <v>1</v>
      </c>
      <c r="J268" s="215">
        <v>0</v>
      </c>
      <c r="K268" s="215">
        <v>1</v>
      </c>
      <c r="L268" s="215">
        <v>0</v>
      </c>
      <c r="M268" s="216">
        <v>102.88</v>
      </c>
    </row>
    <row r="269" spans="1:13" x14ac:dyDescent="0.25">
      <c r="A269" s="228" t="s">
        <v>1774</v>
      </c>
      <c r="B269" s="217">
        <v>80824.2261</v>
      </c>
      <c r="C269" s="217">
        <v>18168.400000000001</v>
      </c>
      <c r="D269" s="43">
        <f>[2]!Table323[[#This Row],[Single Family]]+[2]!Table323[[#This Row],[2-4 Units]]+[2]!Table323[[#This Row],[&gt;4 Units]]</f>
        <v>29</v>
      </c>
      <c r="E269" s="43">
        <v>29</v>
      </c>
      <c r="F269" s="43">
        <v>0</v>
      </c>
      <c r="G269" s="43">
        <v>0</v>
      </c>
      <c r="H269" s="218">
        <v>17324.400000000001</v>
      </c>
      <c r="I269" s="43">
        <f>SUM([2]!Table323[[#This Row],[Single Family ]:[&gt;4 Units ]])</f>
        <v>2</v>
      </c>
      <c r="J269" s="219">
        <v>2</v>
      </c>
      <c r="K269" s="219">
        <v>0</v>
      </c>
      <c r="L269" s="219">
        <v>0</v>
      </c>
      <c r="M269" s="220">
        <v>844</v>
      </c>
    </row>
    <row r="270" spans="1:13" x14ac:dyDescent="0.25">
      <c r="A270" s="227" t="s">
        <v>1774</v>
      </c>
      <c r="B270" s="212">
        <v>77262.277400000094</v>
      </c>
      <c r="C270" s="212">
        <v>11582.4</v>
      </c>
      <c r="D270" s="213">
        <f>[2]!Table323[[#This Row],[Single Family]]+[2]!Table323[[#This Row],[2-4 Units]]+[2]!Table323[[#This Row],[&gt;4 Units]]</f>
        <v>28</v>
      </c>
      <c r="E270" s="213">
        <v>25</v>
      </c>
      <c r="F270" s="213">
        <v>1</v>
      </c>
      <c r="G270" s="213">
        <v>2</v>
      </c>
      <c r="H270" s="214">
        <v>10668.61</v>
      </c>
      <c r="I270" s="213">
        <f>SUM([2]!Table323[[#This Row],[Single Family ]:[&gt;4 Units ]])</f>
        <v>3</v>
      </c>
      <c r="J270" s="215">
        <v>2</v>
      </c>
      <c r="K270" s="215">
        <v>1</v>
      </c>
      <c r="L270" s="215">
        <v>0</v>
      </c>
      <c r="M270" s="216">
        <v>913.79</v>
      </c>
    </row>
    <row r="271" spans="1:13" x14ac:dyDescent="0.25">
      <c r="A271" s="228" t="s">
        <v>1774</v>
      </c>
      <c r="B271" s="217">
        <v>116407.5059</v>
      </c>
      <c r="C271" s="217">
        <v>22949.33</v>
      </c>
      <c r="D271" s="43">
        <f>[2]!Table323[[#This Row],[Single Family]]+[2]!Table323[[#This Row],[2-4 Units]]+[2]!Table323[[#This Row],[&gt;4 Units]]</f>
        <v>43</v>
      </c>
      <c r="E271" s="43">
        <v>40</v>
      </c>
      <c r="F271" s="43">
        <v>1</v>
      </c>
      <c r="G271" s="43">
        <v>2</v>
      </c>
      <c r="H271" s="218">
        <v>22949.33</v>
      </c>
      <c r="I271" s="43">
        <f>SUM([2]!Table323[[#This Row],[Single Family ]:[&gt;4 Units ]])</f>
        <v>0</v>
      </c>
      <c r="J271" s="219"/>
      <c r="K271" s="219"/>
      <c r="L271" s="219"/>
      <c r="M271" s="220">
        <v>0</v>
      </c>
    </row>
    <row r="272" spans="1:13" x14ac:dyDescent="0.25">
      <c r="A272" s="227" t="s">
        <v>1774</v>
      </c>
      <c r="B272" s="212">
        <v>55146.045800000102</v>
      </c>
      <c r="C272" s="212">
        <v>21109.09</v>
      </c>
      <c r="D272" s="213">
        <f>[2]!Table323[[#This Row],[Single Family]]+[2]!Table323[[#This Row],[2-4 Units]]+[2]!Table323[[#This Row],[&gt;4 Units]]</f>
        <v>19</v>
      </c>
      <c r="E272" s="213">
        <v>18</v>
      </c>
      <c r="F272" s="213">
        <v>1</v>
      </c>
      <c r="G272" s="213">
        <v>0</v>
      </c>
      <c r="H272" s="214">
        <v>11439.41</v>
      </c>
      <c r="I272" s="213">
        <f>SUM([2]!Table323[[#This Row],[Single Family ]:[&gt;4 Units ]])</f>
        <v>4</v>
      </c>
      <c r="J272" s="215">
        <v>4</v>
      </c>
      <c r="K272" s="215">
        <v>0</v>
      </c>
      <c r="L272" s="215">
        <v>0</v>
      </c>
      <c r="M272" s="216">
        <v>9669.68</v>
      </c>
    </row>
    <row r="273" spans="1:13" x14ac:dyDescent="0.25">
      <c r="A273" s="228" t="s">
        <v>1774</v>
      </c>
      <c r="B273" s="217">
        <v>0</v>
      </c>
      <c r="C273" s="217">
        <v>0</v>
      </c>
      <c r="D273" s="43">
        <f>[2]!Table323[[#This Row],[Single Family]]+[2]!Table323[[#This Row],[2-4 Units]]+[2]!Table323[[#This Row],[&gt;4 Units]]</f>
        <v>0</v>
      </c>
      <c r="E273" s="43"/>
      <c r="F273" s="43"/>
      <c r="G273" s="43"/>
      <c r="H273" s="218">
        <v>0</v>
      </c>
      <c r="I273" s="43">
        <f>SUM([2]!Table323[[#This Row],[Single Family ]:[&gt;4 Units ]])</f>
        <v>0</v>
      </c>
      <c r="J273" s="219"/>
      <c r="K273" s="219"/>
      <c r="L273" s="219"/>
      <c r="M273" s="220">
        <v>0</v>
      </c>
    </row>
    <row r="274" spans="1:13" x14ac:dyDescent="0.25">
      <c r="A274" s="227" t="s">
        <v>1774</v>
      </c>
      <c r="B274" s="212">
        <v>43.496099999999998</v>
      </c>
      <c r="C274" s="212">
        <v>0</v>
      </c>
      <c r="D274" s="213">
        <f>[2]!Table323[[#This Row],[Single Family]]+[2]!Table323[[#This Row],[2-4 Units]]+[2]!Table323[[#This Row],[&gt;4 Units]]</f>
        <v>0</v>
      </c>
      <c r="E274" s="213"/>
      <c r="F274" s="213"/>
      <c r="G274" s="213"/>
      <c r="H274" s="214">
        <v>0</v>
      </c>
      <c r="I274" s="213">
        <f>SUM([2]!Table323[[#This Row],[Single Family ]:[&gt;4 Units ]])</f>
        <v>0</v>
      </c>
      <c r="J274" s="215"/>
      <c r="K274" s="215"/>
      <c r="L274" s="215"/>
      <c r="M274" s="216">
        <v>0</v>
      </c>
    </row>
    <row r="275" spans="1:13" x14ac:dyDescent="0.25">
      <c r="A275" s="228" t="s">
        <v>1774</v>
      </c>
      <c r="B275" s="217">
        <v>88.630099999999999</v>
      </c>
      <c r="C275" s="217">
        <v>0</v>
      </c>
      <c r="D275" s="43">
        <f>[2]!Table323[[#This Row],[Single Family]]+[2]!Table323[[#This Row],[2-4 Units]]+[2]!Table323[[#This Row],[&gt;4 Units]]</f>
        <v>0</v>
      </c>
      <c r="E275" s="43"/>
      <c r="F275" s="43"/>
      <c r="G275" s="43"/>
      <c r="H275" s="218">
        <v>0</v>
      </c>
      <c r="I275" s="43">
        <f>SUM([2]!Table323[[#This Row],[Single Family ]:[&gt;4 Units ]])</f>
        <v>0</v>
      </c>
      <c r="J275" s="219"/>
      <c r="K275" s="219"/>
      <c r="L275" s="219"/>
      <c r="M275" s="220">
        <v>0</v>
      </c>
    </row>
    <row r="276" spans="1:13" x14ac:dyDescent="0.25">
      <c r="A276" s="227" t="s">
        <v>1774</v>
      </c>
      <c r="B276" s="212">
        <v>138.0009</v>
      </c>
      <c r="C276" s="212">
        <v>0</v>
      </c>
      <c r="D276" s="213">
        <f>[2]!Table323[[#This Row],[Single Family]]+[2]!Table323[[#This Row],[2-4 Units]]+[2]!Table323[[#This Row],[&gt;4 Units]]</f>
        <v>0</v>
      </c>
      <c r="E276" s="213"/>
      <c r="F276" s="213"/>
      <c r="G276" s="213"/>
      <c r="H276" s="214">
        <v>0</v>
      </c>
      <c r="I276" s="213">
        <f>SUM([2]!Table323[[#This Row],[Single Family ]:[&gt;4 Units ]])</f>
        <v>0</v>
      </c>
      <c r="J276" s="215"/>
      <c r="K276" s="215"/>
      <c r="L276" s="215"/>
      <c r="M276" s="216">
        <v>0</v>
      </c>
    </row>
    <row r="277" spans="1:13" x14ac:dyDescent="0.25">
      <c r="A277" s="228" t="s">
        <v>1774</v>
      </c>
      <c r="B277" s="217">
        <v>140097.96650000001</v>
      </c>
      <c r="C277" s="217">
        <v>129756.75</v>
      </c>
      <c r="D277" s="43">
        <f>[2]!Table323[[#This Row],[Single Family]]+[2]!Table323[[#This Row],[2-4 Units]]+[2]!Table323[[#This Row],[&gt;4 Units]]</f>
        <v>29</v>
      </c>
      <c r="E277" s="43">
        <v>28</v>
      </c>
      <c r="F277" s="43">
        <v>1</v>
      </c>
      <c r="G277" s="43">
        <v>0</v>
      </c>
      <c r="H277" s="218">
        <v>25256.38</v>
      </c>
      <c r="I277" s="43">
        <f>SUM([2]!Table323[[#This Row],[Single Family ]:[&gt;4 Units ]])</f>
        <v>11</v>
      </c>
      <c r="J277" s="219">
        <v>7</v>
      </c>
      <c r="K277" s="219">
        <v>2</v>
      </c>
      <c r="L277" s="219">
        <v>2</v>
      </c>
      <c r="M277" s="220">
        <v>104500.37</v>
      </c>
    </row>
    <row r="278" spans="1:13" x14ac:dyDescent="0.25">
      <c r="A278" s="227" t="s">
        <v>1774</v>
      </c>
      <c r="B278" s="212">
        <v>546.85829999999999</v>
      </c>
      <c r="C278" s="212">
        <v>0</v>
      </c>
      <c r="D278" s="213">
        <f>[2]!Table323[[#This Row],[Single Family]]+[2]!Table323[[#This Row],[2-4 Units]]+[2]!Table323[[#This Row],[&gt;4 Units]]</f>
        <v>0</v>
      </c>
      <c r="E278" s="213"/>
      <c r="F278" s="213"/>
      <c r="G278" s="213"/>
      <c r="H278" s="214">
        <v>0</v>
      </c>
      <c r="I278" s="213">
        <f>SUM([2]!Table323[[#This Row],[Single Family ]:[&gt;4 Units ]])</f>
        <v>0</v>
      </c>
      <c r="J278" s="215"/>
      <c r="K278" s="215"/>
      <c r="L278" s="215"/>
      <c r="M278" s="216">
        <v>0</v>
      </c>
    </row>
    <row r="279" spans="1:13" x14ac:dyDescent="0.25">
      <c r="A279" s="228" t="s">
        <v>1774</v>
      </c>
      <c r="B279" s="217">
        <v>476.2285</v>
      </c>
      <c r="C279" s="217">
        <v>1460.87</v>
      </c>
      <c r="D279" s="43">
        <f>[2]!Table323[[#This Row],[Single Family]]+[2]!Table323[[#This Row],[2-4 Units]]+[2]!Table323[[#This Row],[&gt;4 Units]]</f>
        <v>1</v>
      </c>
      <c r="E279" s="43">
        <v>1</v>
      </c>
      <c r="F279" s="43">
        <v>0</v>
      </c>
      <c r="G279" s="43">
        <v>0</v>
      </c>
      <c r="H279" s="218">
        <v>1460.87</v>
      </c>
      <c r="I279" s="43">
        <f>SUM([2]!Table323[[#This Row],[Single Family ]:[&gt;4 Units ]])</f>
        <v>0</v>
      </c>
      <c r="J279" s="219"/>
      <c r="K279" s="219"/>
      <c r="L279" s="219"/>
      <c r="M279" s="220">
        <v>0</v>
      </c>
    </row>
    <row r="280" spans="1:13" x14ac:dyDescent="0.25">
      <c r="A280" s="227" t="s">
        <v>1774</v>
      </c>
      <c r="B280" s="212">
        <v>124643.2671</v>
      </c>
      <c r="C280" s="212">
        <v>33276.18</v>
      </c>
      <c r="D280" s="213">
        <f>[2]!Table323[[#This Row],[Single Family]]+[2]!Table323[[#This Row],[2-4 Units]]+[2]!Table323[[#This Row],[&gt;4 Units]]</f>
        <v>15</v>
      </c>
      <c r="E280" s="213">
        <v>14</v>
      </c>
      <c r="F280" s="213">
        <v>1</v>
      </c>
      <c r="G280" s="213">
        <v>0</v>
      </c>
      <c r="H280" s="214">
        <v>7405.83</v>
      </c>
      <c r="I280" s="213">
        <f>SUM([2]!Table323[[#This Row],[Single Family ]:[&gt;4 Units ]])</f>
        <v>11</v>
      </c>
      <c r="J280" s="215">
        <v>5</v>
      </c>
      <c r="K280" s="215">
        <v>5</v>
      </c>
      <c r="L280" s="215">
        <v>1</v>
      </c>
      <c r="M280" s="216">
        <v>25870.35</v>
      </c>
    </row>
    <row r="281" spans="1:13" x14ac:dyDescent="0.25">
      <c r="A281" s="228" t="s">
        <v>1792</v>
      </c>
      <c r="B281" s="217">
        <v>645.16579999999999</v>
      </c>
      <c r="C281" s="217">
        <v>0</v>
      </c>
      <c r="D281" s="43">
        <f>[2]!Table323[[#This Row],[Single Family]]+[2]!Table323[[#This Row],[2-4 Units]]+[2]!Table323[[#This Row],[&gt;4 Units]]</f>
        <v>0</v>
      </c>
      <c r="E281" s="43"/>
      <c r="F281" s="43"/>
      <c r="G281" s="43"/>
      <c r="H281" s="218">
        <v>0</v>
      </c>
      <c r="I281" s="43">
        <f>SUM([2]!Table323[[#This Row],[Single Family ]:[&gt;4 Units ]])</f>
        <v>0</v>
      </c>
      <c r="J281" s="219"/>
      <c r="K281" s="219"/>
      <c r="L281" s="219"/>
      <c r="M281" s="220">
        <v>0</v>
      </c>
    </row>
    <row r="282" spans="1:13" x14ac:dyDescent="0.25">
      <c r="A282" s="227" t="s">
        <v>1792</v>
      </c>
      <c r="B282" s="212">
        <v>0</v>
      </c>
      <c r="C282" s="212">
        <v>0</v>
      </c>
      <c r="D282" s="213">
        <f>[2]!Table323[[#This Row],[Single Family]]+[2]!Table323[[#This Row],[2-4 Units]]+[2]!Table323[[#This Row],[&gt;4 Units]]</f>
        <v>0</v>
      </c>
      <c r="E282" s="213"/>
      <c r="F282" s="213"/>
      <c r="G282" s="213"/>
      <c r="H282" s="214">
        <v>0</v>
      </c>
      <c r="I282" s="213">
        <f>SUM([2]!Table323[[#This Row],[Single Family ]:[&gt;4 Units ]])</f>
        <v>0</v>
      </c>
      <c r="J282" s="215"/>
      <c r="K282" s="215"/>
      <c r="L282" s="215"/>
      <c r="M282" s="216">
        <v>0</v>
      </c>
    </row>
    <row r="283" spans="1:13" x14ac:dyDescent="0.25">
      <c r="A283" s="228" t="s">
        <v>1792</v>
      </c>
      <c r="B283" s="217">
        <v>0</v>
      </c>
      <c r="C283" s="217">
        <v>0</v>
      </c>
      <c r="D283" s="43">
        <f>[2]!Table323[[#This Row],[Single Family]]+[2]!Table323[[#This Row],[2-4 Units]]+[2]!Table323[[#This Row],[&gt;4 Units]]</f>
        <v>0</v>
      </c>
      <c r="E283" s="43"/>
      <c r="F283" s="43"/>
      <c r="G283" s="43"/>
      <c r="H283" s="218">
        <v>0</v>
      </c>
      <c r="I283" s="43">
        <f>SUM([2]!Table323[[#This Row],[Single Family ]:[&gt;4 Units ]])</f>
        <v>0</v>
      </c>
      <c r="J283" s="219"/>
      <c r="K283" s="219"/>
      <c r="L283" s="219"/>
      <c r="M283" s="220">
        <v>0</v>
      </c>
    </row>
    <row r="284" spans="1:13" x14ac:dyDescent="0.25">
      <c r="A284" s="227" t="s">
        <v>1774</v>
      </c>
      <c r="B284" s="212">
        <v>0</v>
      </c>
      <c r="C284" s="212">
        <v>6856.05</v>
      </c>
      <c r="D284" s="213">
        <f>[2]!Table323[[#This Row],[Single Family]]+[2]!Table323[[#This Row],[2-4 Units]]+[2]!Table323[[#This Row],[&gt;4 Units]]</f>
        <v>10</v>
      </c>
      <c r="E284" s="213">
        <v>10</v>
      </c>
      <c r="F284" s="213">
        <v>0</v>
      </c>
      <c r="G284" s="213">
        <v>0</v>
      </c>
      <c r="H284" s="214">
        <v>5153.3999999999996</v>
      </c>
      <c r="I284" s="213">
        <f>SUM([2]!Table323[[#This Row],[Single Family ]:[&gt;4 Units ]])</f>
        <v>7</v>
      </c>
      <c r="J284" s="215">
        <v>1</v>
      </c>
      <c r="K284" s="215">
        <v>6</v>
      </c>
      <c r="L284" s="215">
        <v>0</v>
      </c>
      <c r="M284" s="216">
        <v>1702.65</v>
      </c>
    </row>
    <row r="285" spans="1:13" x14ac:dyDescent="0.25">
      <c r="A285" s="228" t="s">
        <v>1792</v>
      </c>
      <c r="B285" s="217">
        <v>67239.908799999801</v>
      </c>
      <c r="C285" s="217">
        <v>0</v>
      </c>
      <c r="D285" s="43">
        <f>[2]!Table323[[#This Row],[Single Family]]+[2]!Table323[[#This Row],[2-4 Units]]+[2]!Table323[[#This Row],[&gt;4 Units]]</f>
        <v>0</v>
      </c>
      <c r="E285" s="43"/>
      <c r="F285" s="43"/>
      <c r="G285" s="43"/>
      <c r="H285" s="218">
        <v>0</v>
      </c>
      <c r="I285" s="43">
        <f>SUM([2]!Table323[[#This Row],[Single Family ]:[&gt;4 Units ]])</f>
        <v>0</v>
      </c>
      <c r="J285" s="219"/>
      <c r="K285" s="219"/>
      <c r="L285" s="219"/>
      <c r="M285" s="220">
        <v>0</v>
      </c>
    </row>
    <row r="286" spans="1:13" x14ac:dyDescent="0.25">
      <c r="A286" s="227" t="s">
        <v>1774</v>
      </c>
      <c r="B286" s="212">
        <v>123.0565</v>
      </c>
      <c r="C286" s="212">
        <v>0</v>
      </c>
      <c r="D286" s="213">
        <f>[2]!Table323[[#This Row],[Single Family]]+[2]!Table323[[#This Row],[2-4 Units]]+[2]!Table323[[#This Row],[&gt;4 Units]]</f>
        <v>0</v>
      </c>
      <c r="E286" s="213"/>
      <c r="F286" s="213"/>
      <c r="G286" s="213"/>
      <c r="H286" s="214">
        <v>0</v>
      </c>
      <c r="I286" s="213">
        <f>SUM([2]!Table323[[#This Row],[Single Family ]:[&gt;4 Units ]])</f>
        <v>0</v>
      </c>
      <c r="J286" s="215"/>
      <c r="K286" s="215"/>
      <c r="L286" s="215"/>
      <c r="M286" s="216">
        <v>0</v>
      </c>
    </row>
    <row r="287" spans="1:13" x14ac:dyDescent="0.25">
      <c r="A287" s="228" t="s">
        <v>1774</v>
      </c>
      <c r="B287" s="217">
        <v>9.6715999999999998</v>
      </c>
      <c r="C287" s="217">
        <v>0</v>
      </c>
      <c r="D287" s="43">
        <f>[2]!Table323[[#This Row],[Single Family]]+[2]!Table323[[#This Row],[2-4 Units]]+[2]!Table323[[#This Row],[&gt;4 Units]]</f>
        <v>0</v>
      </c>
      <c r="E287" s="43"/>
      <c r="F287" s="43"/>
      <c r="G287" s="43"/>
      <c r="H287" s="218">
        <v>0</v>
      </c>
      <c r="I287" s="43">
        <f>SUM([2]!Table323[[#This Row],[Single Family ]:[&gt;4 Units ]])</f>
        <v>0</v>
      </c>
      <c r="J287" s="219"/>
      <c r="K287" s="219"/>
      <c r="L287" s="219"/>
      <c r="M287" s="220">
        <v>0</v>
      </c>
    </row>
    <row r="288" spans="1:13" x14ac:dyDescent="0.25">
      <c r="A288" s="227" t="s">
        <v>1774</v>
      </c>
      <c r="B288" s="212">
        <v>174.66720000000001</v>
      </c>
      <c r="C288" s="212">
        <v>0</v>
      </c>
      <c r="D288" s="213">
        <f>[2]!Table323[[#This Row],[Single Family]]+[2]!Table323[[#This Row],[2-4 Units]]+[2]!Table323[[#This Row],[&gt;4 Units]]</f>
        <v>0</v>
      </c>
      <c r="E288" s="213"/>
      <c r="F288" s="213"/>
      <c r="G288" s="213"/>
      <c r="H288" s="214">
        <v>0</v>
      </c>
      <c r="I288" s="213">
        <f>SUM([2]!Table323[[#This Row],[Single Family ]:[&gt;4 Units ]])</f>
        <v>0</v>
      </c>
      <c r="J288" s="215"/>
      <c r="K288" s="215"/>
      <c r="L288" s="215"/>
      <c r="M288" s="216">
        <v>0</v>
      </c>
    </row>
    <row r="289" spans="1:13" x14ac:dyDescent="0.25">
      <c r="A289" s="228" t="s">
        <v>1774</v>
      </c>
      <c r="B289" s="217">
        <v>74841.980299999894</v>
      </c>
      <c r="C289" s="217">
        <v>16304.8</v>
      </c>
      <c r="D289" s="43">
        <f>[2]!Table323[[#This Row],[Single Family]]+[2]!Table323[[#This Row],[2-4 Units]]+[2]!Table323[[#This Row],[&gt;4 Units]]</f>
        <v>13</v>
      </c>
      <c r="E289" s="43">
        <v>10</v>
      </c>
      <c r="F289" s="43">
        <v>2</v>
      </c>
      <c r="G289" s="43">
        <v>1</v>
      </c>
      <c r="H289" s="218">
        <v>8270.57</v>
      </c>
      <c r="I289" s="43">
        <f>SUM([2]!Table323[[#This Row],[Single Family ]:[&gt;4 Units ]])</f>
        <v>5</v>
      </c>
      <c r="J289" s="219">
        <v>4</v>
      </c>
      <c r="K289" s="219">
        <v>1</v>
      </c>
      <c r="L289" s="219">
        <v>0</v>
      </c>
      <c r="M289" s="220">
        <v>8034.23</v>
      </c>
    </row>
    <row r="290" spans="1:13" x14ac:dyDescent="0.25">
      <c r="A290" s="227" t="s">
        <v>1774</v>
      </c>
      <c r="B290" s="212">
        <v>313.58850000000001</v>
      </c>
      <c r="C290" s="212">
        <v>0</v>
      </c>
      <c r="D290" s="213">
        <f>[2]!Table323[[#This Row],[Single Family]]+[2]!Table323[[#This Row],[2-4 Units]]+[2]!Table323[[#This Row],[&gt;4 Units]]</f>
        <v>0</v>
      </c>
      <c r="E290" s="213"/>
      <c r="F290" s="213"/>
      <c r="G290" s="213"/>
      <c r="H290" s="214">
        <v>0</v>
      </c>
      <c r="I290" s="213">
        <f>SUM([2]!Table323[[#This Row],[Single Family ]:[&gt;4 Units ]])</f>
        <v>0</v>
      </c>
      <c r="J290" s="215"/>
      <c r="K290" s="215"/>
      <c r="L290" s="215"/>
      <c r="M290" s="216">
        <v>0</v>
      </c>
    </row>
    <row r="291" spans="1:13" x14ac:dyDescent="0.25">
      <c r="A291" s="228" t="s">
        <v>1774</v>
      </c>
      <c r="B291" s="217">
        <v>110784.84239999999</v>
      </c>
      <c r="C291" s="217">
        <v>34515.480000000003</v>
      </c>
      <c r="D291" s="43">
        <f>[2]!Table323[[#This Row],[Single Family]]+[2]!Table323[[#This Row],[2-4 Units]]+[2]!Table323[[#This Row],[&gt;4 Units]]</f>
        <v>40</v>
      </c>
      <c r="E291" s="43">
        <v>40</v>
      </c>
      <c r="F291" s="43">
        <v>0</v>
      </c>
      <c r="G291" s="43">
        <v>0</v>
      </c>
      <c r="H291" s="218">
        <v>26315.15</v>
      </c>
      <c r="I291" s="43">
        <f>SUM([2]!Table323[[#This Row],[Single Family ]:[&gt;4 Units ]])</f>
        <v>6</v>
      </c>
      <c r="J291" s="219">
        <v>6</v>
      </c>
      <c r="K291" s="219">
        <v>0</v>
      </c>
      <c r="L291" s="219">
        <v>0</v>
      </c>
      <c r="M291" s="220">
        <v>8200.33</v>
      </c>
    </row>
    <row r="292" spans="1:13" x14ac:dyDescent="0.25">
      <c r="A292" s="227" t="s">
        <v>1774</v>
      </c>
      <c r="B292" s="212">
        <v>147.84030000000001</v>
      </c>
      <c r="C292" s="212">
        <v>0</v>
      </c>
      <c r="D292" s="213">
        <f>[2]!Table323[[#This Row],[Single Family]]+[2]!Table323[[#This Row],[2-4 Units]]+[2]!Table323[[#This Row],[&gt;4 Units]]</f>
        <v>0</v>
      </c>
      <c r="E292" s="213"/>
      <c r="F292" s="213"/>
      <c r="G292" s="213"/>
      <c r="H292" s="214">
        <v>0</v>
      </c>
      <c r="I292" s="213">
        <f>SUM([2]!Table323[[#This Row],[Single Family ]:[&gt;4 Units ]])</f>
        <v>0</v>
      </c>
      <c r="J292" s="215"/>
      <c r="K292" s="215"/>
      <c r="L292" s="215"/>
      <c r="M292" s="216">
        <v>0</v>
      </c>
    </row>
    <row r="293" spans="1:13" x14ac:dyDescent="0.25">
      <c r="A293" s="228" t="s">
        <v>1774</v>
      </c>
      <c r="B293" s="217">
        <v>110.60680000000001</v>
      </c>
      <c r="C293" s="217">
        <v>980.87</v>
      </c>
      <c r="D293" s="43">
        <f>[2]!Table323[[#This Row],[Single Family]]+[2]!Table323[[#This Row],[2-4 Units]]+[2]!Table323[[#This Row],[&gt;4 Units]]</f>
        <v>1</v>
      </c>
      <c r="E293" s="43">
        <v>1</v>
      </c>
      <c r="F293" s="43">
        <v>0</v>
      </c>
      <c r="G293" s="43">
        <v>0</v>
      </c>
      <c r="H293" s="218">
        <v>980.87</v>
      </c>
      <c r="I293" s="43">
        <f>SUM([2]!Table323[[#This Row],[Single Family ]:[&gt;4 Units ]])</f>
        <v>0</v>
      </c>
      <c r="J293" s="219"/>
      <c r="K293" s="219"/>
      <c r="L293" s="219"/>
      <c r="M293" s="220">
        <v>0</v>
      </c>
    </row>
    <row r="294" spans="1:13" x14ac:dyDescent="0.25">
      <c r="A294" s="227" t="s">
        <v>1774</v>
      </c>
      <c r="B294" s="212">
        <v>88384.266499999998</v>
      </c>
      <c r="C294" s="212">
        <v>33572.9</v>
      </c>
      <c r="D294" s="213">
        <f>[2]!Table323[[#This Row],[Single Family]]+[2]!Table323[[#This Row],[2-4 Units]]+[2]!Table323[[#This Row],[&gt;4 Units]]</f>
        <v>37</v>
      </c>
      <c r="E294" s="213">
        <v>37</v>
      </c>
      <c r="F294" s="213">
        <v>0</v>
      </c>
      <c r="G294" s="213">
        <v>0</v>
      </c>
      <c r="H294" s="214">
        <v>29726.9</v>
      </c>
      <c r="I294" s="213">
        <f>SUM([2]!Table323[[#This Row],[Single Family ]:[&gt;4 Units ]])</f>
        <v>4</v>
      </c>
      <c r="J294" s="215">
        <v>4</v>
      </c>
      <c r="K294" s="215">
        <v>0</v>
      </c>
      <c r="L294" s="215">
        <v>0</v>
      </c>
      <c r="M294" s="216">
        <v>3846</v>
      </c>
    </row>
    <row r="295" spans="1:13" x14ac:dyDescent="0.25">
      <c r="A295" s="228" t="s">
        <v>1774</v>
      </c>
      <c r="B295" s="217">
        <v>40.914700000000003</v>
      </c>
      <c r="C295" s="217">
        <v>0</v>
      </c>
      <c r="D295" s="43">
        <f>[2]!Table323[[#This Row],[Single Family]]+[2]!Table323[[#This Row],[2-4 Units]]+[2]!Table323[[#This Row],[&gt;4 Units]]</f>
        <v>0</v>
      </c>
      <c r="E295" s="43"/>
      <c r="F295" s="43"/>
      <c r="G295" s="43"/>
      <c r="H295" s="218">
        <v>0</v>
      </c>
      <c r="I295" s="43">
        <f>SUM([2]!Table323[[#This Row],[Single Family ]:[&gt;4 Units ]])</f>
        <v>0</v>
      </c>
      <c r="J295" s="219"/>
      <c r="K295" s="219"/>
      <c r="L295" s="219"/>
      <c r="M295" s="220">
        <v>0</v>
      </c>
    </row>
    <row r="296" spans="1:13" x14ac:dyDescent="0.25">
      <c r="A296" s="227" t="s">
        <v>1774</v>
      </c>
      <c r="B296" s="212">
        <v>60957.443399999902</v>
      </c>
      <c r="C296" s="212">
        <v>11480.45</v>
      </c>
      <c r="D296" s="213">
        <f>[2]!Table323[[#This Row],[Single Family]]+[2]!Table323[[#This Row],[2-4 Units]]+[2]!Table323[[#This Row],[&gt;4 Units]]</f>
        <v>9</v>
      </c>
      <c r="E296" s="213">
        <v>7</v>
      </c>
      <c r="F296" s="213">
        <v>2</v>
      </c>
      <c r="G296" s="213">
        <v>0</v>
      </c>
      <c r="H296" s="214">
        <v>5673.56</v>
      </c>
      <c r="I296" s="213">
        <f>SUM([2]!Table323[[#This Row],[Single Family ]:[&gt;4 Units ]])</f>
        <v>8</v>
      </c>
      <c r="J296" s="215">
        <v>1</v>
      </c>
      <c r="K296" s="215">
        <v>7</v>
      </c>
      <c r="L296" s="215">
        <v>0</v>
      </c>
      <c r="M296" s="216">
        <v>5806.89</v>
      </c>
    </row>
    <row r="297" spans="1:13" x14ac:dyDescent="0.25">
      <c r="A297" s="228" t="s">
        <v>1774</v>
      </c>
      <c r="B297" s="217">
        <v>151.34780000000001</v>
      </c>
      <c r="C297" s="217">
        <v>0</v>
      </c>
      <c r="D297" s="43">
        <f>[2]!Table323[[#This Row],[Single Family]]+[2]!Table323[[#This Row],[2-4 Units]]+[2]!Table323[[#This Row],[&gt;4 Units]]</f>
        <v>0</v>
      </c>
      <c r="E297" s="43"/>
      <c r="F297" s="43"/>
      <c r="G297" s="43"/>
      <c r="H297" s="218">
        <v>0</v>
      </c>
      <c r="I297" s="43">
        <f>SUM([2]!Table323[[#This Row],[Single Family ]:[&gt;4 Units ]])</f>
        <v>0</v>
      </c>
      <c r="J297" s="219"/>
      <c r="K297" s="219"/>
      <c r="L297" s="219"/>
      <c r="M297" s="220">
        <v>0</v>
      </c>
    </row>
    <row r="298" spans="1:13" x14ac:dyDescent="0.25">
      <c r="A298" s="227" t="s">
        <v>1774</v>
      </c>
      <c r="B298" s="212">
        <v>7.1828000000000003</v>
      </c>
      <c r="C298" s="212">
        <v>0</v>
      </c>
      <c r="D298" s="213">
        <f>[2]!Table323[[#This Row],[Single Family]]+[2]!Table323[[#This Row],[2-4 Units]]+[2]!Table323[[#This Row],[&gt;4 Units]]</f>
        <v>0</v>
      </c>
      <c r="E298" s="213"/>
      <c r="F298" s="213"/>
      <c r="G298" s="213"/>
      <c r="H298" s="214">
        <v>0</v>
      </c>
      <c r="I298" s="213">
        <f>SUM([2]!Table323[[#This Row],[Single Family ]:[&gt;4 Units ]])</f>
        <v>0</v>
      </c>
      <c r="J298" s="215"/>
      <c r="K298" s="215"/>
      <c r="L298" s="215"/>
      <c r="M298" s="216">
        <v>0</v>
      </c>
    </row>
    <row r="299" spans="1:13" x14ac:dyDescent="0.25">
      <c r="A299" s="228" t="s">
        <v>1774</v>
      </c>
      <c r="B299" s="217">
        <v>74234.418299999903</v>
      </c>
      <c r="C299" s="217">
        <v>15127.42</v>
      </c>
      <c r="D299" s="43">
        <f>[2]!Table323[[#This Row],[Single Family]]+[2]!Table323[[#This Row],[2-4 Units]]+[2]!Table323[[#This Row],[&gt;4 Units]]</f>
        <v>19</v>
      </c>
      <c r="E299" s="43">
        <v>15</v>
      </c>
      <c r="F299" s="43">
        <v>4</v>
      </c>
      <c r="G299" s="43">
        <v>0</v>
      </c>
      <c r="H299" s="218">
        <v>7183.68</v>
      </c>
      <c r="I299" s="43">
        <f>SUM([2]!Table323[[#This Row],[Single Family ]:[&gt;4 Units ]])</f>
        <v>12</v>
      </c>
      <c r="J299" s="219">
        <v>7</v>
      </c>
      <c r="K299" s="219">
        <v>5</v>
      </c>
      <c r="L299" s="219">
        <v>0</v>
      </c>
      <c r="M299" s="220">
        <v>7943.74</v>
      </c>
    </row>
    <row r="300" spans="1:13" x14ac:dyDescent="0.25">
      <c r="A300" s="227" t="s">
        <v>1792</v>
      </c>
      <c r="B300" s="212">
        <v>102.4053</v>
      </c>
      <c r="C300" s="212">
        <v>0</v>
      </c>
      <c r="D300" s="213">
        <f>[2]!Table323[[#This Row],[Single Family]]+[2]!Table323[[#This Row],[2-4 Units]]+[2]!Table323[[#This Row],[&gt;4 Units]]</f>
        <v>0</v>
      </c>
      <c r="E300" s="213"/>
      <c r="F300" s="213"/>
      <c r="G300" s="213"/>
      <c r="H300" s="214">
        <v>0</v>
      </c>
      <c r="I300" s="213">
        <f>SUM([2]!Table323[[#This Row],[Single Family ]:[&gt;4 Units ]])</f>
        <v>0</v>
      </c>
      <c r="J300" s="215"/>
      <c r="K300" s="215"/>
      <c r="L300" s="215"/>
      <c r="M300" s="216">
        <v>0</v>
      </c>
    </row>
    <row r="301" spans="1:13" x14ac:dyDescent="0.25">
      <c r="A301" s="228" t="s">
        <v>1774</v>
      </c>
      <c r="B301" s="217">
        <v>0</v>
      </c>
      <c r="C301" s="217">
        <v>0</v>
      </c>
      <c r="D301" s="43">
        <f>[2]!Table323[[#This Row],[Single Family]]+[2]!Table323[[#This Row],[2-4 Units]]+[2]!Table323[[#This Row],[&gt;4 Units]]</f>
        <v>0</v>
      </c>
      <c r="E301" s="43"/>
      <c r="F301" s="43"/>
      <c r="G301" s="43"/>
      <c r="H301" s="218">
        <v>0</v>
      </c>
      <c r="I301" s="43">
        <f>SUM([2]!Table323[[#This Row],[Single Family ]:[&gt;4 Units ]])</f>
        <v>0</v>
      </c>
      <c r="J301" s="219"/>
      <c r="K301" s="219"/>
      <c r="L301" s="219"/>
      <c r="M301" s="220">
        <v>0</v>
      </c>
    </row>
    <row r="302" spans="1:13" x14ac:dyDescent="0.25">
      <c r="A302" s="227" t="s">
        <v>1774</v>
      </c>
      <c r="B302" s="212">
        <v>0</v>
      </c>
      <c r="C302" s="212">
        <v>0</v>
      </c>
      <c r="D302" s="213">
        <f>[2]!Table323[[#This Row],[Single Family]]+[2]!Table323[[#This Row],[2-4 Units]]+[2]!Table323[[#This Row],[&gt;4 Units]]</f>
        <v>0</v>
      </c>
      <c r="E302" s="213"/>
      <c r="F302" s="213"/>
      <c r="G302" s="213"/>
      <c r="H302" s="214">
        <v>0</v>
      </c>
      <c r="I302" s="213">
        <f>SUM([2]!Table323[[#This Row],[Single Family ]:[&gt;4 Units ]])</f>
        <v>0</v>
      </c>
      <c r="J302" s="215"/>
      <c r="K302" s="215"/>
      <c r="L302" s="215"/>
      <c r="M302" s="216">
        <v>0</v>
      </c>
    </row>
    <row r="303" spans="1:13" x14ac:dyDescent="0.25">
      <c r="A303" s="228" t="s">
        <v>1792</v>
      </c>
      <c r="B303" s="217">
        <v>231.11080000000001</v>
      </c>
      <c r="C303" s="217">
        <v>0</v>
      </c>
      <c r="D303" s="43">
        <f>[2]!Table323[[#This Row],[Single Family]]+[2]!Table323[[#This Row],[2-4 Units]]+[2]!Table323[[#This Row],[&gt;4 Units]]</f>
        <v>0</v>
      </c>
      <c r="E303" s="43"/>
      <c r="F303" s="43"/>
      <c r="G303" s="43"/>
      <c r="H303" s="218">
        <v>0</v>
      </c>
      <c r="I303" s="43">
        <f>SUM([2]!Table323[[#This Row],[Single Family ]:[&gt;4 Units ]])</f>
        <v>0</v>
      </c>
      <c r="J303" s="219"/>
      <c r="K303" s="219"/>
      <c r="L303" s="219"/>
      <c r="M303" s="220">
        <v>0</v>
      </c>
    </row>
    <row r="304" spans="1:13" x14ac:dyDescent="0.25">
      <c r="A304" s="227" t="s">
        <v>1774</v>
      </c>
      <c r="B304" s="212">
        <v>0</v>
      </c>
      <c r="C304" s="212">
        <v>3513.67</v>
      </c>
      <c r="D304" s="213">
        <f>[2]!Table323[[#This Row],[Single Family]]+[2]!Table323[[#This Row],[2-4 Units]]+[2]!Table323[[#This Row],[&gt;4 Units]]</f>
        <v>8</v>
      </c>
      <c r="E304" s="213">
        <v>7</v>
      </c>
      <c r="F304" s="213">
        <v>1</v>
      </c>
      <c r="G304" s="213">
        <v>0</v>
      </c>
      <c r="H304" s="214">
        <v>2475.16</v>
      </c>
      <c r="I304" s="213">
        <f>SUM([2]!Table323[[#This Row],[Single Family ]:[&gt;4 Units ]])</f>
        <v>3</v>
      </c>
      <c r="J304" s="215">
        <v>2</v>
      </c>
      <c r="K304" s="215">
        <v>1</v>
      </c>
      <c r="L304" s="215">
        <v>0</v>
      </c>
      <c r="M304" s="216">
        <v>1038.51</v>
      </c>
    </row>
    <row r="305" spans="1:13" x14ac:dyDescent="0.25">
      <c r="A305" s="228" t="s">
        <v>1792</v>
      </c>
      <c r="B305" s="217">
        <v>52121.565699999897</v>
      </c>
      <c r="C305" s="217">
        <v>0</v>
      </c>
      <c r="D305" s="43">
        <f>[2]!Table323[[#This Row],[Single Family]]+[2]!Table323[[#This Row],[2-4 Units]]+[2]!Table323[[#This Row],[&gt;4 Units]]</f>
        <v>0</v>
      </c>
      <c r="E305" s="43"/>
      <c r="F305" s="43"/>
      <c r="G305" s="43"/>
      <c r="H305" s="218">
        <v>0</v>
      </c>
      <c r="I305" s="43">
        <f>SUM([2]!Table323[[#This Row],[Single Family ]:[&gt;4 Units ]])</f>
        <v>0</v>
      </c>
      <c r="J305" s="219"/>
      <c r="K305" s="219"/>
      <c r="L305" s="219"/>
      <c r="M305" s="220">
        <v>0</v>
      </c>
    </row>
    <row r="306" spans="1:13" x14ac:dyDescent="0.25">
      <c r="A306" s="227" t="s">
        <v>1774</v>
      </c>
      <c r="B306" s="212">
        <v>104.54689999999999</v>
      </c>
      <c r="C306" s="212">
        <v>0</v>
      </c>
      <c r="D306" s="213">
        <f>[2]!Table323[[#This Row],[Single Family]]+[2]!Table323[[#This Row],[2-4 Units]]+[2]!Table323[[#This Row],[&gt;4 Units]]</f>
        <v>0</v>
      </c>
      <c r="E306" s="213"/>
      <c r="F306" s="213"/>
      <c r="G306" s="213"/>
      <c r="H306" s="214">
        <v>0</v>
      </c>
      <c r="I306" s="213">
        <f>SUM([2]!Table323[[#This Row],[Single Family ]:[&gt;4 Units ]])</f>
        <v>0</v>
      </c>
      <c r="J306" s="215"/>
      <c r="K306" s="215"/>
      <c r="L306" s="215"/>
      <c r="M306" s="216">
        <v>0</v>
      </c>
    </row>
    <row r="307" spans="1:13" x14ac:dyDescent="0.25">
      <c r="A307" s="228" t="s">
        <v>1774</v>
      </c>
      <c r="B307" s="217">
        <v>54371.503700000103</v>
      </c>
      <c r="C307" s="217">
        <v>14309.76</v>
      </c>
      <c r="D307" s="43">
        <f>[2]!Table323[[#This Row],[Single Family]]+[2]!Table323[[#This Row],[2-4 Units]]+[2]!Table323[[#This Row],[&gt;4 Units]]</f>
        <v>11</v>
      </c>
      <c r="E307" s="43">
        <v>11</v>
      </c>
      <c r="F307" s="43">
        <v>0</v>
      </c>
      <c r="G307" s="43">
        <v>0</v>
      </c>
      <c r="H307" s="218">
        <v>14101.68</v>
      </c>
      <c r="I307" s="43">
        <f>SUM([2]!Table323[[#This Row],[Single Family ]:[&gt;4 Units ]])</f>
        <v>2</v>
      </c>
      <c r="J307" s="219">
        <v>1</v>
      </c>
      <c r="K307" s="219">
        <v>1</v>
      </c>
      <c r="L307" s="219">
        <v>0</v>
      </c>
      <c r="M307" s="220">
        <v>208.08</v>
      </c>
    </row>
    <row r="308" spans="1:13" x14ac:dyDescent="0.25">
      <c r="A308" s="227" t="s">
        <v>1774</v>
      </c>
      <c r="B308" s="212">
        <v>0</v>
      </c>
      <c r="C308" s="212">
        <v>0</v>
      </c>
      <c r="D308" s="213">
        <f>[2]!Table323[[#This Row],[Single Family]]+[2]!Table323[[#This Row],[2-4 Units]]+[2]!Table323[[#This Row],[&gt;4 Units]]</f>
        <v>0</v>
      </c>
      <c r="E308" s="213"/>
      <c r="F308" s="213"/>
      <c r="G308" s="213"/>
      <c r="H308" s="214">
        <v>0</v>
      </c>
      <c r="I308" s="213">
        <f>SUM([2]!Table323[[#This Row],[Single Family ]:[&gt;4 Units ]])</f>
        <v>0</v>
      </c>
      <c r="J308" s="215"/>
      <c r="K308" s="215"/>
      <c r="L308" s="215"/>
      <c r="M308" s="216">
        <v>0</v>
      </c>
    </row>
    <row r="309" spans="1:13" x14ac:dyDescent="0.25">
      <c r="A309" s="228" t="s">
        <v>1774</v>
      </c>
      <c r="B309" s="217">
        <v>0</v>
      </c>
      <c r="C309" s="217">
        <v>121.71</v>
      </c>
      <c r="D309" s="43">
        <f>[2]!Table323[[#This Row],[Single Family]]+[2]!Table323[[#This Row],[2-4 Units]]+[2]!Table323[[#This Row],[&gt;4 Units]]</f>
        <v>1</v>
      </c>
      <c r="E309" s="43">
        <v>1</v>
      </c>
      <c r="F309" s="43">
        <v>0</v>
      </c>
      <c r="G309" s="43">
        <v>0</v>
      </c>
      <c r="H309" s="218">
        <v>121.71</v>
      </c>
      <c r="I309" s="43">
        <f>SUM([2]!Table323[[#This Row],[Single Family ]:[&gt;4 Units ]])</f>
        <v>0</v>
      </c>
      <c r="J309" s="219"/>
      <c r="K309" s="219"/>
      <c r="L309" s="219"/>
      <c r="M309" s="220">
        <v>0</v>
      </c>
    </row>
    <row r="310" spans="1:13" x14ac:dyDescent="0.25">
      <c r="A310" s="227" t="s">
        <v>1774</v>
      </c>
      <c r="B310" s="212">
        <v>71.1738</v>
      </c>
      <c r="C310" s="212">
        <v>0</v>
      </c>
      <c r="D310" s="213">
        <f>[2]!Table323[[#This Row],[Single Family]]+[2]!Table323[[#This Row],[2-4 Units]]+[2]!Table323[[#This Row],[&gt;4 Units]]</f>
        <v>0</v>
      </c>
      <c r="E310" s="213"/>
      <c r="F310" s="213"/>
      <c r="G310" s="213"/>
      <c r="H310" s="214">
        <v>0</v>
      </c>
      <c r="I310" s="213">
        <f>SUM([2]!Table323[[#This Row],[Single Family ]:[&gt;4 Units ]])</f>
        <v>0</v>
      </c>
      <c r="J310" s="215"/>
      <c r="K310" s="215"/>
      <c r="L310" s="215"/>
      <c r="M310" s="216">
        <v>0</v>
      </c>
    </row>
    <row r="311" spans="1:13" x14ac:dyDescent="0.25">
      <c r="A311" s="228" t="s">
        <v>1774</v>
      </c>
      <c r="B311" s="217">
        <v>81277.952100000097</v>
      </c>
      <c r="C311" s="217">
        <v>62612.52</v>
      </c>
      <c r="D311" s="43">
        <f>[2]!Table323[[#This Row],[Single Family]]+[2]!Table323[[#This Row],[2-4 Units]]+[2]!Table323[[#This Row],[&gt;4 Units]]</f>
        <v>33</v>
      </c>
      <c r="E311" s="43">
        <v>33</v>
      </c>
      <c r="F311" s="43">
        <v>0</v>
      </c>
      <c r="G311" s="43">
        <v>0</v>
      </c>
      <c r="H311" s="218">
        <v>39465.019999999997</v>
      </c>
      <c r="I311" s="43">
        <f>SUM([2]!Table323[[#This Row],[Single Family ]:[&gt;4 Units ]])</f>
        <v>3</v>
      </c>
      <c r="J311" s="219">
        <v>3</v>
      </c>
      <c r="K311" s="219">
        <v>0</v>
      </c>
      <c r="L311" s="219">
        <v>0</v>
      </c>
      <c r="M311" s="220">
        <v>23147.5</v>
      </c>
    </row>
    <row r="312" spans="1:13" x14ac:dyDescent="0.25">
      <c r="A312" s="227" t="s">
        <v>1774</v>
      </c>
      <c r="B312" s="212">
        <v>7500.3773000000001</v>
      </c>
      <c r="C312" s="212">
        <v>6065.33</v>
      </c>
      <c r="D312" s="213">
        <f>[2]!Table323[[#This Row],[Single Family]]+[2]!Table323[[#This Row],[2-4 Units]]+[2]!Table323[[#This Row],[&gt;4 Units]]</f>
        <v>5</v>
      </c>
      <c r="E312" s="213">
        <v>4</v>
      </c>
      <c r="F312" s="213">
        <v>1</v>
      </c>
      <c r="G312" s="213">
        <v>0</v>
      </c>
      <c r="H312" s="214">
        <v>6065.33</v>
      </c>
      <c r="I312" s="213">
        <f>SUM([2]!Table323[[#This Row],[Single Family ]:[&gt;4 Units ]])</f>
        <v>0</v>
      </c>
      <c r="J312" s="215"/>
      <c r="K312" s="215"/>
      <c r="L312" s="215"/>
      <c r="M312" s="216">
        <v>0</v>
      </c>
    </row>
    <row r="313" spans="1:13" x14ac:dyDescent="0.25">
      <c r="A313" s="228" t="s">
        <v>1774</v>
      </c>
      <c r="B313" s="217">
        <v>77580.580099999905</v>
      </c>
      <c r="C313" s="217">
        <v>44691.62</v>
      </c>
      <c r="D313" s="43">
        <f>[2]!Table323[[#This Row],[Single Family]]+[2]!Table323[[#This Row],[2-4 Units]]+[2]!Table323[[#This Row],[&gt;4 Units]]</f>
        <v>25</v>
      </c>
      <c r="E313" s="43">
        <v>25</v>
      </c>
      <c r="F313" s="43">
        <v>0</v>
      </c>
      <c r="G313" s="43">
        <v>0</v>
      </c>
      <c r="H313" s="218">
        <v>23789.84</v>
      </c>
      <c r="I313" s="43">
        <f>SUM([2]!Table323[[#This Row],[Single Family ]:[&gt;4 Units ]])</f>
        <v>4</v>
      </c>
      <c r="J313" s="219">
        <v>4</v>
      </c>
      <c r="K313" s="219">
        <v>0</v>
      </c>
      <c r="L313" s="219">
        <v>0</v>
      </c>
      <c r="M313" s="220">
        <v>20901.78</v>
      </c>
    </row>
    <row r="314" spans="1:13" x14ac:dyDescent="0.25">
      <c r="A314" s="227" t="s">
        <v>1774</v>
      </c>
      <c r="B314" s="212">
        <v>93459.739199999996</v>
      </c>
      <c r="C314" s="212">
        <v>63453.120000000003</v>
      </c>
      <c r="D314" s="213">
        <f>[2]!Table323[[#This Row],[Single Family]]+[2]!Table323[[#This Row],[2-4 Units]]+[2]!Table323[[#This Row],[&gt;4 Units]]</f>
        <v>38</v>
      </c>
      <c r="E314" s="213">
        <v>38</v>
      </c>
      <c r="F314" s="213">
        <v>0</v>
      </c>
      <c r="G314" s="213">
        <v>0</v>
      </c>
      <c r="H314" s="214">
        <v>54080.47</v>
      </c>
      <c r="I314" s="213">
        <f>SUM([2]!Table323[[#This Row],[Single Family ]:[&gt;4 Units ]])</f>
        <v>5</v>
      </c>
      <c r="J314" s="215">
        <v>5</v>
      </c>
      <c r="K314" s="215">
        <v>0</v>
      </c>
      <c r="L314" s="215">
        <v>0</v>
      </c>
      <c r="M314" s="216">
        <v>9372.65</v>
      </c>
    </row>
    <row r="315" spans="1:13" x14ac:dyDescent="0.25">
      <c r="A315" s="228" t="s">
        <v>1774</v>
      </c>
      <c r="B315" s="217">
        <v>364.3947</v>
      </c>
      <c r="C315" s="217">
        <v>0</v>
      </c>
      <c r="D315" s="43">
        <f>[2]!Table323[[#This Row],[Single Family]]+[2]!Table323[[#This Row],[2-4 Units]]+[2]!Table323[[#This Row],[&gt;4 Units]]</f>
        <v>0</v>
      </c>
      <c r="E315" s="43"/>
      <c r="F315" s="43"/>
      <c r="G315" s="43"/>
      <c r="H315" s="218">
        <v>0</v>
      </c>
      <c r="I315" s="43">
        <f>SUM([2]!Table323[[#This Row],[Single Family ]:[&gt;4 Units ]])</f>
        <v>0</v>
      </c>
      <c r="J315" s="219"/>
      <c r="K315" s="219"/>
      <c r="L315" s="219"/>
      <c r="M315" s="220">
        <v>0</v>
      </c>
    </row>
    <row r="316" spans="1:13" x14ac:dyDescent="0.25">
      <c r="A316" s="227" t="s">
        <v>1774</v>
      </c>
      <c r="B316" s="212">
        <v>88447.433699999907</v>
      </c>
      <c r="C316" s="212">
        <v>35951.83</v>
      </c>
      <c r="D316" s="213">
        <f>[2]!Table323[[#This Row],[Single Family]]+[2]!Table323[[#This Row],[2-4 Units]]+[2]!Table323[[#This Row],[&gt;4 Units]]</f>
        <v>29</v>
      </c>
      <c r="E316" s="213">
        <v>29</v>
      </c>
      <c r="F316" s="213">
        <v>0</v>
      </c>
      <c r="G316" s="213">
        <v>0</v>
      </c>
      <c r="H316" s="214">
        <v>35951.83</v>
      </c>
      <c r="I316" s="213">
        <f>SUM([2]!Table323[[#This Row],[Single Family ]:[&gt;4 Units ]])</f>
        <v>0</v>
      </c>
      <c r="J316" s="215"/>
      <c r="K316" s="215"/>
      <c r="L316" s="215"/>
      <c r="M316" s="216">
        <v>0</v>
      </c>
    </row>
    <row r="317" spans="1:13" x14ac:dyDescent="0.25">
      <c r="A317" s="228" t="s">
        <v>1774</v>
      </c>
      <c r="B317" s="217">
        <v>38.472200000000001</v>
      </c>
      <c r="C317" s="217">
        <v>0</v>
      </c>
      <c r="D317" s="43">
        <f>[2]!Table323[[#This Row],[Single Family]]+[2]!Table323[[#This Row],[2-4 Units]]+[2]!Table323[[#This Row],[&gt;4 Units]]</f>
        <v>0</v>
      </c>
      <c r="E317" s="43"/>
      <c r="F317" s="43"/>
      <c r="G317" s="43"/>
      <c r="H317" s="218">
        <v>0</v>
      </c>
      <c r="I317" s="43">
        <f>SUM([2]!Table323[[#This Row],[Single Family ]:[&gt;4 Units ]])</f>
        <v>0</v>
      </c>
      <c r="J317" s="219"/>
      <c r="K317" s="219"/>
      <c r="L317" s="219"/>
      <c r="M317" s="220">
        <v>0</v>
      </c>
    </row>
    <row r="318" spans="1:13" x14ac:dyDescent="0.25">
      <c r="A318" s="227" t="s">
        <v>1774</v>
      </c>
      <c r="B318" s="212">
        <v>127202.5885</v>
      </c>
      <c r="C318" s="212">
        <v>40561.25</v>
      </c>
      <c r="D318" s="213">
        <f>[2]!Table323[[#This Row],[Single Family]]+[2]!Table323[[#This Row],[2-4 Units]]+[2]!Table323[[#This Row],[&gt;4 Units]]</f>
        <v>25</v>
      </c>
      <c r="E318" s="213">
        <v>24</v>
      </c>
      <c r="F318" s="213">
        <v>1</v>
      </c>
      <c r="G318" s="213">
        <v>0</v>
      </c>
      <c r="H318" s="214">
        <v>34644.83</v>
      </c>
      <c r="I318" s="213">
        <f>SUM([2]!Table323[[#This Row],[Single Family ]:[&gt;4 Units ]])</f>
        <v>2</v>
      </c>
      <c r="J318" s="215">
        <v>2</v>
      </c>
      <c r="K318" s="215">
        <v>0</v>
      </c>
      <c r="L318" s="215">
        <v>0</v>
      </c>
      <c r="M318" s="216">
        <v>5916.42</v>
      </c>
    </row>
    <row r="319" spans="1:13" x14ac:dyDescent="0.25">
      <c r="A319" s="228" t="s">
        <v>1774</v>
      </c>
      <c r="B319" s="217">
        <v>60626.775900000102</v>
      </c>
      <c r="C319" s="217">
        <v>29109.47</v>
      </c>
      <c r="D319" s="43">
        <f>[2]!Table323[[#This Row],[Single Family]]+[2]!Table323[[#This Row],[2-4 Units]]+[2]!Table323[[#This Row],[&gt;4 Units]]</f>
        <v>31</v>
      </c>
      <c r="E319" s="43">
        <v>30</v>
      </c>
      <c r="F319" s="43">
        <v>1</v>
      </c>
      <c r="G319" s="43">
        <v>0</v>
      </c>
      <c r="H319" s="218">
        <v>16284.12</v>
      </c>
      <c r="I319" s="43">
        <f>SUM([2]!Table323[[#This Row],[Single Family ]:[&gt;4 Units ]])</f>
        <v>12</v>
      </c>
      <c r="J319" s="219">
        <v>9</v>
      </c>
      <c r="K319" s="219">
        <v>3</v>
      </c>
      <c r="L319" s="219">
        <v>0</v>
      </c>
      <c r="M319" s="220">
        <v>12825.35</v>
      </c>
    </row>
    <row r="320" spans="1:13" x14ac:dyDescent="0.25">
      <c r="A320" s="227" t="s">
        <v>1774</v>
      </c>
      <c r="B320" s="212">
        <v>0</v>
      </c>
      <c r="C320" s="212">
        <v>0</v>
      </c>
      <c r="D320" s="213">
        <f>[2]!Table323[[#This Row],[Single Family]]+[2]!Table323[[#This Row],[2-4 Units]]+[2]!Table323[[#This Row],[&gt;4 Units]]</f>
        <v>0</v>
      </c>
      <c r="E320" s="213"/>
      <c r="F320" s="213"/>
      <c r="G320" s="213"/>
      <c r="H320" s="214">
        <v>0</v>
      </c>
      <c r="I320" s="213">
        <f>SUM([2]!Table323[[#This Row],[Single Family ]:[&gt;4 Units ]])</f>
        <v>0</v>
      </c>
      <c r="J320" s="215"/>
      <c r="K320" s="215"/>
      <c r="L320" s="215"/>
      <c r="M320" s="216">
        <v>0</v>
      </c>
    </row>
    <row r="321" spans="1:13" x14ac:dyDescent="0.25">
      <c r="A321" s="228" t="s">
        <v>1774</v>
      </c>
      <c r="B321" s="217">
        <v>48468.042599999899</v>
      </c>
      <c r="C321" s="217">
        <v>13366.62</v>
      </c>
      <c r="D321" s="43">
        <f>[2]!Table323[[#This Row],[Single Family]]+[2]!Table323[[#This Row],[2-4 Units]]+[2]!Table323[[#This Row],[&gt;4 Units]]</f>
        <v>14</v>
      </c>
      <c r="E321" s="43">
        <v>14</v>
      </c>
      <c r="F321" s="43">
        <v>0</v>
      </c>
      <c r="G321" s="43">
        <v>0</v>
      </c>
      <c r="H321" s="218">
        <v>11908.14</v>
      </c>
      <c r="I321" s="43">
        <f>SUM([2]!Table323[[#This Row],[Single Family ]:[&gt;4 Units ]])</f>
        <v>2</v>
      </c>
      <c r="J321" s="219">
        <v>2</v>
      </c>
      <c r="K321" s="219">
        <v>0</v>
      </c>
      <c r="L321" s="219">
        <v>0</v>
      </c>
      <c r="M321" s="220">
        <v>1458.48</v>
      </c>
    </row>
    <row r="322" spans="1:13" x14ac:dyDescent="0.25">
      <c r="A322" s="227" t="s">
        <v>1774</v>
      </c>
      <c r="B322" s="212">
        <v>0</v>
      </c>
      <c r="C322" s="212">
        <v>0</v>
      </c>
      <c r="D322" s="213">
        <f>[2]!Table323[[#This Row],[Single Family]]+[2]!Table323[[#This Row],[2-4 Units]]+[2]!Table323[[#This Row],[&gt;4 Units]]</f>
        <v>0</v>
      </c>
      <c r="E322" s="213"/>
      <c r="F322" s="213"/>
      <c r="G322" s="213"/>
      <c r="H322" s="214">
        <v>0</v>
      </c>
      <c r="I322" s="213">
        <f>SUM([2]!Table323[[#This Row],[Single Family ]:[&gt;4 Units ]])</f>
        <v>0</v>
      </c>
      <c r="J322" s="215"/>
      <c r="K322" s="215"/>
      <c r="L322" s="215"/>
      <c r="M322" s="216">
        <v>0</v>
      </c>
    </row>
    <row r="323" spans="1:13" x14ac:dyDescent="0.25">
      <c r="A323" s="228" t="s">
        <v>1774</v>
      </c>
      <c r="B323" s="217">
        <v>34716.817999999999</v>
      </c>
      <c r="C323" s="217">
        <v>13678.03</v>
      </c>
      <c r="D323" s="43">
        <f>[2]!Table323[[#This Row],[Single Family]]+[2]!Table323[[#This Row],[2-4 Units]]+[2]!Table323[[#This Row],[&gt;4 Units]]</f>
        <v>18</v>
      </c>
      <c r="E323" s="43">
        <v>18</v>
      </c>
      <c r="F323" s="43">
        <v>0</v>
      </c>
      <c r="G323" s="43">
        <v>0</v>
      </c>
      <c r="H323" s="218">
        <v>13497.32</v>
      </c>
      <c r="I323" s="43">
        <f>SUM([2]!Table323[[#This Row],[Single Family ]:[&gt;4 Units ]])</f>
        <v>1</v>
      </c>
      <c r="J323" s="219">
        <v>1</v>
      </c>
      <c r="K323" s="219">
        <v>0</v>
      </c>
      <c r="L323" s="219">
        <v>0</v>
      </c>
      <c r="M323" s="220">
        <v>180.71</v>
      </c>
    </row>
    <row r="324" spans="1:13" x14ac:dyDescent="0.25">
      <c r="A324" s="227" t="s">
        <v>1774</v>
      </c>
      <c r="B324" s="212">
        <v>82247.570100000201</v>
      </c>
      <c r="C324" s="212">
        <v>93458.42</v>
      </c>
      <c r="D324" s="213">
        <f>[2]!Table323[[#This Row],[Single Family]]+[2]!Table323[[#This Row],[2-4 Units]]+[2]!Table323[[#This Row],[&gt;4 Units]]</f>
        <v>34</v>
      </c>
      <c r="E324" s="213">
        <v>32</v>
      </c>
      <c r="F324" s="213">
        <v>2</v>
      </c>
      <c r="G324" s="213">
        <v>0</v>
      </c>
      <c r="H324" s="214">
        <v>13669.07</v>
      </c>
      <c r="I324" s="213">
        <f>SUM([2]!Table323[[#This Row],[Single Family ]:[&gt;4 Units ]])</f>
        <v>14</v>
      </c>
      <c r="J324" s="215">
        <v>10</v>
      </c>
      <c r="K324" s="215">
        <v>4</v>
      </c>
      <c r="L324" s="215">
        <v>0</v>
      </c>
      <c r="M324" s="216">
        <v>13189.35</v>
      </c>
    </row>
    <row r="325" spans="1:13" x14ac:dyDescent="0.25">
      <c r="A325" s="228" t="s">
        <v>1774</v>
      </c>
      <c r="B325" s="217">
        <v>0</v>
      </c>
      <c r="C325" s="217">
        <v>0</v>
      </c>
      <c r="D325" s="43">
        <f>[2]!Table323[[#This Row],[Single Family]]+[2]!Table323[[#This Row],[2-4 Units]]+[2]!Table323[[#This Row],[&gt;4 Units]]</f>
        <v>0</v>
      </c>
      <c r="E325" s="43"/>
      <c r="F325" s="43"/>
      <c r="G325" s="43"/>
      <c r="H325" s="218">
        <v>0</v>
      </c>
      <c r="I325" s="43">
        <f>SUM([2]!Table323[[#This Row],[Single Family ]:[&gt;4 Units ]])</f>
        <v>0</v>
      </c>
      <c r="J325" s="219"/>
      <c r="K325" s="219"/>
      <c r="L325" s="219"/>
      <c r="M325" s="220">
        <v>0</v>
      </c>
    </row>
    <row r="326" spans="1:13" x14ac:dyDescent="0.25">
      <c r="A326" s="227" t="s">
        <v>1774</v>
      </c>
      <c r="B326" s="212">
        <v>0</v>
      </c>
      <c r="C326" s="212">
        <v>42110.68</v>
      </c>
      <c r="D326" s="213">
        <f>[2]!Table323[[#This Row],[Single Family]]+[2]!Table323[[#This Row],[2-4 Units]]+[2]!Table323[[#This Row],[&gt;4 Units]]</f>
        <v>12</v>
      </c>
      <c r="E326" s="213">
        <v>10</v>
      </c>
      <c r="F326" s="213">
        <v>2</v>
      </c>
      <c r="G326" s="213">
        <v>0</v>
      </c>
      <c r="H326" s="214">
        <v>4485.84</v>
      </c>
      <c r="I326" s="213">
        <f>SUM([2]!Table323[[#This Row],[Single Family ]:[&gt;4 Units ]])</f>
        <v>21</v>
      </c>
      <c r="J326" s="215">
        <v>11</v>
      </c>
      <c r="K326" s="215">
        <v>9</v>
      </c>
      <c r="L326" s="215">
        <v>1</v>
      </c>
      <c r="M326" s="216">
        <v>37624.839999999997</v>
      </c>
    </row>
    <row r="327" spans="1:13" x14ac:dyDescent="0.25">
      <c r="A327" s="228" t="s">
        <v>1792</v>
      </c>
      <c r="B327" s="217">
        <v>67465.568400000004</v>
      </c>
      <c r="C327" s="217">
        <v>0</v>
      </c>
      <c r="D327" s="43">
        <f>[2]!Table323[[#This Row],[Single Family]]+[2]!Table323[[#This Row],[2-4 Units]]+[2]!Table323[[#This Row],[&gt;4 Units]]</f>
        <v>0</v>
      </c>
      <c r="E327" s="43"/>
      <c r="F327" s="43"/>
      <c r="G327" s="43"/>
      <c r="H327" s="218">
        <v>0</v>
      </c>
      <c r="I327" s="43">
        <f>SUM([2]!Table323[[#This Row],[Single Family ]:[&gt;4 Units ]])</f>
        <v>0</v>
      </c>
      <c r="J327" s="219"/>
      <c r="K327" s="219"/>
      <c r="L327" s="219"/>
      <c r="M327" s="220">
        <v>0</v>
      </c>
    </row>
    <row r="328" spans="1:13" x14ac:dyDescent="0.25">
      <c r="A328" s="227" t="s">
        <v>1774</v>
      </c>
      <c r="B328" s="212">
        <v>0</v>
      </c>
      <c r="C328" s="212">
        <v>26.37</v>
      </c>
      <c r="D328" s="213">
        <f>[2]!Table323[[#This Row],[Single Family]]+[2]!Table323[[#This Row],[2-4 Units]]+[2]!Table323[[#This Row],[&gt;4 Units]]</f>
        <v>1</v>
      </c>
      <c r="E328" s="213">
        <v>1</v>
      </c>
      <c r="F328" s="213">
        <v>0</v>
      </c>
      <c r="G328" s="213">
        <v>0</v>
      </c>
      <c r="H328" s="214">
        <v>26.37</v>
      </c>
      <c r="I328" s="213">
        <f>SUM([2]!Table323[[#This Row],[Single Family ]:[&gt;4 Units ]])</f>
        <v>0</v>
      </c>
      <c r="J328" s="215"/>
      <c r="K328" s="215"/>
      <c r="L328" s="215"/>
      <c r="M328" s="216">
        <v>0</v>
      </c>
    </row>
    <row r="329" spans="1:13" x14ac:dyDescent="0.25">
      <c r="A329" s="228" t="s">
        <v>1792</v>
      </c>
      <c r="B329" s="217">
        <v>766.12699999999995</v>
      </c>
      <c r="C329" s="217">
        <v>0</v>
      </c>
      <c r="D329" s="43">
        <f>[2]!Table323[[#This Row],[Single Family]]+[2]!Table323[[#This Row],[2-4 Units]]+[2]!Table323[[#This Row],[&gt;4 Units]]</f>
        <v>0</v>
      </c>
      <c r="E329" s="43"/>
      <c r="F329" s="43"/>
      <c r="G329" s="43"/>
      <c r="H329" s="218">
        <v>0</v>
      </c>
      <c r="I329" s="43">
        <f>SUM([2]!Table323[[#This Row],[Single Family ]:[&gt;4 Units ]])</f>
        <v>0</v>
      </c>
      <c r="J329" s="219"/>
      <c r="K329" s="219"/>
      <c r="L329" s="219"/>
      <c r="M329" s="220">
        <v>0</v>
      </c>
    </row>
    <row r="330" spans="1:13" x14ac:dyDescent="0.25">
      <c r="A330" s="227" t="s">
        <v>1774</v>
      </c>
      <c r="B330" s="212">
        <v>85902.613000000201</v>
      </c>
      <c r="C330" s="212">
        <v>29461.26</v>
      </c>
      <c r="D330" s="213">
        <f>[2]!Table323[[#This Row],[Single Family]]+[2]!Table323[[#This Row],[2-4 Units]]+[2]!Table323[[#This Row],[&gt;4 Units]]</f>
        <v>22</v>
      </c>
      <c r="E330" s="213">
        <v>21</v>
      </c>
      <c r="F330" s="213">
        <v>1</v>
      </c>
      <c r="G330" s="213">
        <v>0</v>
      </c>
      <c r="H330" s="214">
        <v>12783.17</v>
      </c>
      <c r="I330" s="213">
        <f>SUM([2]!Table323[[#This Row],[Single Family ]:[&gt;4 Units ]])</f>
        <v>16</v>
      </c>
      <c r="J330" s="215">
        <v>13</v>
      </c>
      <c r="K330" s="215">
        <v>3</v>
      </c>
      <c r="L330" s="215">
        <v>0</v>
      </c>
      <c r="M330" s="216">
        <v>16678.09</v>
      </c>
    </row>
    <row r="331" spans="1:13" x14ac:dyDescent="0.25">
      <c r="A331" s="228" t="s">
        <v>1774</v>
      </c>
      <c r="B331" s="217">
        <v>67016.043900000004</v>
      </c>
      <c r="C331" s="217">
        <v>53703</v>
      </c>
      <c r="D331" s="43">
        <f>[2]!Table323[[#This Row],[Single Family]]+[2]!Table323[[#This Row],[2-4 Units]]+[2]!Table323[[#This Row],[&gt;4 Units]]</f>
        <v>25</v>
      </c>
      <c r="E331" s="43">
        <v>24</v>
      </c>
      <c r="F331" s="43">
        <v>1</v>
      </c>
      <c r="G331" s="43">
        <v>0</v>
      </c>
      <c r="H331" s="218">
        <v>15612.71</v>
      </c>
      <c r="I331" s="43">
        <f>SUM([2]!Table323[[#This Row],[Single Family ]:[&gt;4 Units ]])</f>
        <v>19</v>
      </c>
      <c r="J331" s="219">
        <v>14</v>
      </c>
      <c r="K331" s="219">
        <v>5</v>
      </c>
      <c r="L331" s="219">
        <v>0</v>
      </c>
      <c r="M331" s="220">
        <v>38090.29</v>
      </c>
    </row>
    <row r="332" spans="1:13" x14ac:dyDescent="0.25">
      <c r="A332" s="227" t="s">
        <v>1774</v>
      </c>
      <c r="B332" s="212">
        <v>0</v>
      </c>
      <c r="C332" s="212">
        <v>0</v>
      </c>
      <c r="D332" s="213">
        <f>[2]!Table323[[#This Row],[Single Family]]+[2]!Table323[[#This Row],[2-4 Units]]+[2]!Table323[[#This Row],[&gt;4 Units]]</f>
        <v>0</v>
      </c>
      <c r="E332" s="213"/>
      <c r="F332" s="213"/>
      <c r="G332" s="213"/>
      <c r="H332" s="214">
        <v>0</v>
      </c>
      <c r="I332" s="213">
        <f>SUM([2]!Table323[[#This Row],[Single Family ]:[&gt;4 Units ]])</f>
        <v>0</v>
      </c>
      <c r="J332" s="215"/>
      <c r="K332" s="215"/>
      <c r="L332" s="215"/>
      <c r="M332" s="216">
        <v>0</v>
      </c>
    </row>
    <row r="333" spans="1:13" x14ac:dyDescent="0.25">
      <c r="A333" s="228" t="s">
        <v>1774</v>
      </c>
      <c r="B333" s="217">
        <v>0</v>
      </c>
      <c r="C333" s="217">
        <v>924.07</v>
      </c>
      <c r="D333" s="43">
        <f>[2]!Table323[[#This Row],[Single Family]]+[2]!Table323[[#This Row],[2-4 Units]]+[2]!Table323[[#This Row],[&gt;4 Units]]</f>
        <v>1</v>
      </c>
      <c r="E333" s="43">
        <v>1</v>
      </c>
      <c r="F333" s="43">
        <v>0</v>
      </c>
      <c r="G333" s="43">
        <v>0</v>
      </c>
      <c r="H333" s="218">
        <v>924.07</v>
      </c>
      <c r="I333" s="43">
        <f>SUM([2]!Table323[[#This Row],[Single Family ]:[&gt;4 Units ]])</f>
        <v>0</v>
      </c>
      <c r="J333" s="219"/>
      <c r="K333" s="219"/>
      <c r="L333" s="219"/>
      <c r="M333" s="220">
        <v>0</v>
      </c>
    </row>
    <row r="334" spans="1:13" x14ac:dyDescent="0.25">
      <c r="A334" s="227" t="s">
        <v>1774</v>
      </c>
      <c r="B334" s="212">
        <v>77328.733099999998</v>
      </c>
      <c r="C334" s="212">
        <v>12576.38</v>
      </c>
      <c r="D334" s="213">
        <f>[2]!Table323[[#This Row],[Single Family]]+[2]!Table323[[#This Row],[2-4 Units]]+[2]!Table323[[#This Row],[&gt;4 Units]]</f>
        <v>15</v>
      </c>
      <c r="E334" s="213">
        <v>13</v>
      </c>
      <c r="F334" s="213">
        <v>2</v>
      </c>
      <c r="G334" s="213">
        <v>0</v>
      </c>
      <c r="H334" s="214">
        <v>10374.67</v>
      </c>
      <c r="I334" s="213">
        <f>SUM([2]!Table323[[#This Row],[Single Family ]:[&gt;4 Units ]])</f>
        <v>3</v>
      </c>
      <c r="J334" s="215">
        <v>2</v>
      </c>
      <c r="K334" s="215">
        <v>1</v>
      </c>
      <c r="L334" s="215">
        <v>0</v>
      </c>
      <c r="M334" s="216">
        <v>2201.71</v>
      </c>
    </row>
    <row r="335" spans="1:13" x14ac:dyDescent="0.25">
      <c r="A335" s="228" t="s">
        <v>1774</v>
      </c>
      <c r="B335" s="217">
        <v>76841.958499999906</v>
      </c>
      <c r="C335" s="217">
        <v>50093.18</v>
      </c>
      <c r="D335" s="43">
        <f>[2]!Table323[[#This Row],[Single Family]]+[2]!Table323[[#This Row],[2-4 Units]]+[2]!Table323[[#This Row],[&gt;4 Units]]</f>
        <v>34</v>
      </c>
      <c r="E335" s="43">
        <v>34</v>
      </c>
      <c r="F335" s="43">
        <v>0</v>
      </c>
      <c r="G335" s="43">
        <v>0</v>
      </c>
      <c r="H335" s="218">
        <v>34273.54</v>
      </c>
      <c r="I335" s="43">
        <f>SUM([2]!Table323[[#This Row],[Single Family ]:[&gt;4 Units ]])</f>
        <v>7</v>
      </c>
      <c r="J335" s="219">
        <v>7</v>
      </c>
      <c r="K335" s="219">
        <v>0</v>
      </c>
      <c r="L335" s="219">
        <v>0</v>
      </c>
      <c r="M335" s="220">
        <v>15819.64</v>
      </c>
    </row>
    <row r="336" spans="1:13" x14ac:dyDescent="0.25">
      <c r="A336" s="227" t="s">
        <v>1774</v>
      </c>
      <c r="B336" s="212">
        <v>0</v>
      </c>
      <c r="C336" s="212">
        <v>0</v>
      </c>
      <c r="D336" s="213">
        <f>[2]!Table323[[#This Row],[Single Family]]+[2]!Table323[[#This Row],[2-4 Units]]+[2]!Table323[[#This Row],[&gt;4 Units]]</f>
        <v>0</v>
      </c>
      <c r="E336" s="213"/>
      <c r="F336" s="213"/>
      <c r="G336" s="213"/>
      <c r="H336" s="214">
        <v>0</v>
      </c>
      <c r="I336" s="213">
        <f>SUM([2]!Table323[[#This Row],[Single Family ]:[&gt;4 Units ]])</f>
        <v>0</v>
      </c>
      <c r="J336" s="215"/>
      <c r="K336" s="215"/>
      <c r="L336" s="215"/>
      <c r="M336" s="216">
        <v>0</v>
      </c>
    </row>
    <row r="337" spans="1:13" x14ac:dyDescent="0.25">
      <c r="A337" s="228" t="s">
        <v>1774</v>
      </c>
      <c r="B337" s="217">
        <v>144930.68359999999</v>
      </c>
      <c r="C337" s="217">
        <v>65336.89</v>
      </c>
      <c r="D337" s="43">
        <f>[2]!Table323[[#This Row],[Single Family]]+[2]!Table323[[#This Row],[2-4 Units]]+[2]!Table323[[#This Row],[&gt;4 Units]]</f>
        <v>60</v>
      </c>
      <c r="E337" s="43">
        <v>60</v>
      </c>
      <c r="F337" s="43">
        <v>0</v>
      </c>
      <c r="G337" s="43">
        <v>0</v>
      </c>
      <c r="H337" s="218">
        <v>54032.35</v>
      </c>
      <c r="I337" s="43">
        <f>SUM([2]!Table323[[#This Row],[Single Family ]:[&gt;4 Units ]])</f>
        <v>8</v>
      </c>
      <c r="J337" s="219">
        <v>6</v>
      </c>
      <c r="K337" s="219">
        <v>2</v>
      </c>
      <c r="L337" s="219">
        <v>0</v>
      </c>
      <c r="M337" s="220">
        <v>11304.54</v>
      </c>
    </row>
    <row r="338" spans="1:13" x14ac:dyDescent="0.25">
      <c r="A338" s="227" t="s">
        <v>1774</v>
      </c>
      <c r="B338" s="212">
        <v>103220.78479999999</v>
      </c>
      <c r="C338" s="212">
        <v>63414.76</v>
      </c>
      <c r="D338" s="213">
        <f>[2]!Table323[[#This Row],[Single Family]]+[2]!Table323[[#This Row],[2-4 Units]]+[2]!Table323[[#This Row],[&gt;4 Units]]</f>
        <v>18</v>
      </c>
      <c r="E338" s="213">
        <v>17</v>
      </c>
      <c r="F338" s="213">
        <v>0</v>
      </c>
      <c r="G338" s="213">
        <v>1</v>
      </c>
      <c r="H338" s="214">
        <v>28756.23</v>
      </c>
      <c r="I338" s="213">
        <f>SUM([2]!Table323[[#This Row],[Single Family ]:[&gt;4 Units ]])</f>
        <v>5</v>
      </c>
      <c r="J338" s="215">
        <v>3</v>
      </c>
      <c r="K338" s="215">
        <v>0</v>
      </c>
      <c r="L338" s="215">
        <v>2</v>
      </c>
      <c r="M338" s="216">
        <v>34658.53</v>
      </c>
    </row>
    <row r="339" spans="1:13" x14ac:dyDescent="0.25">
      <c r="A339" s="228" t="s">
        <v>1774</v>
      </c>
      <c r="B339" s="217">
        <v>88585.424700000105</v>
      </c>
      <c r="C339" s="217">
        <v>25722.63</v>
      </c>
      <c r="D339" s="43">
        <f>[2]!Table323[[#This Row],[Single Family]]+[2]!Table323[[#This Row],[2-4 Units]]+[2]!Table323[[#This Row],[&gt;4 Units]]</f>
        <v>27</v>
      </c>
      <c r="E339" s="43">
        <v>27</v>
      </c>
      <c r="F339" s="43">
        <v>0</v>
      </c>
      <c r="G339" s="43">
        <v>0</v>
      </c>
      <c r="H339" s="218">
        <v>25302.69</v>
      </c>
      <c r="I339" s="43">
        <f>SUM([2]!Table323[[#This Row],[Single Family ]:[&gt;4 Units ]])</f>
        <v>3</v>
      </c>
      <c r="J339" s="219">
        <v>1</v>
      </c>
      <c r="K339" s="219">
        <v>2</v>
      </c>
      <c r="L339" s="219">
        <v>0</v>
      </c>
      <c r="M339" s="220">
        <v>419.94</v>
      </c>
    </row>
    <row r="340" spans="1:13" x14ac:dyDescent="0.25">
      <c r="A340" s="227" t="s">
        <v>1774</v>
      </c>
      <c r="B340" s="212">
        <v>0</v>
      </c>
      <c r="C340" s="212">
        <v>0</v>
      </c>
      <c r="D340" s="213">
        <f>[2]!Table323[[#This Row],[Single Family]]+[2]!Table323[[#This Row],[2-4 Units]]+[2]!Table323[[#This Row],[&gt;4 Units]]</f>
        <v>0</v>
      </c>
      <c r="E340" s="213"/>
      <c r="F340" s="213"/>
      <c r="G340" s="213"/>
      <c r="H340" s="214">
        <v>0</v>
      </c>
      <c r="I340" s="213">
        <f>SUM([2]!Table323[[#This Row],[Single Family ]:[&gt;4 Units ]])</f>
        <v>0</v>
      </c>
      <c r="J340" s="215"/>
      <c r="K340" s="215"/>
      <c r="L340" s="215"/>
      <c r="M340" s="216">
        <v>0</v>
      </c>
    </row>
    <row r="341" spans="1:13" x14ac:dyDescent="0.25">
      <c r="A341" s="228" t="s">
        <v>1774</v>
      </c>
      <c r="B341" s="217">
        <v>227.32550000000001</v>
      </c>
      <c r="C341" s="217">
        <v>0</v>
      </c>
      <c r="D341" s="43">
        <f>[2]!Table323[[#This Row],[Single Family]]+[2]!Table323[[#This Row],[2-4 Units]]+[2]!Table323[[#This Row],[&gt;4 Units]]</f>
        <v>0</v>
      </c>
      <c r="E341" s="43"/>
      <c r="F341" s="43"/>
      <c r="G341" s="43"/>
      <c r="H341" s="218">
        <v>0</v>
      </c>
      <c r="I341" s="43">
        <f>SUM([2]!Table323[[#This Row],[Single Family ]:[&gt;4 Units ]])</f>
        <v>0</v>
      </c>
      <c r="J341" s="219"/>
      <c r="K341" s="219"/>
      <c r="L341" s="219"/>
      <c r="M341" s="220">
        <v>0</v>
      </c>
    </row>
    <row r="342" spans="1:13" x14ac:dyDescent="0.25">
      <c r="A342" s="227" t="s">
        <v>1774</v>
      </c>
      <c r="B342" s="212">
        <v>695.01679999999999</v>
      </c>
      <c r="C342" s="212">
        <v>0</v>
      </c>
      <c r="D342" s="213">
        <f>[2]!Table323[[#This Row],[Single Family]]+[2]!Table323[[#This Row],[2-4 Units]]+[2]!Table323[[#This Row],[&gt;4 Units]]</f>
        <v>0</v>
      </c>
      <c r="E342" s="213"/>
      <c r="F342" s="213"/>
      <c r="G342" s="213"/>
      <c r="H342" s="214">
        <v>0</v>
      </c>
      <c r="I342" s="213">
        <f>SUM([2]!Table323[[#This Row],[Single Family ]:[&gt;4 Units ]])</f>
        <v>0</v>
      </c>
      <c r="J342" s="215"/>
      <c r="K342" s="215"/>
      <c r="L342" s="215"/>
      <c r="M342" s="216">
        <v>0</v>
      </c>
    </row>
    <row r="343" spans="1:13" x14ac:dyDescent="0.25">
      <c r="A343" s="228" t="s">
        <v>1774</v>
      </c>
      <c r="B343" s="217">
        <v>175927.88690000001</v>
      </c>
      <c r="C343" s="217">
        <v>93222.22</v>
      </c>
      <c r="D343" s="43">
        <f>[2]!Table323[[#This Row],[Single Family]]+[2]!Table323[[#This Row],[2-4 Units]]+[2]!Table323[[#This Row],[&gt;4 Units]]</f>
        <v>71</v>
      </c>
      <c r="E343" s="43">
        <v>71</v>
      </c>
      <c r="F343" s="43">
        <v>0</v>
      </c>
      <c r="G343" s="43">
        <v>0</v>
      </c>
      <c r="H343" s="218">
        <v>85224.95</v>
      </c>
      <c r="I343" s="43">
        <f>SUM([2]!Table323[[#This Row],[Single Family ]:[&gt;4 Units ]])</f>
        <v>4</v>
      </c>
      <c r="J343" s="219">
        <v>3</v>
      </c>
      <c r="K343" s="219">
        <v>1</v>
      </c>
      <c r="L343" s="219">
        <v>0</v>
      </c>
      <c r="M343" s="220">
        <v>7997.27</v>
      </c>
    </row>
    <row r="344" spans="1:13" x14ac:dyDescent="0.25">
      <c r="A344" s="227" t="s">
        <v>1774</v>
      </c>
      <c r="B344" s="212">
        <v>0</v>
      </c>
      <c r="C344" s="212">
        <v>0</v>
      </c>
      <c r="D344" s="213">
        <f>[2]!Table323[[#This Row],[Single Family]]+[2]!Table323[[#This Row],[2-4 Units]]+[2]!Table323[[#This Row],[&gt;4 Units]]</f>
        <v>0</v>
      </c>
      <c r="E344" s="213"/>
      <c r="F344" s="213"/>
      <c r="G344" s="213"/>
      <c r="H344" s="214">
        <v>0</v>
      </c>
      <c r="I344" s="213">
        <f>SUM([2]!Table323[[#This Row],[Single Family ]:[&gt;4 Units ]])</f>
        <v>0</v>
      </c>
      <c r="J344" s="215"/>
      <c r="K344" s="215"/>
      <c r="L344" s="215"/>
      <c r="M344" s="216">
        <v>0</v>
      </c>
    </row>
    <row r="345" spans="1:13" x14ac:dyDescent="0.25">
      <c r="A345" s="228" t="s">
        <v>1774</v>
      </c>
      <c r="B345" s="217">
        <v>0</v>
      </c>
      <c r="C345" s="217">
        <v>481.11</v>
      </c>
      <c r="D345" s="43">
        <f>[2]!Table323[[#This Row],[Single Family]]+[2]!Table323[[#This Row],[2-4 Units]]+[2]!Table323[[#This Row],[&gt;4 Units]]</f>
        <v>0</v>
      </c>
      <c r="E345" s="43"/>
      <c r="F345" s="43"/>
      <c r="G345" s="43"/>
      <c r="H345" s="218">
        <v>0</v>
      </c>
      <c r="I345" s="43">
        <f>SUM([2]!Table323[[#This Row],[Single Family ]:[&gt;4 Units ]])</f>
        <v>1</v>
      </c>
      <c r="J345" s="219">
        <v>1</v>
      </c>
      <c r="K345" s="219">
        <v>0</v>
      </c>
      <c r="L345" s="219">
        <v>0</v>
      </c>
      <c r="M345" s="220">
        <v>481.11</v>
      </c>
    </row>
    <row r="346" spans="1:13" x14ac:dyDescent="0.25">
      <c r="A346" s="227" t="s">
        <v>1774</v>
      </c>
      <c r="B346" s="212">
        <v>81742.303499999907</v>
      </c>
      <c r="C346" s="212">
        <v>33941.129999999997</v>
      </c>
      <c r="D346" s="213">
        <f>[2]!Table323[[#This Row],[Single Family]]+[2]!Table323[[#This Row],[2-4 Units]]+[2]!Table323[[#This Row],[&gt;4 Units]]</f>
        <v>34</v>
      </c>
      <c r="E346" s="213">
        <v>34</v>
      </c>
      <c r="F346" s="213">
        <v>0</v>
      </c>
      <c r="G346" s="213">
        <v>0</v>
      </c>
      <c r="H346" s="214">
        <v>33316.230000000003</v>
      </c>
      <c r="I346" s="213">
        <f>SUM([2]!Table323[[#This Row],[Single Family ]:[&gt;4 Units ]])</f>
        <v>2</v>
      </c>
      <c r="J346" s="215">
        <v>2</v>
      </c>
      <c r="K346" s="215">
        <v>0</v>
      </c>
      <c r="L346" s="215">
        <v>0</v>
      </c>
      <c r="M346" s="216">
        <v>624.9</v>
      </c>
    </row>
    <row r="347" spans="1:13" x14ac:dyDescent="0.25">
      <c r="A347" s="228" t="s">
        <v>1774</v>
      </c>
      <c r="B347" s="217">
        <v>565.22900000000004</v>
      </c>
      <c r="C347" s="217">
        <v>0</v>
      </c>
      <c r="D347" s="43">
        <f>[2]!Table323[[#This Row],[Single Family]]+[2]!Table323[[#This Row],[2-4 Units]]+[2]!Table323[[#This Row],[&gt;4 Units]]</f>
        <v>0</v>
      </c>
      <c r="E347" s="43"/>
      <c r="F347" s="43"/>
      <c r="G347" s="43"/>
      <c r="H347" s="218">
        <v>0</v>
      </c>
      <c r="I347" s="43">
        <f>SUM([2]!Table323[[#This Row],[Single Family ]:[&gt;4 Units ]])</f>
        <v>0</v>
      </c>
      <c r="J347" s="219"/>
      <c r="K347" s="219"/>
      <c r="L347" s="219"/>
      <c r="M347" s="220">
        <v>0</v>
      </c>
    </row>
    <row r="348" spans="1:13" x14ac:dyDescent="0.25">
      <c r="A348" s="227" t="s">
        <v>1774</v>
      </c>
      <c r="B348" s="212">
        <v>34.721600000000002</v>
      </c>
      <c r="C348" s="212">
        <v>0</v>
      </c>
      <c r="D348" s="213">
        <f>[2]!Table323[[#This Row],[Single Family]]+[2]!Table323[[#This Row],[2-4 Units]]+[2]!Table323[[#This Row],[&gt;4 Units]]</f>
        <v>0</v>
      </c>
      <c r="E348" s="213"/>
      <c r="F348" s="213"/>
      <c r="G348" s="213"/>
      <c r="H348" s="214">
        <v>0</v>
      </c>
      <c r="I348" s="213">
        <f>SUM([2]!Table323[[#This Row],[Single Family ]:[&gt;4 Units ]])</f>
        <v>0</v>
      </c>
      <c r="J348" s="215"/>
      <c r="K348" s="215"/>
      <c r="L348" s="215"/>
      <c r="M348" s="216">
        <v>0</v>
      </c>
    </row>
    <row r="349" spans="1:13" x14ac:dyDescent="0.25">
      <c r="A349" s="228" t="s">
        <v>1774</v>
      </c>
      <c r="B349" s="217">
        <v>0.1389</v>
      </c>
      <c r="C349" s="217">
        <v>0</v>
      </c>
      <c r="D349" s="43">
        <f>[2]!Table323[[#This Row],[Single Family]]+[2]!Table323[[#This Row],[2-4 Units]]+[2]!Table323[[#This Row],[&gt;4 Units]]</f>
        <v>0</v>
      </c>
      <c r="E349" s="43"/>
      <c r="F349" s="43"/>
      <c r="G349" s="43"/>
      <c r="H349" s="218">
        <v>0</v>
      </c>
      <c r="I349" s="43">
        <f>SUM([2]!Table323[[#This Row],[Single Family ]:[&gt;4 Units ]])</f>
        <v>0</v>
      </c>
      <c r="J349" s="219"/>
      <c r="K349" s="219"/>
      <c r="L349" s="219"/>
      <c r="M349" s="220">
        <v>0</v>
      </c>
    </row>
    <row r="350" spans="1:13" x14ac:dyDescent="0.25">
      <c r="A350" s="227" t="s">
        <v>1774</v>
      </c>
      <c r="B350" s="212">
        <v>87141.806999999899</v>
      </c>
      <c r="C350" s="212">
        <v>38271.480000000003</v>
      </c>
      <c r="D350" s="213">
        <f>[2]!Table323[[#This Row],[Single Family]]+[2]!Table323[[#This Row],[2-4 Units]]+[2]!Table323[[#This Row],[&gt;4 Units]]</f>
        <v>23</v>
      </c>
      <c r="E350" s="213">
        <v>23</v>
      </c>
      <c r="F350" s="213">
        <v>0</v>
      </c>
      <c r="G350" s="213">
        <v>0</v>
      </c>
      <c r="H350" s="214">
        <v>33866.21</v>
      </c>
      <c r="I350" s="213">
        <f>SUM([2]!Table323[[#This Row],[Single Family ]:[&gt;4 Units ]])</f>
        <v>6</v>
      </c>
      <c r="J350" s="215">
        <v>5</v>
      </c>
      <c r="K350" s="215">
        <v>1</v>
      </c>
      <c r="L350" s="215">
        <v>0</v>
      </c>
      <c r="M350" s="216">
        <v>4405.2700000000004</v>
      </c>
    </row>
    <row r="351" spans="1:13" x14ac:dyDescent="0.25">
      <c r="A351" s="228" t="s">
        <v>1774</v>
      </c>
      <c r="B351" s="217">
        <v>764.91129999999998</v>
      </c>
      <c r="C351" s="217">
        <v>0</v>
      </c>
      <c r="D351" s="43">
        <f>[2]!Table323[[#This Row],[Single Family]]+[2]!Table323[[#This Row],[2-4 Units]]+[2]!Table323[[#This Row],[&gt;4 Units]]</f>
        <v>0</v>
      </c>
      <c r="E351" s="43"/>
      <c r="F351" s="43"/>
      <c r="G351" s="43"/>
      <c r="H351" s="218">
        <v>0</v>
      </c>
      <c r="I351" s="43">
        <f>SUM([2]!Table323[[#This Row],[Single Family ]:[&gt;4 Units ]])</f>
        <v>0</v>
      </c>
      <c r="J351" s="219"/>
      <c r="K351" s="219"/>
      <c r="L351" s="219"/>
      <c r="M351" s="220">
        <v>0</v>
      </c>
    </row>
    <row r="352" spans="1:13" x14ac:dyDescent="0.25">
      <c r="A352" s="227" t="s">
        <v>1774</v>
      </c>
      <c r="B352" s="212">
        <v>442.22449999999998</v>
      </c>
      <c r="C352" s="212">
        <v>0</v>
      </c>
      <c r="D352" s="213">
        <f>[2]!Table323[[#This Row],[Single Family]]+[2]!Table323[[#This Row],[2-4 Units]]+[2]!Table323[[#This Row],[&gt;4 Units]]</f>
        <v>0</v>
      </c>
      <c r="E352" s="213"/>
      <c r="F352" s="213"/>
      <c r="G352" s="213"/>
      <c r="H352" s="214">
        <v>0</v>
      </c>
      <c r="I352" s="213">
        <f>SUM([2]!Table323[[#This Row],[Single Family ]:[&gt;4 Units ]])</f>
        <v>0</v>
      </c>
      <c r="J352" s="215"/>
      <c r="K352" s="215"/>
      <c r="L352" s="215"/>
      <c r="M352" s="216">
        <v>0</v>
      </c>
    </row>
    <row r="353" spans="1:13" x14ac:dyDescent="0.25">
      <c r="A353" s="228" t="s">
        <v>1774</v>
      </c>
      <c r="B353" s="217">
        <v>19.053799999999999</v>
      </c>
      <c r="C353" s="217">
        <v>0</v>
      </c>
      <c r="D353" s="43">
        <f>[2]!Table323[[#This Row],[Single Family]]+[2]!Table323[[#This Row],[2-4 Units]]+[2]!Table323[[#This Row],[&gt;4 Units]]</f>
        <v>0</v>
      </c>
      <c r="E353" s="43"/>
      <c r="F353" s="43"/>
      <c r="G353" s="43"/>
      <c r="H353" s="218">
        <v>0</v>
      </c>
      <c r="I353" s="43">
        <f>SUM([2]!Table323[[#This Row],[Single Family ]:[&gt;4 Units ]])</f>
        <v>0</v>
      </c>
      <c r="J353" s="219"/>
      <c r="K353" s="219"/>
      <c r="L353" s="219"/>
      <c r="M353" s="220">
        <v>0</v>
      </c>
    </row>
    <row r="354" spans="1:13" x14ac:dyDescent="0.25">
      <c r="A354" s="227" t="s">
        <v>1774</v>
      </c>
      <c r="B354" s="212">
        <v>148627.13149999999</v>
      </c>
      <c r="C354" s="212">
        <v>68371.47</v>
      </c>
      <c r="D354" s="213">
        <f>[2]!Table323[[#This Row],[Single Family]]+[2]!Table323[[#This Row],[2-4 Units]]+[2]!Table323[[#This Row],[&gt;4 Units]]</f>
        <v>62</v>
      </c>
      <c r="E354" s="213">
        <v>62</v>
      </c>
      <c r="F354" s="213">
        <v>0</v>
      </c>
      <c r="G354" s="213">
        <v>0</v>
      </c>
      <c r="H354" s="214">
        <v>61363.07</v>
      </c>
      <c r="I354" s="213">
        <f>SUM([2]!Table323[[#This Row],[Single Family ]:[&gt;4 Units ]])</f>
        <v>3</v>
      </c>
      <c r="J354" s="215">
        <v>3</v>
      </c>
      <c r="K354" s="215">
        <v>0</v>
      </c>
      <c r="L354" s="215">
        <v>0</v>
      </c>
      <c r="M354" s="216">
        <v>7008.4</v>
      </c>
    </row>
    <row r="355" spans="1:13" x14ac:dyDescent="0.25">
      <c r="A355" s="228" t="s">
        <v>1774</v>
      </c>
      <c r="B355" s="217">
        <v>115517.04399999999</v>
      </c>
      <c r="C355" s="217">
        <v>0</v>
      </c>
      <c r="D355" s="43">
        <f>[2]!Table323[[#This Row],[Single Family]]+[2]!Table323[[#This Row],[2-4 Units]]+[2]!Table323[[#This Row],[&gt;4 Units]]</f>
        <v>0</v>
      </c>
      <c r="E355" s="43"/>
      <c r="F355" s="43"/>
      <c r="G355" s="43"/>
      <c r="H355" s="218">
        <v>0</v>
      </c>
      <c r="I355" s="43">
        <f>SUM([2]!Table323[[#This Row],[Single Family ]:[&gt;4 Units ]])</f>
        <v>0</v>
      </c>
      <c r="J355" s="219"/>
      <c r="K355" s="219"/>
      <c r="L355" s="219"/>
      <c r="M355" s="220">
        <v>0</v>
      </c>
    </row>
    <row r="356" spans="1:13" x14ac:dyDescent="0.25">
      <c r="A356" s="227" t="s">
        <v>1774</v>
      </c>
      <c r="B356" s="212">
        <v>0</v>
      </c>
      <c r="C356" s="212">
        <v>23509.03</v>
      </c>
      <c r="D356" s="213">
        <f>[2]!Table323[[#This Row],[Single Family]]+[2]!Table323[[#This Row],[2-4 Units]]+[2]!Table323[[#This Row],[&gt;4 Units]]</f>
        <v>26</v>
      </c>
      <c r="E356" s="213">
        <v>26</v>
      </c>
      <c r="F356" s="213">
        <v>0</v>
      </c>
      <c r="G356" s="213">
        <v>0</v>
      </c>
      <c r="H356" s="214">
        <v>15074.44</v>
      </c>
      <c r="I356" s="213">
        <f>SUM([2]!Table323[[#This Row],[Single Family ]:[&gt;4 Units ]])</f>
        <v>7</v>
      </c>
      <c r="J356" s="215">
        <v>6</v>
      </c>
      <c r="K356" s="215">
        <v>1</v>
      </c>
      <c r="L356" s="215">
        <v>0</v>
      </c>
      <c r="M356" s="216">
        <v>8434.59</v>
      </c>
    </row>
    <row r="357" spans="1:13" x14ac:dyDescent="0.25">
      <c r="A357" s="228" t="s">
        <v>1774</v>
      </c>
      <c r="B357" s="217">
        <v>0</v>
      </c>
      <c r="C357" s="217">
        <v>0</v>
      </c>
      <c r="D357" s="43">
        <f>[2]!Table323[[#This Row],[Single Family]]+[2]!Table323[[#This Row],[2-4 Units]]+[2]!Table323[[#This Row],[&gt;4 Units]]</f>
        <v>0</v>
      </c>
      <c r="E357" s="43"/>
      <c r="F357" s="43"/>
      <c r="G357" s="43"/>
      <c r="H357" s="218">
        <v>0</v>
      </c>
      <c r="I357" s="43">
        <f>SUM([2]!Table323[[#This Row],[Single Family ]:[&gt;4 Units ]])</f>
        <v>0</v>
      </c>
      <c r="J357" s="219"/>
      <c r="K357" s="219"/>
      <c r="L357" s="219"/>
      <c r="M357" s="220">
        <v>0</v>
      </c>
    </row>
    <row r="358" spans="1:13" x14ac:dyDescent="0.25">
      <c r="A358" s="227" t="s">
        <v>1774</v>
      </c>
      <c r="B358" s="212">
        <v>54.371499999999997</v>
      </c>
      <c r="C358" s="212">
        <v>0</v>
      </c>
      <c r="D358" s="213">
        <f>[2]!Table323[[#This Row],[Single Family]]+[2]!Table323[[#This Row],[2-4 Units]]+[2]!Table323[[#This Row],[&gt;4 Units]]</f>
        <v>0</v>
      </c>
      <c r="E358" s="213"/>
      <c r="F358" s="213"/>
      <c r="G358" s="213"/>
      <c r="H358" s="214">
        <v>0</v>
      </c>
      <c r="I358" s="213">
        <f>SUM([2]!Table323[[#This Row],[Single Family ]:[&gt;4 Units ]])</f>
        <v>0</v>
      </c>
      <c r="J358" s="215"/>
      <c r="K358" s="215"/>
      <c r="L358" s="215"/>
      <c r="M358" s="216">
        <v>0</v>
      </c>
    </row>
    <row r="359" spans="1:13" x14ac:dyDescent="0.25">
      <c r="A359" s="228" t="s">
        <v>1774</v>
      </c>
      <c r="B359" s="217">
        <v>264.08440000000002</v>
      </c>
      <c r="C359" s="217">
        <v>0</v>
      </c>
      <c r="D359" s="43">
        <f>[2]!Table323[[#This Row],[Single Family]]+[2]!Table323[[#This Row],[2-4 Units]]+[2]!Table323[[#This Row],[&gt;4 Units]]</f>
        <v>0</v>
      </c>
      <c r="E359" s="43"/>
      <c r="F359" s="43"/>
      <c r="G359" s="43"/>
      <c r="H359" s="218">
        <v>0</v>
      </c>
      <c r="I359" s="43">
        <f>SUM([2]!Table323[[#This Row],[Single Family ]:[&gt;4 Units ]])</f>
        <v>0</v>
      </c>
      <c r="J359" s="219"/>
      <c r="K359" s="219"/>
      <c r="L359" s="219"/>
      <c r="M359" s="220">
        <v>0</v>
      </c>
    </row>
    <row r="360" spans="1:13" x14ac:dyDescent="0.25">
      <c r="A360" s="227" t="s">
        <v>1774</v>
      </c>
      <c r="B360" s="212">
        <v>93038.672899999801</v>
      </c>
      <c r="C360" s="212">
        <v>0</v>
      </c>
      <c r="D360" s="213">
        <f>[2]!Table323[[#This Row],[Single Family]]+[2]!Table323[[#This Row],[2-4 Units]]+[2]!Table323[[#This Row],[&gt;4 Units]]</f>
        <v>0</v>
      </c>
      <c r="E360" s="213"/>
      <c r="F360" s="213"/>
      <c r="G360" s="213"/>
      <c r="H360" s="214">
        <v>0</v>
      </c>
      <c r="I360" s="213">
        <f>SUM([2]!Table323[[#This Row],[Single Family ]:[&gt;4 Units ]])</f>
        <v>0</v>
      </c>
      <c r="J360" s="215"/>
      <c r="K360" s="215"/>
      <c r="L360" s="215"/>
      <c r="M360" s="216">
        <v>0</v>
      </c>
    </row>
    <row r="361" spans="1:13" x14ac:dyDescent="0.25">
      <c r="A361" s="228" t="s">
        <v>1774</v>
      </c>
      <c r="B361" s="217">
        <v>0</v>
      </c>
      <c r="C361" s="217">
        <v>39022.559999999998</v>
      </c>
      <c r="D361" s="43">
        <f>[2]!Table323[[#This Row],[Single Family]]+[2]!Table323[[#This Row],[2-4 Units]]+[2]!Table323[[#This Row],[&gt;4 Units]]</f>
        <v>43</v>
      </c>
      <c r="E361" s="43">
        <v>35</v>
      </c>
      <c r="F361" s="43">
        <v>8</v>
      </c>
      <c r="G361" s="43">
        <v>0</v>
      </c>
      <c r="H361" s="218">
        <v>20662.79</v>
      </c>
      <c r="I361" s="43">
        <f>SUM([2]!Table323[[#This Row],[Single Family ]:[&gt;4 Units ]])</f>
        <v>15</v>
      </c>
      <c r="J361" s="219">
        <v>14</v>
      </c>
      <c r="K361" s="219">
        <v>1</v>
      </c>
      <c r="L361" s="219">
        <v>0</v>
      </c>
      <c r="M361" s="220">
        <v>18359.77</v>
      </c>
    </row>
    <row r="362" spans="1:13" x14ac:dyDescent="0.25">
      <c r="A362" s="227" t="s">
        <v>1774</v>
      </c>
      <c r="B362" s="212">
        <v>174.75399999999999</v>
      </c>
      <c r="C362" s="212">
        <v>8.5</v>
      </c>
      <c r="D362" s="213">
        <f>[2]!Table323[[#This Row],[Single Family]]+[2]!Table323[[#This Row],[2-4 Units]]+[2]!Table323[[#This Row],[&gt;4 Units]]</f>
        <v>1</v>
      </c>
      <c r="E362" s="213">
        <v>0</v>
      </c>
      <c r="F362" s="213">
        <v>1</v>
      </c>
      <c r="G362" s="213">
        <v>0</v>
      </c>
      <c r="H362" s="214">
        <v>8.5</v>
      </c>
      <c r="I362" s="213">
        <f>SUM([2]!Table323[[#This Row],[Single Family ]:[&gt;4 Units ]])</f>
        <v>0</v>
      </c>
      <c r="J362" s="215"/>
      <c r="K362" s="215"/>
      <c r="L362" s="215"/>
      <c r="M362" s="216">
        <v>0</v>
      </c>
    </row>
    <row r="363" spans="1:13" x14ac:dyDescent="0.25">
      <c r="A363" s="228" t="s">
        <v>1774</v>
      </c>
      <c r="B363" s="217">
        <v>137.0864</v>
      </c>
      <c r="C363" s="217">
        <v>0</v>
      </c>
      <c r="D363" s="43">
        <f>[2]!Table323[[#This Row],[Single Family]]+[2]!Table323[[#This Row],[2-4 Units]]+[2]!Table323[[#This Row],[&gt;4 Units]]</f>
        <v>0</v>
      </c>
      <c r="E363" s="43"/>
      <c r="F363" s="43"/>
      <c r="G363" s="43"/>
      <c r="H363" s="218">
        <v>0</v>
      </c>
      <c r="I363" s="43">
        <f>SUM([2]!Table323[[#This Row],[Single Family ]:[&gt;4 Units ]])</f>
        <v>0</v>
      </c>
      <c r="J363" s="219"/>
      <c r="K363" s="219"/>
      <c r="L363" s="219"/>
      <c r="M363" s="220">
        <v>0</v>
      </c>
    </row>
    <row r="364" spans="1:13" x14ac:dyDescent="0.25">
      <c r="A364" s="227" t="s">
        <v>1774</v>
      </c>
      <c r="B364" s="212">
        <v>94.562600000000003</v>
      </c>
      <c r="C364" s="212">
        <v>0</v>
      </c>
      <c r="D364" s="213">
        <f>[2]!Table323[[#This Row],[Single Family]]+[2]!Table323[[#This Row],[2-4 Units]]+[2]!Table323[[#This Row],[&gt;4 Units]]</f>
        <v>0</v>
      </c>
      <c r="E364" s="213"/>
      <c r="F364" s="213"/>
      <c r="G364" s="213"/>
      <c r="H364" s="214">
        <v>0</v>
      </c>
      <c r="I364" s="213">
        <f>SUM([2]!Table323[[#This Row],[Single Family ]:[&gt;4 Units ]])</f>
        <v>0</v>
      </c>
      <c r="J364" s="215"/>
      <c r="K364" s="215"/>
      <c r="L364" s="215"/>
      <c r="M364" s="216">
        <v>0</v>
      </c>
    </row>
    <row r="365" spans="1:13" x14ac:dyDescent="0.25">
      <c r="A365" s="228" t="s">
        <v>1774</v>
      </c>
      <c r="B365" s="217">
        <v>39263.134100000003</v>
      </c>
      <c r="C365" s="217">
        <v>0</v>
      </c>
      <c r="D365" s="43">
        <f>[2]!Table323[[#This Row],[Single Family]]+[2]!Table323[[#This Row],[2-4 Units]]+[2]!Table323[[#This Row],[&gt;4 Units]]</f>
        <v>0</v>
      </c>
      <c r="E365" s="43"/>
      <c r="F365" s="43"/>
      <c r="G365" s="43"/>
      <c r="H365" s="218">
        <v>0</v>
      </c>
      <c r="I365" s="43">
        <f>SUM([2]!Table323[[#This Row],[Single Family ]:[&gt;4 Units ]])</f>
        <v>0</v>
      </c>
      <c r="J365" s="219"/>
      <c r="K365" s="219"/>
      <c r="L365" s="219"/>
      <c r="M365" s="220">
        <v>0</v>
      </c>
    </row>
    <row r="366" spans="1:13" x14ac:dyDescent="0.25">
      <c r="A366" s="227" t="s">
        <v>1774</v>
      </c>
      <c r="B366" s="212">
        <v>0</v>
      </c>
      <c r="C366" s="212">
        <v>5787.8</v>
      </c>
      <c r="D366" s="213">
        <f>[2]!Table323[[#This Row],[Single Family]]+[2]!Table323[[#This Row],[2-4 Units]]+[2]!Table323[[#This Row],[&gt;4 Units]]</f>
        <v>8</v>
      </c>
      <c r="E366" s="213">
        <v>8</v>
      </c>
      <c r="F366" s="213">
        <v>0</v>
      </c>
      <c r="G366" s="213">
        <v>0</v>
      </c>
      <c r="H366" s="214">
        <v>1388.51</v>
      </c>
      <c r="I366" s="213">
        <f>SUM([2]!Table323[[#This Row],[Single Family ]:[&gt;4 Units ]])</f>
        <v>6</v>
      </c>
      <c r="J366" s="215">
        <v>3</v>
      </c>
      <c r="K366" s="215">
        <v>1</v>
      </c>
      <c r="L366" s="215">
        <v>2</v>
      </c>
      <c r="M366" s="216">
        <v>4399.29</v>
      </c>
    </row>
    <row r="367" spans="1:13" x14ac:dyDescent="0.25">
      <c r="A367" s="228" t="s">
        <v>1774</v>
      </c>
      <c r="B367" s="217">
        <v>541.58529999999996</v>
      </c>
      <c r="C367" s="217">
        <v>0</v>
      </c>
      <c r="D367" s="43">
        <f>[2]!Table323[[#This Row],[Single Family]]+[2]!Table323[[#This Row],[2-4 Units]]+[2]!Table323[[#This Row],[&gt;4 Units]]</f>
        <v>0</v>
      </c>
      <c r="E367" s="43"/>
      <c r="F367" s="43"/>
      <c r="G367" s="43"/>
      <c r="H367" s="218">
        <v>0</v>
      </c>
      <c r="I367" s="43">
        <f>SUM([2]!Table323[[#This Row],[Single Family ]:[&gt;4 Units ]])</f>
        <v>0</v>
      </c>
      <c r="J367" s="219"/>
      <c r="K367" s="219"/>
      <c r="L367" s="219"/>
      <c r="M367" s="220">
        <v>0</v>
      </c>
    </row>
    <row r="368" spans="1:13" x14ac:dyDescent="0.25">
      <c r="A368" s="227" t="s">
        <v>1774</v>
      </c>
      <c r="B368" s="212">
        <v>0</v>
      </c>
      <c r="C368" s="212">
        <v>0</v>
      </c>
      <c r="D368" s="213">
        <f>[2]!Table323[[#This Row],[Single Family]]+[2]!Table323[[#This Row],[2-4 Units]]+[2]!Table323[[#This Row],[&gt;4 Units]]</f>
        <v>0</v>
      </c>
      <c r="E368" s="213"/>
      <c r="F368" s="213"/>
      <c r="G368" s="213"/>
      <c r="H368" s="214">
        <v>0</v>
      </c>
      <c r="I368" s="213">
        <f>SUM([2]!Table323[[#This Row],[Single Family ]:[&gt;4 Units ]])</f>
        <v>0</v>
      </c>
      <c r="J368" s="215"/>
      <c r="K368" s="215"/>
      <c r="L368" s="215"/>
      <c r="M368" s="216">
        <v>0</v>
      </c>
    </row>
    <row r="369" spans="1:13" x14ac:dyDescent="0.25">
      <c r="A369" s="228" t="s">
        <v>1774</v>
      </c>
      <c r="B369" s="217">
        <v>18.827999999999999</v>
      </c>
      <c r="C369" s="217">
        <v>0</v>
      </c>
      <c r="D369" s="43">
        <f>[2]!Table323[[#This Row],[Single Family]]+[2]!Table323[[#This Row],[2-4 Units]]+[2]!Table323[[#This Row],[&gt;4 Units]]</f>
        <v>0</v>
      </c>
      <c r="E369" s="43"/>
      <c r="F369" s="43"/>
      <c r="G369" s="43"/>
      <c r="H369" s="218">
        <v>0</v>
      </c>
      <c r="I369" s="43">
        <f>SUM([2]!Table323[[#This Row],[Single Family ]:[&gt;4 Units ]])</f>
        <v>0</v>
      </c>
      <c r="J369" s="219"/>
      <c r="K369" s="219"/>
      <c r="L369" s="219"/>
      <c r="M369" s="220">
        <v>0</v>
      </c>
    </row>
    <row r="370" spans="1:13" x14ac:dyDescent="0.25">
      <c r="A370" s="227" t="s">
        <v>1774</v>
      </c>
      <c r="B370" s="212">
        <v>44023.715199999999</v>
      </c>
      <c r="C370" s="212">
        <v>0</v>
      </c>
      <c r="D370" s="213">
        <f>[2]!Table323[[#This Row],[Single Family]]+[2]!Table323[[#This Row],[2-4 Units]]+[2]!Table323[[#This Row],[&gt;4 Units]]</f>
        <v>0</v>
      </c>
      <c r="E370" s="213"/>
      <c r="F370" s="213"/>
      <c r="G370" s="213"/>
      <c r="H370" s="214">
        <v>0</v>
      </c>
      <c r="I370" s="213">
        <f>SUM([2]!Table323[[#This Row],[Single Family ]:[&gt;4 Units ]])</f>
        <v>0</v>
      </c>
      <c r="J370" s="215"/>
      <c r="K370" s="215"/>
      <c r="L370" s="215"/>
      <c r="M370" s="216">
        <v>0</v>
      </c>
    </row>
    <row r="371" spans="1:13" x14ac:dyDescent="0.25">
      <c r="A371" s="228" t="s">
        <v>1774</v>
      </c>
      <c r="B371" s="217">
        <v>0</v>
      </c>
      <c r="C371" s="217">
        <v>25336.11</v>
      </c>
      <c r="D371" s="43">
        <f>[2]!Table323[[#This Row],[Single Family]]+[2]!Table323[[#This Row],[2-4 Units]]+[2]!Table323[[#This Row],[&gt;4 Units]]</f>
        <v>16</v>
      </c>
      <c r="E371" s="43">
        <v>15</v>
      </c>
      <c r="F371" s="43">
        <v>1</v>
      </c>
      <c r="G371" s="43">
        <v>0</v>
      </c>
      <c r="H371" s="218">
        <v>9933.64</v>
      </c>
      <c r="I371" s="43">
        <f>SUM([2]!Table323[[#This Row],[Single Family ]:[&gt;4 Units ]])</f>
        <v>10</v>
      </c>
      <c r="J371" s="219">
        <v>10</v>
      </c>
      <c r="K371" s="219">
        <v>0</v>
      </c>
      <c r="L371" s="219">
        <v>0</v>
      </c>
      <c r="M371" s="220">
        <v>15402.47</v>
      </c>
    </row>
    <row r="372" spans="1:13" x14ac:dyDescent="0.25">
      <c r="A372" s="227" t="s">
        <v>1774</v>
      </c>
      <c r="B372" s="212">
        <v>0</v>
      </c>
      <c r="C372" s="212">
        <v>0</v>
      </c>
      <c r="D372" s="213">
        <f>[2]!Table323[[#This Row],[Single Family]]+[2]!Table323[[#This Row],[2-4 Units]]+[2]!Table323[[#This Row],[&gt;4 Units]]</f>
        <v>0</v>
      </c>
      <c r="E372" s="213"/>
      <c r="F372" s="213"/>
      <c r="G372" s="213"/>
      <c r="H372" s="214">
        <v>0</v>
      </c>
      <c r="I372" s="213">
        <f>SUM([2]!Table323[[#This Row],[Single Family ]:[&gt;4 Units ]])</f>
        <v>0</v>
      </c>
      <c r="J372" s="215"/>
      <c r="K372" s="215"/>
      <c r="L372" s="215"/>
      <c r="M372" s="216">
        <v>0</v>
      </c>
    </row>
    <row r="373" spans="1:13" x14ac:dyDescent="0.25">
      <c r="A373" s="228" t="s">
        <v>1774</v>
      </c>
      <c r="B373" s="217">
        <v>82435.041299999997</v>
      </c>
      <c r="C373" s="217">
        <v>0</v>
      </c>
      <c r="D373" s="43">
        <f>[2]!Table323[[#This Row],[Single Family]]+[2]!Table323[[#This Row],[2-4 Units]]+[2]!Table323[[#This Row],[&gt;4 Units]]</f>
        <v>0</v>
      </c>
      <c r="E373" s="43"/>
      <c r="F373" s="43"/>
      <c r="G373" s="43"/>
      <c r="H373" s="218">
        <v>0</v>
      </c>
      <c r="I373" s="43">
        <f>SUM([2]!Table323[[#This Row],[Single Family ]:[&gt;4 Units ]])</f>
        <v>0</v>
      </c>
      <c r="J373" s="219"/>
      <c r="K373" s="219"/>
      <c r="L373" s="219"/>
      <c r="M373" s="220">
        <v>0</v>
      </c>
    </row>
    <row r="374" spans="1:13" x14ac:dyDescent="0.25">
      <c r="A374" s="227" t="s">
        <v>1774</v>
      </c>
      <c r="B374" s="212">
        <v>0</v>
      </c>
      <c r="C374" s="212">
        <v>36318.230000000003</v>
      </c>
      <c r="D374" s="213">
        <f>[2]!Table323[[#This Row],[Single Family]]+[2]!Table323[[#This Row],[2-4 Units]]+[2]!Table323[[#This Row],[&gt;4 Units]]</f>
        <v>30</v>
      </c>
      <c r="E374" s="213">
        <v>30</v>
      </c>
      <c r="F374" s="213">
        <v>0</v>
      </c>
      <c r="G374" s="213">
        <v>0</v>
      </c>
      <c r="H374" s="214">
        <v>24995.01</v>
      </c>
      <c r="I374" s="213">
        <f>SUM([2]!Table323[[#This Row],[Single Family ]:[&gt;4 Units ]])</f>
        <v>8</v>
      </c>
      <c r="J374" s="215">
        <v>5</v>
      </c>
      <c r="K374" s="215">
        <v>3</v>
      </c>
      <c r="L374" s="215">
        <v>0</v>
      </c>
      <c r="M374" s="216">
        <v>11323.22</v>
      </c>
    </row>
    <row r="375" spans="1:13" x14ac:dyDescent="0.25">
      <c r="A375" s="228" t="s">
        <v>1774</v>
      </c>
      <c r="B375" s="217">
        <v>433.71039999999999</v>
      </c>
      <c r="C375" s="217">
        <v>0</v>
      </c>
      <c r="D375" s="43">
        <f>[2]!Table323[[#This Row],[Single Family]]+[2]!Table323[[#This Row],[2-4 Units]]+[2]!Table323[[#This Row],[&gt;4 Units]]</f>
        <v>0</v>
      </c>
      <c r="E375" s="43"/>
      <c r="F375" s="43"/>
      <c r="G375" s="43"/>
      <c r="H375" s="218">
        <v>0</v>
      </c>
      <c r="I375" s="43">
        <f>SUM([2]!Table323[[#This Row],[Single Family ]:[&gt;4 Units ]])</f>
        <v>0</v>
      </c>
      <c r="J375" s="219"/>
      <c r="K375" s="219"/>
      <c r="L375" s="219"/>
      <c r="M375" s="220">
        <v>0</v>
      </c>
    </row>
    <row r="376" spans="1:13" x14ac:dyDescent="0.25">
      <c r="A376" s="227" t="s">
        <v>1774</v>
      </c>
      <c r="B376" s="212">
        <v>70.126199999999997</v>
      </c>
      <c r="C376" s="212">
        <v>0</v>
      </c>
      <c r="D376" s="213">
        <f>[2]!Table323[[#This Row],[Single Family]]+[2]!Table323[[#This Row],[2-4 Units]]+[2]!Table323[[#This Row],[&gt;4 Units]]</f>
        <v>0</v>
      </c>
      <c r="E376" s="213"/>
      <c r="F376" s="213"/>
      <c r="G376" s="213"/>
      <c r="H376" s="214">
        <v>0</v>
      </c>
      <c r="I376" s="213">
        <f>SUM([2]!Table323[[#This Row],[Single Family ]:[&gt;4 Units ]])</f>
        <v>0</v>
      </c>
      <c r="J376" s="215"/>
      <c r="K376" s="215"/>
      <c r="L376" s="215"/>
      <c r="M376" s="216">
        <v>0</v>
      </c>
    </row>
    <row r="377" spans="1:13" x14ac:dyDescent="0.25">
      <c r="A377" s="228" t="s">
        <v>1774</v>
      </c>
      <c r="B377" s="217">
        <v>52661.118400000101</v>
      </c>
      <c r="C377" s="217">
        <v>0</v>
      </c>
      <c r="D377" s="43">
        <f>[2]!Table323[[#This Row],[Single Family]]+[2]!Table323[[#This Row],[2-4 Units]]+[2]!Table323[[#This Row],[&gt;4 Units]]</f>
        <v>0</v>
      </c>
      <c r="E377" s="43"/>
      <c r="F377" s="43"/>
      <c r="G377" s="43"/>
      <c r="H377" s="218">
        <v>0</v>
      </c>
      <c r="I377" s="43">
        <f>SUM([2]!Table323[[#This Row],[Single Family ]:[&gt;4 Units ]])</f>
        <v>0</v>
      </c>
      <c r="J377" s="219"/>
      <c r="K377" s="219"/>
      <c r="L377" s="219"/>
      <c r="M377" s="220">
        <v>0</v>
      </c>
    </row>
    <row r="378" spans="1:13" x14ac:dyDescent="0.25">
      <c r="A378" s="227" t="s">
        <v>1774</v>
      </c>
      <c r="B378" s="212">
        <v>0</v>
      </c>
      <c r="C378" s="212">
        <v>36834.97</v>
      </c>
      <c r="D378" s="213">
        <f>[2]!Table323[[#This Row],[Single Family]]+[2]!Table323[[#This Row],[2-4 Units]]+[2]!Table323[[#This Row],[&gt;4 Units]]</f>
        <v>23</v>
      </c>
      <c r="E378" s="213">
        <v>23</v>
      </c>
      <c r="F378" s="213">
        <v>0</v>
      </c>
      <c r="G378" s="213">
        <v>0</v>
      </c>
      <c r="H378" s="214">
        <v>22070.45</v>
      </c>
      <c r="I378" s="213">
        <f>SUM([2]!Table323[[#This Row],[Single Family ]:[&gt;4 Units ]])</f>
        <v>5</v>
      </c>
      <c r="J378" s="215">
        <v>5</v>
      </c>
      <c r="K378" s="215">
        <v>0</v>
      </c>
      <c r="L378" s="215">
        <v>0</v>
      </c>
      <c r="M378" s="216">
        <v>14764.52</v>
      </c>
    </row>
    <row r="379" spans="1:13" x14ac:dyDescent="0.25">
      <c r="A379" s="228" t="s">
        <v>1774</v>
      </c>
      <c r="B379" s="217">
        <v>0</v>
      </c>
      <c r="C379" s="217">
        <v>0</v>
      </c>
      <c r="D379" s="43">
        <f>[2]!Table323[[#This Row],[Single Family]]+[2]!Table323[[#This Row],[2-4 Units]]+[2]!Table323[[#This Row],[&gt;4 Units]]</f>
        <v>0</v>
      </c>
      <c r="E379" s="43"/>
      <c r="F379" s="43"/>
      <c r="G379" s="43"/>
      <c r="H379" s="218">
        <v>0</v>
      </c>
      <c r="I379" s="43">
        <f>SUM([2]!Table323[[#This Row],[Single Family ]:[&gt;4 Units ]])</f>
        <v>0</v>
      </c>
      <c r="J379" s="219"/>
      <c r="K379" s="219"/>
      <c r="L379" s="219"/>
      <c r="M379" s="220">
        <v>0</v>
      </c>
    </row>
    <row r="380" spans="1:13" x14ac:dyDescent="0.25">
      <c r="A380" s="227" t="s">
        <v>1774</v>
      </c>
      <c r="B380" s="212">
        <v>0</v>
      </c>
      <c r="C380" s="212">
        <v>0</v>
      </c>
      <c r="D380" s="213">
        <f>[2]!Table323[[#This Row],[Single Family]]+[2]!Table323[[#This Row],[2-4 Units]]+[2]!Table323[[#This Row],[&gt;4 Units]]</f>
        <v>0</v>
      </c>
      <c r="E380" s="213"/>
      <c r="F380" s="213"/>
      <c r="G380" s="213"/>
      <c r="H380" s="214">
        <v>0</v>
      </c>
      <c r="I380" s="213">
        <f>SUM([2]!Table323[[#This Row],[Single Family ]:[&gt;4 Units ]])</f>
        <v>0</v>
      </c>
      <c r="J380" s="215"/>
      <c r="K380" s="215"/>
      <c r="L380" s="215"/>
      <c r="M380" s="216">
        <v>0</v>
      </c>
    </row>
    <row r="381" spans="1:13" x14ac:dyDescent="0.25">
      <c r="A381" s="228" t="s">
        <v>1774</v>
      </c>
      <c r="B381" s="217">
        <v>55.563800000000001</v>
      </c>
      <c r="C381" s="217">
        <v>0</v>
      </c>
      <c r="D381" s="43">
        <f>[2]!Table323[[#This Row],[Single Family]]+[2]!Table323[[#This Row],[2-4 Units]]+[2]!Table323[[#This Row],[&gt;4 Units]]</f>
        <v>0</v>
      </c>
      <c r="E381" s="43"/>
      <c r="F381" s="43"/>
      <c r="G381" s="43"/>
      <c r="H381" s="218">
        <v>0</v>
      </c>
      <c r="I381" s="43">
        <f>SUM([2]!Table323[[#This Row],[Single Family ]:[&gt;4 Units ]])</f>
        <v>0</v>
      </c>
      <c r="J381" s="219"/>
      <c r="K381" s="219"/>
      <c r="L381" s="219"/>
      <c r="M381" s="220">
        <v>0</v>
      </c>
    </row>
    <row r="382" spans="1:13" x14ac:dyDescent="0.25">
      <c r="A382" s="227" t="s">
        <v>1774</v>
      </c>
      <c r="B382" s="212">
        <v>71853.173799999902</v>
      </c>
      <c r="C382" s="212">
        <v>0</v>
      </c>
      <c r="D382" s="213">
        <f>[2]!Table323[[#This Row],[Single Family]]+[2]!Table323[[#This Row],[2-4 Units]]+[2]!Table323[[#This Row],[&gt;4 Units]]</f>
        <v>0</v>
      </c>
      <c r="E382" s="213"/>
      <c r="F382" s="213"/>
      <c r="G382" s="213"/>
      <c r="H382" s="214">
        <v>0</v>
      </c>
      <c r="I382" s="213">
        <f>SUM([2]!Table323[[#This Row],[Single Family ]:[&gt;4 Units ]])</f>
        <v>0</v>
      </c>
      <c r="J382" s="215"/>
      <c r="K382" s="215"/>
      <c r="L382" s="215"/>
      <c r="M382" s="216">
        <v>0</v>
      </c>
    </row>
    <row r="383" spans="1:13" x14ac:dyDescent="0.25">
      <c r="A383" s="228" t="s">
        <v>1774</v>
      </c>
      <c r="B383" s="217">
        <v>0</v>
      </c>
      <c r="C383" s="217">
        <v>38316.32</v>
      </c>
      <c r="D383" s="43">
        <f>[2]!Table323[[#This Row],[Single Family]]+[2]!Table323[[#This Row],[2-4 Units]]+[2]!Table323[[#This Row],[&gt;4 Units]]</f>
        <v>26</v>
      </c>
      <c r="E383" s="43">
        <v>25</v>
      </c>
      <c r="F383" s="43">
        <v>1</v>
      </c>
      <c r="G383" s="43">
        <v>0</v>
      </c>
      <c r="H383" s="218">
        <v>23207.040000000001</v>
      </c>
      <c r="I383" s="43">
        <f>SUM([2]!Table323[[#This Row],[Single Family ]:[&gt;4 Units ]])</f>
        <v>3</v>
      </c>
      <c r="J383" s="219">
        <v>3</v>
      </c>
      <c r="K383" s="219">
        <v>0</v>
      </c>
      <c r="L383" s="219">
        <v>0</v>
      </c>
      <c r="M383" s="220">
        <v>15109.28</v>
      </c>
    </row>
    <row r="384" spans="1:13" x14ac:dyDescent="0.25">
      <c r="A384" s="227" t="s">
        <v>1774</v>
      </c>
      <c r="B384" s="212">
        <v>0</v>
      </c>
      <c r="C384" s="212">
        <v>0</v>
      </c>
      <c r="D384" s="213">
        <f>[2]!Table323[[#This Row],[Single Family]]+[2]!Table323[[#This Row],[2-4 Units]]+[2]!Table323[[#This Row],[&gt;4 Units]]</f>
        <v>0</v>
      </c>
      <c r="E384" s="213"/>
      <c r="F384" s="213"/>
      <c r="G384" s="213"/>
      <c r="H384" s="214">
        <v>0</v>
      </c>
      <c r="I384" s="213">
        <f>SUM([2]!Table323[[#This Row],[Single Family ]:[&gt;4 Units ]])</f>
        <v>0</v>
      </c>
      <c r="J384" s="215"/>
      <c r="K384" s="215"/>
      <c r="L384" s="215"/>
      <c r="M384" s="216">
        <v>0</v>
      </c>
    </row>
    <row r="385" spans="1:13" x14ac:dyDescent="0.25">
      <c r="A385" s="228" t="s">
        <v>1774</v>
      </c>
      <c r="B385" s="217">
        <v>1270.8086000000001</v>
      </c>
      <c r="C385" s="217">
        <v>0</v>
      </c>
      <c r="D385" s="43">
        <f>[2]!Table323[[#This Row],[Single Family]]+[2]!Table323[[#This Row],[2-4 Units]]+[2]!Table323[[#This Row],[&gt;4 Units]]</f>
        <v>0</v>
      </c>
      <c r="E385" s="43"/>
      <c r="F385" s="43"/>
      <c r="G385" s="43"/>
      <c r="H385" s="218">
        <v>0</v>
      </c>
      <c r="I385" s="43">
        <f>SUM([2]!Table323[[#This Row],[Single Family ]:[&gt;4 Units ]])</f>
        <v>0</v>
      </c>
      <c r="J385" s="219"/>
      <c r="K385" s="219"/>
      <c r="L385" s="219"/>
      <c r="M385" s="220">
        <v>0</v>
      </c>
    </row>
    <row r="386" spans="1:13" x14ac:dyDescent="0.25">
      <c r="A386" s="227" t="s">
        <v>1774</v>
      </c>
      <c r="B386" s="212">
        <v>2754.6410000000001</v>
      </c>
      <c r="C386" s="212">
        <v>1454.35</v>
      </c>
      <c r="D386" s="213">
        <f>[2]!Table323[[#This Row],[Single Family]]+[2]!Table323[[#This Row],[2-4 Units]]+[2]!Table323[[#This Row],[&gt;4 Units]]</f>
        <v>2</v>
      </c>
      <c r="E386" s="213">
        <v>2</v>
      </c>
      <c r="F386" s="213">
        <v>0</v>
      </c>
      <c r="G386" s="213">
        <v>0</v>
      </c>
      <c r="H386" s="214">
        <v>1454.35</v>
      </c>
      <c r="I386" s="213">
        <f>SUM([2]!Table323[[#This Row],[Single Family ]:[&gt;4 Units ]])</f>
        <v>0</v>
      </c>
      <c r="J386" s="215"/>
      <c r="K386" s="215"/>
      <c r="L386" s="215"/>
      <c r="M386" s="216">
        <v>0</v>
      </c>
    </row>
    <row r="387" spans="1:13" x14ac:dyDescent="0.25">
      <c r="A387" s="228" t="s">
        <v>1774</v>
      </c>
      <c r="B387" s="217">
        <v>70.791799999999995</v>
      </c>
      <c r="C387" s="217">
        <v>0</v>
      </c>
      <c r="D387" s="43">
        <f>[2]!Table323[[#This Row],[Single Family]]+[2]!Table323[[#This Row],[2-4 Units]]+[2]!Table323[[#This Row],[&gt;4 Units]]</f>
        <v>0</v>
      </c>
      <c r="E387" s="43"/>
      <c r="F387" s="43"/>
      <c r="G387" s="43"/>
      <c r="H387" s="218">
        <v>0</v>
      </c>
      <c r="I387" s="43">
        <f>SUM([2]!Table323[[#This Row],[Single Family ]:[&gt;4 Units ]])</f>
        <v>0</v>
      </c>
      <c r="J387" s="219"/>
      <c r="K387" s="219"/>
      <c r="L387" s="219"/>
      <c r="M387" s="220">
        <v>0</v>
      </c>
    </row>
    <row r="388" spans="1:13" x14ac:dyDescent="0.25">
      <c r="A388" s="227" t="s">
        <v>1774</v>
      </c>
      <c r="B388" s="212">
        <v>137173.78909999999</v>
      </c>
      <c r="C388" s="212">
        <v>50849.24</v>
      </c>
      <c r="D388" s="213">
        <f>[2]!Table323[[#This Row],[Single Family]]+[2]!Table323[[#This Row],[2-4 Units]]+[2]!Table323[[#This Row],[&gt;4 Units]]</f>
        <v>46</v>
      </c>
      <c r="E388" s="213">
        <v>45</v>
      </c>
      <c r="F388" s="213">
        <v>1</v>
      </c>
      <c r="G388" s="213">
        <v>0</v>
      </c>
      <c r="H388" s="214">
        <v>48984.59</v>
      </c>
      <c r="I388" s="213">
        <f>SUM([2]!Table323[[#This Row],[Single Family ]:[&gt;4 Units ]])</f>
        <v>3</v>
      </c>
      <c r="J388" s="215">
        <v>1</v>
      </c>
      <c r="K388" s="215">
        <v>2</v>
      </c>
      <c r="L388" s="215">
        <v>0</v>
      </c>
      <c r="M388" s="216">
        <v>1864.65</v>
      </c>
    </row>
    <row r="389" spans="1:13" x14ac:dyDescent="0.25">
      <c r="A389" s="228" t="s">
        <v>1774</v>
      </c>
      <c r="B389" s="217">
        <v>10810.026099999999</v>
      </c>
      <c r="C389" s="217">
        <v>4833.62</v>
      </c>
      <c r="D389" s="43">
        <f>[2]!Table323[[#This Row],[Single Family]]+[2]!Table323[[#This Row],[2-4 Units]]+[2]!Table323[[#This Row],[&gt;4 Units]]</f>
        <v>4</v>
      </c>
      <c r="E389" s="43">
        <v>4</v>
      </c>
      <c r="F389" s="43">
        <v>0</v>
      </c>
      <c r="G389" s="43">
        <v>0</v>
      </c>
      <c r="H389" s="218">
        <v>4833.62</v>
      </c>
      <c r="I389" s="43">
        <f>SUM([2]!Table323[[#This Row],[Single Family ]:[&gt;4 Units ]])</f>
        <v>0</v>
      </c>
      <c r="J389" s="219"/>
      <c r="K389" s="219"/>
      <c r="L389" s="219"/>
      <c r="M389" s="220">
        <v>0</v>
      </c>
    </row>
    <row r="390" spans="1:13" x14ac:dyDescent="0.25">
      <c r="A390" s="227" t="s">
        <v>1774</v>
      </c>
      <c r="B390" s="212">
        <v>75.867800000000003</v>
      </c>
      <c r="C390" s="212">
        <v>0</v>
      </c>
      <c r="D390" s="213">
        <f>[2]!Table323[[#This Row],[Single Family]]+[2]!Table323[[#This Row],[2-4 Units]]+[2]!Table323[[#This Row],[&gt;4 Units]]</f>
        <v>0</v>
      </c>
      <c r="E390" s="213"/>
      <c r="F390" s="213"/>
      <c r="G390" s="213"/>
      <c r="H390" s="214">
        <v>0</v>
      </c>
      <c r="I390" s="213">
        <f>SUM([2]!Table323[[#This Row],[Single Family ]:[&gt;4 Units ]])</f>
        <v>0</v>
      </c>
      <c r="J390" s="215"/>
      <c r="K390" s="215"/>
      <c r="L390" s="215"/>
      <c r="M390" s="216">
        <v>0</v>
      </c>
    </row>
    <row r="391" spans="1:13" x14ac:dyDescent="0.25">
      <c r="A391" s="228" t="s">
        <v>1774</v>
      </c>
      <c r="B391" s="217">
        <v>283.57240000000002</v>
      </c>
      <c r="C391" s="217">
        <v>0</v>
      </c>
      <c r="D391" s="43">
        <f>[2]!Table323[[#This Row],[Single Family]]+[2]!Table323[[#This Row],[2-4 Units]]+[2]!Table323[[#This Row],[&gt;4 Units]]</f>
        <v>0</v>
      </c>
      <c r="E391" s="43"/>
      <c r="F391" s="43"/>
      <c r="G391" s="43"/>
      <c r="H391" s="218">
        <v>0</v>
      </c>
      <c r="I391" s="43">
        <f>SUM([2]!Table323[[#This Row],[Single Family ]:[&gt;4 Units ]])</f>
        <v>0</v>
      </c>
      <c r="J391" s="219"/>
      <c r="K391" s="219"/>
      <c r="L391" s="219"/>
      <c r="M391" s="220">
        <v>0</v>
      </c>
    </row>
    <row r="392" spans="1:13" x14ac:dyDescent="0.25">
      <c r="A392" s="227" t="s">
        <v>1774</v>
      </c>
      <c r="B392" s="212">
        <v>0</v>
      </c>
      <c r="C392" s="212">
        <v>0</v>
      </c>
      <c r="D392" s="213">
        <f>[2]!Table323[[#This Row],[Single Family]]+[2]!Table323[[#This Row],[2-4 Units]]+[2]!Table323[[#This Row],[&gt;4 Units]]</f>
        <v>0</v>
      </c>
      <c r="E392" s="213"/>
      <c r="F392" s="213"/>
      <c r="G392" s="213"/>
      <c r="H392" s="214">
        <v>0</v>
      </c>
      <c r="I392" s="213">
        <f>SUM([2]!Table323[[#This Row],[Single Family ]:[&gt;4 Units ]])</f>
        <v>0</v>
      </c>
      <c r="J392" s="215"/>
      <c r="K392" s="215"/>
      <c r="L392" s="215"/>
      <c r="M392" s="216">
        <v>0</v>
      </c>
    </row>
    <row r="393" spans="1:13" x14ac:dyDescent="0.25">
      <c r="A393" s="228" t="s">
        <v>1792</v>
      </c>
      <c r="B393" s="217">
        <v>22608.335299999999</v>
      </c>
      <c r="C393" s="217">
        <v>0</v>
      </c>
      <c r="D393" s="43">
        <f>[2]!Table323[[#This Row],[Single Family]]+[2]!Table323[[#This Row],[2-4 Units]]+[2]!Table323[[#This Row],[&gt;4 Units]]</f>
        <v>0</v>
      </c>
      <c r="E393" s="43"/>
      <c r="F393" s="43"/>
      <c r="G393" s="43"/>
      <c r="H393" s="218">
        <v>0</v>
      </c>
      <c r="I393" s="43">
        <f>SUM([2]!Table323[[#This Row],[Single Family ]:[&gt;4 Units ]])</f>
        <v>0</v>
      </c>
      <c r="J393" s="219"/>
      <c r="K393" s="219"/>
      <c r="L393" s="219"/>
      <c r="M393" s="220">
        <v>0</v>
      </c>
    </row>
    <row r="394" spans="1:13" x14ac:dyDescent="0.25">
      <c r="A394" s="227" t="s">
        <v>1774</v>
      </c>
      <c r="B394" s="212">
        <v>0</v>
      </c>
      <c r="C394" s="212">
        <v>2918.62</v>
      </c>
      <c r="D394" s="213">
        <f>[2]!Table323[[#This Row],[Single Family]]+[2]!Table323[[#This Row],[2-4 Units]]+[2]!Table323[[#This Row],[&gt;4 Units]]</f>
        <v>0</v>
      </c>
      <c r="E394" s="213"/>
      <c r="F394" s="213"/>
      <c r="G394" s="213"/>
      <c r="H394" s="214">
        <v>0</v>
      </c>
      <c r="I394" s="213">
        <f>SUM([2]!Table323[[#This Row],[Single Family ]:[&gt;4 Units ]])</f>
        <v>1</v>
      </c>
      <c r="J394" s="215">
        <v>0</v>
      </c>
      <c r="K394" s="215">
        <v>1</v>
      </c>
      <c r="L394" s="215">
        <v>0</v>
      </c>
      <c r="M394" s="216">
        <v>2918.62</v>
      </c>
    </row>
    <row r="395" spans="1:13" x14ac:dyDescent="0.25">
      <c r="A395" s="228" t="s">
        <v>1792</v>
      </c>
      <c r="B395" s="217">
        <v>4781.3608999999997</v>
      </c>
      <c r="C395" s="217">
        <v>0</v>
      </c>
      <c r="D395" s="43">
        <f>[2]!Table323[[#This Row],[Single Family]]+[2]!Table323[[#This Row],[2-4 Units]]+[2]!Table323[[#This Row],[&gt;4 Units]]</f>
        <v>0</v>
      </c>
      <c r="E395" s="43"/>
      <c r="F395" s="43"/>
      <c r="G395" s="43"/>
      <c r="H395" s="218">
        <v>0</v>
      </c>
      <c r="I395" s="43">
        <f>SUM([2]!Table323[[#This Row],[Single Family ]:[&gt;4 Units ]])</f>
        <v>0</v>
      </c>
      <c r="J395" s="219"/>
      <c r="K395" s="219"/>
      <c r="L395" s="219"/>
      <c r="M395" s="220">
        <v>0</v>
      </c>
    </row>
    <row r="396" spans="1:13" x14ac:dyDescent="0.25">
      <c r="A396" s="227" t="s">
        <v>1774</v>
      </c>
      <c r="B396" s="212">
        <v>192.12350000000001</v>
      </c>
      <c r="C396" s="212">
        <v>0</v>
      </c>
      <c r="D396" s="213">
        <f>[2]!Table323[[#This Row],[Single Family]]+[2]!Table323[[#This Row],[2-4 Units]]+[2]!Table323[[#This Row],[&gt;4 Units]]</f>
        <v>0</v>
      </c>
      <c r="E396" s="213"/>
      <c r="F396" s="213"/>
      <c r="G396" s="213"/>
      <c r="H396" s="214">
        <v>0</v>
      </c>
      <c r="I396" s="213">
        <f>SUM([2]!Table323[[#This Row],[Single Family ]:[&gt;4 Units ]])</f>
        <v>0</v>
      </c>
      <c r="J396" s="215"/>
      <c r="K396" s="215"/>
      <c r="L396" s="215"/>
      <c r="M396" s="216">
        <v>0</v>
      </c>
    </row>
    <row r="397" spans="1:13" x14ac:dyDescent="0.25">
      <c r="A397" s="228" t="s">
        <v>1774</v>
      </c>
      <c r="B397" s="217">
        <v>88395.970500000098</v>
      </c>
      <c r="C397" s="217">
        <v>17211.07</v>
      </c>
      <c r="D397" s="43">
        <f>[2]!Table323[[#This Row],[Single Family]]+[2]!Table323[[#This Row],[2-4 Units]]+[2]!Table323[[#This Row],[&gt;4 Units]]</f>
        <v>9</v>
      </c>
      <c r="E397" s="43">
        <v>8</v>
      </c>
      <c r="F397" s="43">
        <v>1</v>
      </c>
      <c r="G397" s="43">
        <v>0</v>
      </c>
      <c r="H397" s="218">
        <v>7639.43</v>
      </c>
      <c r="I397" s="43">
        <f>SUM([2]!Table323[[#This Row],[Single Family ]:[&gt;4 Units ]])</f>
        <v>11</v>
      </c>
      <c r="J397" s="219">
        <v>6</v>
      </c>
      <c r="K397" s="219">
        <v>5</v>
      </c>
      <c r="L397" s="219">
        <v>0</v>
      </c>
      <c r="M397" s="220">
        <v>9571.64</v>
      </c>
    </row>
    <row r="398" spans="1:13" x14ac:dyDescent="0.25">
      <c r="A398" s="227" t="s">
        <v>1774</v>
      </c>
      <c r="B398" s="212">
        <v>0</v>
      </c>
      <c r="C398" s="212">
        <v>62913.355929077901</v>
      </c>
      <c r="D398" s="213">
        <f>[2]!Table323[[#This Row],[Single Family]]+[2]!Table323[[#This Row],[2-4 Units]]+[2]!Table323[[#This Row],[&gt;4 Units]]</f>
        <v>2</v>
      </c>
      <c r="E398" s="213">
        <v>2</v>
      </c>
      <c r="F398" s="213">
        <v>0</v>
      </c>
      <c r="G398" s="213">
        <v>0</v>
      </c>
      <c r="H398" s="214">
        <v>18452.82</v>
      </c>
      <c r="I398" s="213">
        <f>SUM([2]!Table323[[#This Row],[Single Family ]:[&gt;4 Units ]])</f>
        <v>0</v>
      </c>
      <c r="J398" s="215"/>
      <c r="K398" s="215"/>
      <c r="L398" s="215"/>
      <c r="M398" s="216">
        <v>0</v>
      </c>
    </row>
    <row r="399" spans="1:13" x14ac:dyDescent="0.25">
      <c r="A399" s="228" t="s">
        <v>1774</v>
      </c>
      <c r="B399" s="217">
        <v>0</v>
      </c>
      <c r="C399" s="217">
        <v>913038.08950161596</v>
      </c>
      <c r="D399" s="43">
        <f>[2]!Table323[[#This Row],[Single Family]]+[2]!Table323[[#This Row],[2-4 Units]]+[2]!Table323[[#This Row],[&gt;4 Units]]</f>
        <v>0</v>
      </c>
      <c r="E399" s="43"/>
      <c r="F399" s="43"/>
      <c r="G399" s="43"/>
      <c r="H399" s="218">
        <v>133985</v>
      </c>
      <c r="I399" s="43">
        <f>SUM([2]!Table323[[#This Row],[Single Family ]:[&gt;4 Units ]])</f>
        <v>32</v>
      </c>
      <c r="J399" s="219">
        <v>2</v>
      </c>
      <c r="K399" s="219">
        <v>21</v>
      </c>
      <c r="L399" s="219">
        <v>9</v>
      </c>
      <c r="M399" s="220">
        <v>463431.42</v>
      </c>
    </row>
    <row r="400" spans="1:13" x14ac:dyDescent="0.25">
      <c r="A400" s="227" t="s">
        <v>1774</v>
      </c>
      <c r="B400" s="212">
        <v>0</v>
      </c>
      <c r="C400" s="212">
        <v>41045.884946403101</v>
      </c>
      <c r="D400" s="213">
        <f>[2]!Table323[[#This Row],[Single Family]]+[2]!Table323[[#This Row],[2-4 Units]]+[2]!Table323[[#This Row],[&gt;4 Units]]</f>
        <v>1</v>
      </c>
      <c r="E400" s="213">
        <v>0</v>
      </c>
      <c r="F400" s="213">
        <v>1</v>
      </c>
      <c r="G400" s="213">
        <v>0</v>
      </c>
      <c r="H400" s="214">
        <v>9405.74</v>
      </c>
      <c r="I400" s="213">
        <f>SUM([2]!Table323[[#This Row],[Single Family ]:[&gt;4 Units ]])</f>
        <v>0</v>
      </c>
      <c r="J400" s="215"/>
      <c r="K400" s="215"/>
      <c r="L400" s="215"/>
      <c r="M400" s="216">
        <v>0</v>
      </c>
    </row>
    <row r="401" spans="1:13" x14ac:dyDescent="0.25">
      <c r="A401" s="228" t="s">
        <v>1774</v>
      </c>
      <c r="B401" s="217">
        <v>0</v>
      </c>
      <c r="C401" s="217">
        <v>142818.13116241901</v>
      </c>
      <c r="D401" s="43">
        <f>[2]!Table323[[#This Row],[Single Family]]+[2]!Table323[[#This Row],[2-4 Units]]+[2]!Table323[[#This Row],[&gt;4 Units]]</f>
        <v>1</v>
      </c>
      <c r="E401" s="43">
        <v>1</v>
      </c>
      <c r="F401" s="43">
        <v>0</v>
      </c>
      <c r="G401" s="43">
        <v>0</v>
      </c>
      <c r="H401" s="218">
        <v>47406.42</v>
      </c>
      <c r="I401" s="43">
        <f>SUM([2]!Table323[[#This Row],[Single Family ]:[&gt;4 Units ]])</f>
        <v>1</v>
      </c>
      <c r="J401" s="219">
        <v>0</v>
      </c>
      <c r="K401" s="219">
        <v>0</v>
      </c>
      <c r="L401" s="219">
        <v>1</v>
      </c>
      <c r="M401" s="220">
        <v>25741.64</v>
      </c>
    </row>
    <row r="402" spans="1:13" x14ac:dyDescent="0.25">
      <c r="A402" s="227" t="s">
        <v>1774</v>
      </c>
      <c r="B402" s="212">
        <v>0</v>
      </c>
      <c r="C402" s="212">
        <v>21832.469643990698</v>
      </c>
      <c r="D402" s="213">
        <f>[2]!Table323[[#This Row],[Single Family]]+[2]!Table323[[#This Row],[2-4 Units]]+[2]!Table323[[#This Row],[&gt;4 Units]]</f>
        <v>0</v>
      </c>
      <c r="E402" s="213"/>
      <c r="F402" s="213"/>
      <c r="G402" s="213"/>
      <c r="H402" s="214">
        <v>6680</v>
      </c>
      <c r="I402" s="213">
        <f>SUM([2]!Table323[[#This Row],[Single Family ]:[&gt;4 Units ]])</f>
        <v>0</v>
      </c>
      <c r="J402" s="215"/>
      <c r="K402" s="215"/>
      <c r="L402" s="215"/>
      <c r="M402" s="216">
        <v>0</v>
      </c>
    </row>
    <row r="403" spans="1:13" x14ac:dyDescent="0.25">
      <c r="A403" s="228" t="s">
        <v>1774</v>
      </c>
      <c r="B403" s="217">
        <v>0</v>
      </c>
      <c r="C403" s="217">
        <v>253603.43658669299</v>
      </c>
      <c r="D403" s="43">
        <f>[2]!Table323[[#This Row],[Single Family]]+[2]!Table323[[#This Row],[2-4 Units]]+[2]!Table323[[#This Row],[&gt;4 Units]]</f>
        <v>3</v>
      </c>
      <c r="E403" s="43">
        <v>3</v>
      </c>
      <c r="F403" s="43">
        <v>0</v>
      </c>
      <c r="G403" s="43">
        <v>0</v>
      </c>
      <c r="H403" s="218">
        <v>107859.46</v>
      </c>
      <c r="I403" s="43">
        <f>SUM([2]!Table323[[#This Row],[Single Family ]:[&gt;4 Units ]])</f>
        <v>1</v>
      </c>
      <c r="J403" s="219">
        <v>0</v>
      </c>
      <c r="K403" s="219">
        <v>1</v>
      </c>
      <c r="L403" s="219">
        <v>0</v>
      </c>
      <c r="M403" s="220">
        <v>14.01</v>
      </c>
    </row>
    <row r="404" spans="1:13" x14ac:dyDescent="0.25">
      <c r="A404" s="227" t="s">
        <v>1774</v>
      </c>
      <c r="B404" s="212">
        <v>0</v>
      </c>
      <c r="C404" s="212">
        <v>207187.97852310099</v>
      </c>
      <c r="D404" s="213">
        <f>[2]!Table323[[#This Row],[Single Family]]+[2]!Table323[[#This Row],[2-4 Units]]+[2]!Table323[[#This Row],[&gt;4 Units]]</f>
        <v>1</v>
      </c>
      <c r="E404" s="213">
        <v>1</v>
      </c>
      <c r="F404" s="213">
        <v>0</v>
      </c>
      <c r="G404" s="213">
        <v>0</v>
      </c>
      <c r="H404" s="214">
        <v>61683.06</v>
      </c>
      <c r="I404" s="213">
        <f>SUM([2]!Table323[[#This Row],[Single Family ]:[&gt;4 Units ]])</f>
        <v>1</v>
      </c>
      <c r="J404" s="215">
        <v>0</v>
      </c>
      <c r="K404" s="215">
        <v>0</v>
      </c>
      <c r="L404" s="215">
        <v>1</v>
      </c>
      <c r="M404" s="216">
        <v>9162.9</v>
      </c>
    </row>
    <row r="405" spans="1:13" x14ac:dyDescent="0.25">
      <c r="A405" s="228" t="s">
        <v>1774</v>
      </c>
      <c r="B405" s="217">
        <v>0</v>
      </c>
      <c r="C405" s="217">
        <v>289565.00002887001</v>
      </c>
      <c r="D405" s="43">
        <f>[2]!Table323[[#This Row],[Single Family]]+[2]!Table323[[#This Row],[2-4 Units]]+[2]!Table323[[#This Row],[&gt;4 Units]]</f>
        <v>1</v>
      </c>
      <c r="E405" s="43">
        <v>1</v>
      </c>
      <c r="F405" s="43">
        <v>0</v>
      </c>
      <c r="G405" s="43">
        <v>0</v>
      </c>
      <c r="H405" s="218">
        <v>91350.28</v>
      </c>
      <c r="I405" s="43">
        <f>SUM([2]!Table323[[#This Row],[Single Family ]:[&gt;4 Units ]])</f>
        <v>1</v>
      </c>
      <c r="J405" s="219">
        <v>1</v>
      </c>
      <c r="K405" s="219">
        <v>0</v>
      </c>
      <c r="L405" s="219">
        <v>0</v>
      </c>
      <c r="M405" s="220">
        <v>392.27</v>
      </c>
    </row>
    <row r="406" spans="1:13" x14ac:dyDescent="0.25">
      <c r="A406" s="227" t="s">
        <v>1774</v>
      </c>
      <c r="B406" s="212">
        <v>0</v>
      </c>
      <c r="C406" s="212">
        <v>540039.09776377899</v>
      </c>
      <c r="D406" s="213">
        <f>[2]!Table323[[#This Row],[Single Family]]+[2]!Table323[[#This Row],[2-4 Units]]+[2]!Table323[[#This Row],[&gt;4 Units]]</f>
        <v>10</v>
      </c>
      <c r="E406" s="213">
        <v>5</v>
      </c>
      <c r="F406" s="213">
        <v>5</v>
      </c>
      <c r="G406" s="213">
        <v>0</v>
      </c>
      <c r="H406" s="214">
        <v>146861.18</v>
      </c>
      <c r="I406" s="213">
        <f>SUM([2]!Table323[[#This Row],[Single Family ]:[&gt;4 Units ]])</f>
        <v>11</v>
      </c>
      <c r="J406" s="215">
        <v>2</v>
      </c>
      <c r="K406" s="215">
        <v>7</v>
      </c>
      <c r="L406" s="215">
        <v>2</v>
      </c>
      <c r="M406" s="216">
        <v>19982.87</v>
      </c>
    </row>
    <row r="407" spans="1:13" x14ac:dyDescent="0.25">
      <c r="A407" s="228" t="s">
        <v>1774</v>
      </c>
      <c r="B407" s="217">
        <v>0</v>
      </c>
      <c r="C407" s="217">
        <v>38853.272233997202</v>
      </c>
      <c r="D407" s="43">
        <f>[2]!Table323[[#This Row],[Single Family]]+[2]!Table323[[#This Row],[2-4 Units]]+[2]!Table323[[#This Row],[&gt;4 Units]]</f>
        <v>0</v>
      </c>
      <c r="E407" s="43"/>
      <c r="F407" s="43"/>
      <c r="G407" s="43"/>
      <c r="H407" s="218">
        <v>8355</v>
      </c>
      <c r="I407" s="43">
        <f>SUM([2]!Table323[[#This Row],[Single Family ]:[&gt;4 Units ]])</f>
        <v>0</v>
      </c>
      <c r="J407" s="219"/>
      <c r="K407" s="219"/>
      <c r="L407" s="219"/>
      <c r="M407" s="220">
        <v>0</v>
      </c>
    </row>
    <row r="408" spans="1:13" x14ac:dyDescent="0.25">
      <c r="A408" s="227" t="s">
        <v>1774</v>
      </c>
      <c r="B408" s="212">
        <v>0</v>
      </c>
      <c r="C408" s="212">
        <v>92942.518629290498</v>
      </c>
      <c r="D408" s="213">
        <f>[2]!Table323[[#This Row],[Single Family]]+[2]!Table323[[#This Row],[2-4 Units]]+[2]!Table323[[#This Row],[&gt;4 Units]]</f>
        <v>1</v>
      </c>
      <c r="E408" s="213">
        <v>1</v>
      </c>
      <c r="F408" s="213">
        <v>0</v>
      </c>
      <c r="G408" s="213">
        <v>0</v>
      </c>
      <c r="H408" s="214">
        <v>39014.71</v>
      </c>
      <c r="I408" s="213">
        <f>SUM([2]!Table323[[#This Row],[Single Family ]:[&gt;4 Units ]])</f>
        <v>0</v>
      </c>
      <c r="J408" s="215"/>
      <c r="K408" s="215"/>
      <c r="L408" s="215"/>
      <c r="M408" s="216">
        <v>0</v>
      </c>
    </row>
    <row r="409" spans="1:13" x14ac:dyDescent="0.25">
      <c r="A409" s="228" t="s">
        <v>1774</v>
      </c>
      <c r="B409" s="217">
        <v>0</v>
      </c>
      <c r="C409" s="217">
        <v>212361.382322363</v>
      </c>
      <c r="D409" s="43">
        <f>[2]!Table323[[#This Row],[Single Family]]+[2]!Table323[[#This Row],[2-4 Units]]+[2]!Table323[[#This Row],[&gt;4 Units]]</f>
        <v>1</v>
      </c>
      <c r="E409" s="43">
        <v>1</v>
      </c>
      <c r="F409" s="43">
        <v>0</v>
      </c>
      <c r="G409" s="43">
        <v>0</v>
      </c>
      <c r="H409" s="218">
        <v>99042.95</v>
      </c>
      <c r="I409" s="43">
        <f>SUM([2]!Table323[[#This Row],[Single Family ]:[&gt;4 Units ]])</f>
        <v>1</v>
      </c>
      <c r="J409" s="219">
        <v>1</v>
      </c>
      <c r="K409" s="219">
        <v>0</v>
      </c>
      <c r="L409" s="219">
        <v>0</v>
      </c>
      <c r="M409" s="220">
        <v>0</v>
      </c>
    </row>
    <row r="410" spans="1:13" x14ac:dyDescent="0.25">
      <c r="A410" s="227" t="s">
        <v>1774</v>
      </c>
      <c r="B410" s="212">
        <v>0</v>
      </c>
      <c r="C410" s="212">
        <v>140475.628274285</v>
      </c>
      <c r="D410" s="213">
        <f>[2]!Table323[[#This Row],[Single Family]]+[2]!Table323[[#This Row],[2-4 Units]]+[2]!Table323[[#This Row],[&gt;4 Units]]</f>
        <v>2</v>
      </c>
      <c r="E410" s="213">
        <v>2</v>
      </c>
      <c r="F410" s="213">
        <v>0</v>
      </c>
      <c r="G410" s="213">
        <v>0</v>
      </c>
      <c r="H410" s="214">
        <v>50461.43</v>
      </c>
      <c r="I410" s="213">
        <f>SUM([2]!Table323[[#This Row],[Single Family ]:[&gt;4 Units ]])</f>
        <v>0</v>
      </c>
      <c r="J410" s="215"/>
      <c r="K410" s="215"/>
      <c r="L410" s="215"/>
      <c r="M410" s="216">
        <v>0</v>
      </c>
    </row>
    <row r="411" spans="1:13" x14ac:dyDescent="0.25">
      <c r="A411" s="228" t="s">
        <v>1774</v>
      </c>
      <c r="B411" s="217">
        <v>0</v>
      </c>
      <c r="C411" s="217">
        <v>189956.43335628501</v>
      </c>
      <c r="D411" s="43">
        <f>[2]!Table323[[#This Row],[Single Family]]+[2]!Table323[[#This Row],[2-4 Units]]+[2]!Table323[[#This Row],[&gt;4 Units]]</f>
        <v>0</v>
      </c>
      <c r="E411" s="43"/>
      <c r="F411" s="43"/>
      <c r="G411" s="43"/>
      <c r="H411" s="218">
        <v>73435</v>
      </c>
      <c r="I411" s="43">
        <f>SUM([2]!Table323[[#This Row],[Single Family ]:[&gt;4 Units ]])</f>
        <v>2</v>
      </c>
      <c r="J411" s="219">
        <v>1</v>
      </c>
      <c r="K411" s="219">
        <v>1</v>
      </c>
      <c r="L411" s="219">
        <v>0</v>
      </c>
      <c r="M411" s="220">
        <v>62.5</v>
      </c>
    </row>
    <row r="412" spans="1:13" x14ac:dyDescent="0.25">
      <c r="A412" s="227" t="s">
        <v>1774</v>
      </c>
      <c r="B412" s="212">
        <v>0</v>
      </c>
      <c r="C412" s="212">
        <v>113161.117743087</v>
      </c>
      <c r="D412" s="213">
        <f>[2]!Table323[[#This Row],[Single Family]]+[2]!Table323[[#This Row],[2-4 Units]]+[2]!Table323[[#This Row],[&gt;4 Units]]</f>
        <v>0</v>
      </c>
      <c r="E412" s="213"/>
      <c r="F412" s="213"/>
      <c r="G412" s="213"/>
      <c r="H412" s="214">
        <v>38705</v>
      </c>
      <c r="I412" s="213">
        <f>SUM([2]!Table323[[#This Row],[Single Family ]:[&gt;4 Units ]])</f>
        <v>1</v>
      </c>
      <c r="J412" s="215">
        <v>1</v>
      </c>
      <c r="K412" s="215">
        <v>0</v>
      </c>
      <c r="L412" s="215">
        <v>0</v>
      </c>
      <c r="M412" s="216">
        <v>119.6</v>
      </c>
    </row>
    <row r="413" spans="1:13" x14ac:dyDescent="0.25">
      <c r="A413" s="228" t="s">
        <v>1774</v>
      </c>
      <c r="B413" s="217">
        <v>0</v>
      </c>
      <c r="C413" s="217">
        <v>196062.24219178699</v>
      </c>
      <c r="D413" s="43">
        <f>[2]!Table323[[#This Row],[Single Family]]+[2]!Table323[[#This Row],[2-4 Units]]+[2]!Table323[[#This Row],[&gt;4 Units]]</f>
        <v>0</v>
      </c>
      <c r="E413" s="43"/>
      <c r="F413" s="43"/>
      <c r="G413" s="43"/>
      <c r="H413" s="218">
        <v>67375</v>
      </c>
      <c r="I413" s="43">
        <f>SUM([2]!Table323[[#This Row],[Single Family ]:[&gt;4 Units ]])</f>
        <v>0</v>
      </c>
      <c r="J413" s="219"/>
      <c r="K413" s="219"/>
      <c r="L413" s="219"/>
      <c r="M413" s="220">
        <v>0</v>
      </c>
    </row>
    <row r="414" spans="1:13" x14ac:dyDescent="0.25">
      <c r="A414" s="229" t="s">
        <v>1774</v>
      </c>
      <c r="B414" s="221">
        <v>0</v>
      </c>
      <c r="C414" s="221">
        <v>21933.9211629567</v>
      </c>
      <c r="D414" s="222"/>
      <c r="E414" s="222"/>
      <c r="F414" s="222"/>
      <c r="G414" s="222"/>
      <c r="H414" s="223">
        <v>3380</v>
      </c>
      <c r="I414" s="222"/>
      <c r="J414" s="224"/>
      <c r="K414" s="224"/>
      <c r="L414" s="224"/>
      <c r="M414" s="225">
        <v>0</v>
      </c>
    </row>
    <row r="415" spans="1:13" x14ac:dyDescent="0.25">
      <c r="A415" s="230"/>
      <c r="B415" s="43"/>
      <c r="C415" s="43"/>
      <c r="D415" s="43"/>
      <c r="E415" s="43"/>
      <c r="F415" s="43"/>
      <c r="G415" s="43"/>
      <c r="H415" s="43"/>
      <c r="I415" s="43"/>
      <c r="J415" s="43"/>
      <c r="K415" s="43"/>
      <c r="L415" s="43"/>
      <c r="M415" s="43"/>
    </row>
    <row r="416" spans="1:13" x14ac:dyDescent="0.25">
      <c r="A416" s="230"/>
      <c r="B416" s="43"/>
      <c r="C416" s="43"/>
      <c r="D416" s="43"/>
      <c r="E416" s="43"/>
      <c r="F416" s="43"/>
      <c r="G416" s="43"/>
      <c r="H416" s="43"/>
      <c r="I416" s="43"/>
      <c r="J416" s="43"/>
      <c r="K416" s="43"/>
      <c r="L416" s="43"/>
      <c r="M416" s="43"/>
    </row>
    <row r="417" spans="1:13" x14ac:dyDescent="0.25">
      <c r="A417" s="230"/>
      <c r="B417" s="43"/>
      <c r="C417" s="43"/>
      <c r="D417" s="43"/>
      <c r="E417" s="43"/>
      <c r="F417" s="43"/>
      <c r="G417" s="43"/>
      <c r="H417" s="43"/>
      <c r="I417" s="43"/>
      <c r="J417" s="43"/>
      <c r="K417" s="43"/>
      <c r="L417" s="43"/>
      <c r="M417" s="43"/>
    </row>
    <row r="418" spans="1:13" x14ac:dyDescent="0.25">
      <c r="A418" s="144"/>
      <c r="B418" s="66"/>
      <c r="C418" s="66"/>
      <c r="D418" s="66"/>
      <c r="E418" s="66"/>
      <c r="F418" s="66"/>
      <c r="G418" s="66"/>
      <c r="H418" s="66"/>
      <c r="I418" s="66"/>
      <c r="J418" s="66"/>
      <c r="K418" s="66"/>
      <c r="L418" s="66"/>
      <c r="M418" s="66"/>
    </row>
    <row r="420" spans="1:13" x14ac:dyDescent="0.25">
      <c r="B420" s="60">
        <f>SUM(B6:B413)</f>
        <v>12129792.9309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AC7A-95B8-4913-A1D2-4F4E1448984A}">
  <sheetPr>
    <tabColor theme="6" tint="0.59999389629810485"/>
    <pageSetUpPr fitToPage="1"/>
  </sheetPr>
  <dimension ref="A1:P940"/>
  <sheetViews>
    <sheetView zoomScale="80" zoomScaleNormal="80" workbookViewId="0">
      <pane ySplit="5" topLeftCell="A903" activePane="bottomLeft" state="frozen"/>
      <selection pane="bottomLeft" activeCell="B5" sqref="B5"/>
    </sheetView>
  </sheetViews>
  <sheetFormatPr defaultColWidth="8.7109375" defaultRowHeight="15" x14ac:dyDescent="0.25"/>
  <cols>
    <col min="1" max="1" width="15.7109375" customWidth="1"/>
    <col min="2" max="2" width="24" customWidth="1"/>
    <col min="3" max="3" width="15.7109375" customWidth="1"/>
    <col min="4" max="5" width="15.7109375" style="38" customWidth="1"/>
    <col min="6" max="16" width="15.7109375" customWidth="1"/>
    <col min="17" max="17" width="14.140625" customWidth="1"/>
    <col min="18" max="18" width="20.5703125" customWidth="1"/>
    <col min="19" max="19" width="14.140625" customWidth="1"/>
  </cols>
  <sheetData>
    <row r="1" spans="1:15" ht="18.75" customHeight="1" x14ac:dyDescent="0.25">
      <c r="A1" s="113" t="s">
        <v>1939</v>
      </c>
      <c r="B1" s="114"/>
      <c r="C1" s="114"/>
      <c r="D1" s="114"/>
      <c r="E1" s="114"/>
      <c r="F1" s="114"/>
      <c r="G1" s="114"/>
      <c r="H1" s="114"/>
      <c r="I1" s="114"/>
      <c r="J1" s="114"/>
      <c r="K1" s="114"/>
      <c r="L1" s="114"/>
      <c r="M1" s="114"/>
      <c r="N1" s="114"/>
      <c r="O1" s="115"/>
    </row>
    <row r="2" spans="1:15" ht="15.75" customHeight="1" thickBot="1" x14ac:dyDescent="0.3">
      <c r="A2" s="116"/>
      <c r="B2" s="117"/>
      <c r="C2" s="117"/>
      <c r="D2" s="117"/>
      <c r="E2" s="117"/>
      <c r="F2" s="117"/>
      <c r="G2" s="117"/>
      <c r="H2" s="117"/>
      <c r="I2" s="117"/>
      <c r="J2" s="117"/>
      <c r="K2" s="117"/>
      <c r="L2" s="117"/>
      <c r="M2" s="117"/>
      <c r="N2" s="117"/>
      <c r="O2" s="118"/>
    </row>
    <row r="3" spans="1:15" ht="16.5" thickBot="1" x14ac:dyDescent="0.3">
      <c r="A3" s="126" t="s">
        <v>1760</v>
      </c>
      <c r="B3" s="127"/>
      <c r="C3" s="127"/>
      <c r="D3" s="110"/>
      <c r="E3" s="111"/>
      <c r="F3" s="131"/>
      <c r="G3" s="131"/>
      <c r="H3" s="131"/>
      <c r="I3" s="131"/>
      <c r="J3" s="131"/>
      <c r="K3" s="111"/>
      <c r="L3" s="111"/>
      <c r="M3" s="111"/>
      <c r="N3" s="111"/>
      <c r="O3" s="112"/>
    </row>
    <row r="4" spans="1:15" ht="15.75" thickBot="1" x14ac:dyDescent="0.3">
      <c r="A4" s="135"/>
      <c r="B4" s="136"/>
      <c r="C4" s="136"/>
      <c r="D4" s="137" t="s">
        <v>1955</v>
      </c>
      <c r="E4" s="138"/>
      <c r="F4" s="141" t="s">
        <v>1954</v>
      </c>
      <c r="G4" s="142"/>
      <c r="H4" s="142"/>
      <c r="I4" s="142"/>
      <c r="J4" s="143"/>
      <c r="K4" s="139" t="s">
        <v>1953</v>
      </c>
      <c r="L4" s="139"/>
      <c r="M4" s="139"/>
      <c r="N4" s="139"/>
      <c r="O4" s="140"/>
    </row>
    <row r="5" spans="1:15" ht="33.75" x14ac:dyDescent="0.25">
      <c r="A5" s="95" t="s">
        <v>876</v>
      </c>
      <c r="B5" s="94" t="s">
        <v>1938</v>
      </c>
      <c r="C5" s="93" t="s">
        <v>1937</v>
      </c>
      <c r="D5" s="92" t="s">
        <v>1936</v>
      </c>
      <c r="E5" s="91" t="s">
        <v>1934</v>
      </c>
      <c r="F5" s="90" t="s">
        <v>1952</v>
      </c>
      <c r="G5" s="87" t="s">
        <v>1951</v>
      </c>
      <c r="H5" s="88" t="s">
        <v>1950</v>
      </c>
      <c r="I5" s="88" t="s">
        <v>1949</v>
      </c>
      <c r="J5" s="89" t="s">
        <v>1948</v>
      </c>
      <c r="K5" s="88" t="s">
        <v>1947</v>
      </c>
      <c r="L5" s="88" t="s">
        <v>1946</v>
      </c>
      <c r="M5" s="88" t="s">
        <v>1945</v>
      </c>
      <c r="N5" s="88" t="s">
        <v>1944</v>
      </c>
      <c r="O5" s="87" t="s">
        <v>1943</v>
      </c>
    </row>
    <row r="6" spans="1:15" x14ac:dyDescent="0.25">
      <c r="A6" s="47">
        <v>9013528100</v>
      </c>
      <c r="B6" t="s">
        <v>1924</v>
      </c>
      <c r="C6" s="76" t="s">
        <v>1774</v>
      </c>
      <c r="D6" s="86">
        <v>66197.678084999992</v>
      </c>
      <c r="E6" s="86">
        <v>42721.169999999896</v>
      </c>
      <c r="F6" s="15">
        <f>Table323[[#This Row],[Single Family]]+Table323[[#This Row],[2-4 Units]]+Table323[[#This Row],[&gt;4 Units]]</f>
        <v>19</v>
      </c>
      <c r="G6" s="15">
        <v>19</v>
      </c>
      <c r="H6" s="15">
        <v>0</v>
      </c>
      <c r="I6" s="15">
        <v>0</v>
      </c>
      <c r="J6" s="85">
        <v>23199.5999999999</v>
      </c>
      <c r="K6">
        <f t="shared" ref="K6:K69" si="0">L6+M6+N6</f>
        <v>4</v>
      </c>
      <c r="L6" s="15">
        <v>4</v>
      </c>
      <c r="M6" s="15">
        <v>0</v>
      </c>
      <c r="N6" s="15">
        <v>0</v>
      </c>
      <c r="O6" s="85">
        <v>5482.02</v>
      </c>
    </row>
    <row r="7" spans="1:15" x14ac:dyDescent="0.25">
      <c r="A7" s="47">
        <v>9013529100</v>
      </c>
      <c r="B7" t="s">
        <v>1924</v>
      </c>
      <c r="C7" s="76" t="s">
        <v>1774</v>
      </c>
      <c r="D7" s="86">
        <v>644.43518999999992</v>
      </c>
      <c r="E7" s="86">
        <v>0</v>
      </c>
      <c r="F7" s="15">
        <f>Table323[[#This Row],[Single Family]]+Table323[[#This Row],[2-4 Units]]+Table323[[#This Row],[&gt;4 Units]]</f>
        <v>0</v>
      </c>
      <c r="G7" s="15">
        <v>0</v>
      </c>
      <c r="H7" s="15">
        <v>0</v>
      </c>
      <c r="I7" s="15">
        <v>0</v>
      </c>
      <c r="J7" s="85">
        <v>0</v>
      </c>
      <c r="K7">
        <f t="shared" si="0"/>
        <v>0</v>
      </c>
      <c r="L7" s="15">
        <v>0</v>
      </c>
      <c r="M7" s="15">
        <v>0</v>
      </c>
      <c r="N7" s="15">
        <v>0</v>
      </c>
      <c r="O7" s="85">
        <v>0</v>
      </c>
    </row>
    <row r="8" spans="1:15" x14ac:dyDescent="0.25">
      <c r="A8" s="47">
        <v>9015830100</v>
      </c>
      <c r="B8" t="s">
        <v>1923</v>
      </c>
      <c r="C8" s="76" t="s">
        <v>1774</v>
      </c>
      <c r="D8" s="86">
        <v>84964.074551999991</v>
      </c>
      <c r="E8" s="86">
        <v>60078.5799999999</v>
      </c>
      <c r="F8" s="15">
        <f>Table323[[#This Row],[Single Family]]+Table323[[#This Row],[2-4 Units]]+Table323[[#This Row],[&gt;4 Units]]</f>
        <v>17</v>
      </c>
      <c r="G8" s="15">
        <v>17</v>
      </c>
      <c r="H8" s="15">
        <v>0</v>
      </c>
      <c r="I8" s="15">
        <v>0</v>
      </c>
      <c r="J8" s="85">
        <v>11463.5</v>
      </c>
      <c r="K8">
        <f t="shared" si="0"/>
        <v>2</v>
      </c>
      <c r="L8" s="15">
        <v>2</v>
      </c>
      <c r="M8" s="15">
        <v>0</v>
      </c>
      <c r="N8" s="15">
        <v>0</v>
      </c>
      <c r="O8" s="85">
        <v>4893.68</v>
      </c>
    </row>
    <row r="9" spans="1:15" x14ac:dyDescent="0.25">
      <c r="A9" s="47">
        <v>9015902200</v>
      </c>
      <c r="B9" t="s">
        <v>1923</v>
      </c>
      <c r="C9" s="76" t="s">
        <v>1774</v>
      </c>
      <c r="D9" s="86">
        <v>1281.9983399999999</v>
      </c>
      <c r="E9" s="86">
        <v>1369.22</v>
      </c>
      <c r="F9" s="15">
        <f>Table323[[#This Row],[Single Family]]+Table323[[#This Row],[2-4 Units]]+Table323[[#This Row],[&gt;4 Units]]</f>
        <v>0</v>
      </c>
      <c r="G9" s="15">
        <v>0</v>
      </c>
      <c r="H9" s="15">
        <v>0</v>
      </c>
      <c r="I9" s="15">
        <v>0</v>
      </c>
      <c r="J9" s="85">
        <v>0</v>
      </c>
      <c r="K9">
        <f t="shared" si="0"/>
        <v>0</v>
      </c>
      <c r="L9" s="15">
        <v>0</v>
      </c>
      <c r="M9" s="15">
        <v>0</v>
      </c>
      <c r="N9" s="15">
        <v>0</v>
      </c>
      <c r="O9" s="85">
        <v>0</v>
      </c>
    </row>
    <row r="10" spans="1:15" x14ac:dyDescent="0.25">
      <c r="A10" s="47">
        <v>9003460301</v>
      </c>
      <c r="B10" t="s">
        <v>1922</v>
      </c>
      <c r="C10" s="76" t="s">
        <v>1774</v>
      </c>
      <c r="D10" s="86">
        <v>380.33792999999997</v>
      </c>
      <c r="E10" s="86">
        <v>0</v>
      </c>
      <c r="F10" s="15">
        <f>Table323[[#This Row],[Single Family]]+Table323[[#This Row],[2-4 Units]]+Table323[[#This Row],[&gt;4 Units]]</f>
        <v>0</v>
      </c>
      <c r="G10" s="15">
        <v>0</v>
      </c>
      <c r="H10" s="15">
        <v>0</v>
      </c>
      <c r="I10" s="15">
        <v>0</v>
      </c>
      <c r="J10" s="85">
        <v>0</v>
      </c>
      <c r="K10">
        <f t="shared" si="0"/>
        <v>0</v>
      </c>
      <c r="L10" s="15">
        <v>0</v>
      </c>
      <c r="M10" s="15">
        <v>0</v>
      </c>
      <c r="N10" s="15">
        <v>0</v>
      </c>
      <c r="O10" s="85">
        <v>0</v>
      </c>
    </row>
    <row r="11" spans="1:15" x14ac:dyDescent="0.25">
      <c r="A11" s="47">
        <v>9003460302</v>
      </c>
      <c r="B11" t="s">
        <v>1922</v>
      </c>
      <c r="C11" s="76" t="s">
        <v>1774</v>
      </c>
      <c r="D11" s="86">
        <v>1711.8580499999998</v>
      </c>
      <c r="E11" s="86">
        <v>430.52999999999901</v>
      </c>
      <c r="F11" s="15">
        <f>Table323[[#This Row],[Single Family]]+Table323[[#This Row],[2-4 Units]]+Table323[[#This Row],[&gt;4 Units]]</f>
        <v>0</v>
      </c>
      <c r="G11" s="15">
        <v>0</v>
      </c>
      <c r="H11" s="15">
        <v>0</v>
      </c>
      <c r="I11" s="15">
        <v>0</v>
      </c>
      <c r="J11" s="85">
        <v>0</v>
      </c>
      <c r="K11">
        <f t="shared" si="0"/>
        <v>0</v>
      </c>
      <c r="L11" s="15">
        <v>0</v>
      </c>
      <c r="M11" s="15">
        <v>0</v>
      </c>
      <c r="N11" s="15">
        <v>0</v>
      </c>
      <c r="O11" s="85">
        <v>0</v>
      </c>
    </row>
    <row r="12" spans="1:15" x14ac:dyDescent="0.25">
      <c r="A12" s="47">
        <v>9003462101</v>
      </c>
      <c r="B12" t="s">
        <v>1922</v>
      </c>
      <c r="C12" s="76" t="s">
        <v>1774</v>
      </c>
      <c r="D12" s="86">
        <v>207440.56972799942</v>
      </c>
      <c r="E12" s="86">
        <v>266604.15000000002</v>
      </c>
      <c r="F12" s="15">
        <f>Table323[[#This Row],[Single Family]]+Table323[[#This Row],[2-4 Units]]+Table323[[#This Row],[&gt;4 Units]]</f>
        <v>130</v>
      </c>
      <c r="G12" s="15">
        <v>129</v>
      </c>
      <c r="H12" s="15">
        <v>1</v>
      </c>
      <c r="I12" s="15">
        <v>0</v>
      </c>
      <c r="J12" s="85">
        <v>151538</v>
      </c>
      <c r="K12">
        <f t="shared" si="0"/>
        <v>105</v>
      </c>
      <c r="L12" s="15">
        <v>6</v>
      </c>
      <c r="M12" s="15">
        <v>0</v>
      </c>
      <c r="N12" s="15">
        <v>99</v>
      </c>
      <c r="O12" s="85">
        <v>125622</v>
      </c>
    </row>
    <row r="13" spans="1:15" x14ac:dyDescent="0.25">
      <c r="A13" s="47">
        <v>9003462102</v>
      </c>
      <c r="B13" t="s">
        <v>1922</v>
      </c>
      <c r="C13" s="76" t="s">
        <v>1774</v>
      </c>
      <c r="D13" s="86">
        <v>69709.979429999992</v>
      </c>
      <c r="E13" s="86">
        <v>15746.6799999999</v>
      </c>
      <c r="F13" s="15">
        <f>Table323[[#This Row],[Single Family]]+Table323[[#This Row],[2-4 Units]]+Table323[[#This Row],[&gt;4 Units]]</f>
        <v>0</v>
      </c>
      <c r="G13" s="15">
        <v>0</v>
      </c>
      <c r="H13" s="15">
        <v>0</v>
      </c>
      <c r="I13" s="15">
        <v>0</v>
      </c>
      <c r="J13" s="85">
        <v>0</v>
      </c>
      <c r="K13">
        <f t="shared" si="0"/>
        <v>0</v>
      </c>
      <c r="L13" s="15">
        <v>0</v>
      </c>
      <c r="M13" s="15">
        <v>0</v>
      </c>
      <c r="N13" s="15">
        <v>0</v>
      </c>
      <c r="O13" s="85">
        <v>0</v>
      </c>
    </row>
    <row r="14" spans="1:15" x14ac:dyDescent="0.25">
      <c r="A14" s="47">
        <v>9003462201</v>
      </c>
      <c r="B14" t="s">
        <v>1922</v>
      </c>
      <c r="C14" s="76" t="s">
        <v>1774</v>
      </c>
      <c r="D14" s="86">
        <v>86967.813995999997</v>
      </c>
      <c r="E14" s="86">
        <v>100885.2</v>
      </c>
      <c r="F14" s="15">
        <f>Table323[[#This Row],[Single Family]]+Table323[[#This Row],[2-4 Units]]+Table323[[#This Row],[&gt;4 Units]]</f>
        <v>0</v>
      </c>
      <c r="G14" s="15">
        <v>0</v>
      </c>
      <c r="H14" s="15">
        <v>0</v>
      </c>
      <c r="I14" s="15">
        <v>0</v>
      </c>
      <c r="J14" s="85">
        <v>0</v>
      </c>
      <c r="K14">
        <f t="shared" si="0"/>
        <v>0</v>
      </c>
      <c r="L14" s="15">
        <v>0</v>
      </c>
      <c r="M14" s="15">
        <v>0</v>
      </c>
      <c r="N14" s="15">
        <v>0</v>
      </c>
      <c r="O14" s="85">
        <v>0</v>
      </c>
    </row>
    <row r="15" spans="1:15" x14ac:dyDescent="0.25">
      <c r="A15" s="47">
        <v>9003462202</v>
      </c>
      <c r="B15" t="s">
        <v>1922</v>
      </c>
      <c r="C15" s="76" t="s">
        <v>1774</v>
      </c>
      <c r="D15" s="86">
        <v>61986.141566999991</v>
      </c>
      <c r="E15" s="86">
        <v>5455.74999999999</v>
      </c>
      <c r="F15" s="15">
        <f>Table323[[#This Row],[Single Family]]+Table323[[#This Row],[2-4 Units]]+Table323[[#This Row],[&gt;4 Units]]</f>
        <v>0</v>
      </c>
      <c r="G15" s="15">
        <v>0</v>
      </c>
      <c r="H15" s="15">
        <v>0</v>
      </c>
      <c r="I15" s="15">
        <v>0</v>
      </c>
      <c r="J15" s="85">
        <v>0</v>
      </c>
      <c r="K15">
        <f t="shared" si="0"/>
        <v>0</v>
      </c>
      <c r="L15" s="15">
        <v>0</v>
      </c>
      <c r="M15" s="15">
        <v>0</v>
      </c>
      <c r="N15" s="15">
        <v>0</v>
      </c>
      <c r="O15" s="85">
        <v>0</v>
      </c>
    </row>
    <row r="16" spans="1:15" x14ac:dyDescent="0.25">
      <c r="A16" s="47">
        <v>9003330100</v>
      </c>
      <c r="B16" t="s">
        <v>1921</v>
      </c>
      <c r="C16" s="76" t="s">
        <v>1774</v>
      </c>
      <c r="D16" s="86">
        <v>2525.4803699999998</v>
      </c>
      <c r="E16" s="86">
        <v>1015.99</v>
      </c>
      <c r="F16" s="15">
        <f>Table323[[#This Row],[Single Family]]+Table323[[#This Row],[2-4 Units]]+Table323[[#This Row],[&gt;4 Units]]</f>
        <v>0</v>
      </c>
      <c r="G16" s="15">
        <v>0</v>
      </c>
      <c r="H16" s="15">
        <v>0</v>
      </c>
      <c r="I16" s="15">
        <v>0</v>
      </c>
      <c r="J16" s="85">
        <v>0</v>
      </c>
      <c r="K16">
        <f t="shared" si="0"/>
        <v>0</v>
      </c>
      <c r="L16" s="15">
        <v>0</v>
      </c>
      <c r="M16" s="15">
        <v>0</v>
      </c>
      <c r="N16" s="15">
        <v>0</v>
      </c>
      <c r="O16" s="85">
        <v>0</v>
      </c>
    </row>
    <row r="17" spans="1:15" x14ac:dyDescent="0.25">
      <c r="A17" s="47">
        <v>9005290100</v>
      </c>
      <c r="B17" t="s">
        <v>1921</v>
      </c>
      <c r="C17" s="76" t="s">
        <v>1774</v>
      </c>
      <c r="D17" s="86">
        <v>72620.64728099943</v>
      </c>
      <c r="E17" s="86">
        <v>129326.84</v>
      </c>
      <c r="F17" s="15">
        <f>Table323[[#This Row],[Single Family]]+Table323[[#This Row],[2-4 Units]]+Table323[[#This Row],[&gt;4 Units]]</f>
        <v>17</v>
      </c>
      <c r="G17" s="15">
        <v>17</v>
      </c>
      <c r="H17" s="15">
        <v>0</v>
      </c>
      <c r="I17" s="15">
        <v>0</v>
      </c>
      <c r="J17" s="85">
        <v>20954</v>
      </c>
      <c r="K17">
        <f t="shared" si="0"/>
        <v>42</v>
      </c>
      <c r="L17" s="15">
        <v>2</v>
      </c>
      <c r="M17" s="15">
        <v>0</v>
      </c>
      <c r="N17" s="15">
        <v>40</v>
      </c>
      <c r="O17" s="85">
        <v>100800.299999999</v>
      </c>
    </row>
    <row r="18" spans="1:15" x14ac:dyDescent="0.25">
      <c r="A18" s="47">
        <v>9005320100</v>
      </c>
      <c r="B18" t="s">
        <v>1921</v>
      </c>
      <c r="C18" s="76" t="s">
        <v>1774</v>
      </c>
      <c r="D18" s="86">
        <v>18.586259999999999</v>
      </c>
      <c r="E18" s="86">
        <v>0</v>
      </c>
      <c r="F18" s="15">
        <f>Table323[[#This Row],[Single Family]]+Table323[[#This Row],[2-4 Units]]+Table323[[#This Row],[&gt;4 Units]]</f>
        <v>0</v>
      </c>
      <c r="G18" s="15">
        <v>0</v>
      </c>
      <c r="H18" s="15">
        <v>0</v>
      </c>
      <c r="I18" s="15">
        <v>0</v>
      </c>
      <c r="J18" s="85">
        <v>0</v>
      </c>
      <c r="K18">
        <f t="shared" si="0"/>
        <v>0</v>
      </c>
      <c r="L18" s="15">
        <v>0</v>
      </c>
      <c r="M18" s="15">
        <v>0</v>
      </c>
      <c r="N18" s="15">
        <v>0</v>
      </c>
      <c r="O18" s="85">
        <v>0</v>
      </c>
    </row>
    <row r="19" spans="1:15" x14ac:dyDescent="0.25">
      <c r="A19" s="47">
        <v>9009130101</v>
      </c>
      <c r="B19" t="s">
        <v>1920</v>
      </c>
      <c r="C19" s="76" t="s">
        <v>1774</v>
      </c>
      <c r="D19" s="86">
        <v>308.44232999999997</v>
      </c>
      <c r="E19" s="86">
        <v>0</v>
      </c>
      <c r="F19" s="15">
        <f>Table323[[#This Row],[Single Family]]+Table323[[#This Row],[2-4 Units]]+Table323[[#This Row],[&gt;4 Units]]</f>
        <v>0</v>
      </c>
      <c r="G19" s="15">
        <v>0</v>
      </c>
      <c r="H19" s="15">
        <v>0</v>
      </c>
      <c r="I19" s="15">
        <v>0</v>
      </c>
      <c r="J19" s="85">
        <v>0</v>
      </c>
      <c r="K19">
        <f t="shared" si="0"/>
        <v>0</v>
      </c>
      <c r="L19" s="15">
        <v>0</v>
      </c>
      <c r="M19" s="15">
        <v>0</v>
      </c>
      <c r="N19" s="15">
        <v>0</v>
      </c>
      <c r="O19" s="85">
        <v>0</v>
      </c>
    </row>
    <row r="20" spans="1:15" x14ac:dyDescent="0.25">
      <c r="A20" s="47">
        <v>9009341100</v>
      </c>
      <c r="B20" t="s">
        <v>1920</v>
      </c>
      <c r="C20" s="76" t="s">
        <v>1774</v>
      </c>
      <c r="D20" s="86">
        <v>117484.40207700001</v>
      </c>
      <c r="E20" s="86">
        <v>88520.139999999898</v>
      </c>
      <c r="F20" s="15">
        <f>Table323[[#This Row],[Single Family]]+Table323[[#This Row],[2-4 Units]]+Table323[[#This Row],[&gt;4 Units]]</f>
        <v>25</v>
      </c>
      <c r="G20" s="15">
        <v>25</v>
      </c>
      <c r="H20" s="15">
        <v>0</v>
      </c>
      <c r="I20" s="15">
        <v>0</v>
      </c>
      <c r="J20" s="85">
        <v>35500.9</v>
      </c>
      <c r="K20">
        <f t="shared" si="0"/>
        <v>12</v>
      </c>
      <c r="L20" s="15">
        <v>12</v>
      </c>
      <c r="M20" s="15">
        <v>0</v>
      </c>
      <c r="N20" s="15">
        <v>0</v>
      </c>
      <c r="O20" s="85">
        <v>32631.9</v>
      </c>
    </row>
    <row r="21" spans="1:15" x14ac:dyDescent="0.25">
      <c r="A21" s="47">
        <v>9003400100</v>
      </c>
      <c r="B21" t="s">
        <v>1919</v>
      </c>
      <c r="C21" s="76" t="s">
        <v>1774</v>
      </c>
      <c r="D21" s="86">
        <v>194782.08493799999</v>
      </c>
      <c r="E21" s="86">
        <v>336105.21</v>
      </c>
      <c r="F21" s="15">
        <f>Table323[[#This Row],[Single Family]]+Table323[[#This Row],[2-4 Units]]+Table323[[#This Row],[&gt;4 Units]]</f>
        <v>98</v>
      </c>
      <c r="G21" s="15">
        <v>97</v>
      </c>
      <c r="H21" s="15">
        <v>1</v>
      </c>
      <c r="I21" s="15">
        <v>0</v>
      </c>
      <c r="J21" s="85">
        <v>124885.8</v>
      </c>
      <c r="K21">
        <f t="shared" si="0"/>
        <v>4</v>
      </c>
      <c r="L21" s="15">
        <v>4</v>
      </c>
      <c r="M21" s="15">
        <v>0</v>
      </c>
      <c r="N21" s="15">
        <v>0</v>
      </c>
      <c r="O21" s="85">
        <v>12944.7</v>
      </c>
    </row>
    <row r="22" spans="1:15" x14ac:dyDescent="0.25">
      <c r="A22" s="47">
        <v>9003400200</v>
      </c>
      <c r="B22" t="s">
        <v>1919</v>
      </c>
      <c r="C22" s="76" t="s">
        <v>1774</v>
      </c>
      <c r="D22" s="86">
        <v>94398.182864999428</v>
      </c>
      <c r="E22" s="86">
        <v>20502.75</v>
      </c>
      <c r="F22" s="15">
        <f>Table323[[#This Row],[Single Family]]+Table323[[#This Row],[2-4 Units]]+Table323[[#This Row],[&gt;4 Units]]</f>
        <v>0</v>
      </c>
      <c r="G22" s="15">
        <v>0</v>
      </c>
      <c r="H22" s="15">
        <v>0</v>
      </c>
      <c r="I22" s="15">
        <v>0</v>
      </c>
      <c r="J22" s="85">
        <v>0</v>
      </c>
      <c r="K22">
        <f t="shared" si="0"/>
        <v>0</v>
      </c>
      <c r="L22" s="15">
        <v>0</v>
      </c>
      <c r="M22" s="15">
        <v>0</v>
      </c>
      <c r="N22" s="15">
        <v>0</v>
      </c>
      <c r="O22" s="85">
        <v>0</v>
      </c>
    </row>
    <row r="23" spans="1:15" x14ac:dyDescent="0.25">
      <c r="A23" s="47">
        <v>9003400300</v>
      </c>
      <c r="B23" t="s">
        <v>1919</v>
      </c>
      <c r="C23" s="76" t="s">
        <v>1774</v>
      </c>
      <c r="D23" s="86">
        <v>91452.705749999994</v>
      </c>
      <c r="E23" s="86">
        <v>15779.8999999999</v>
      </c>
      <c r="F23" s="15">
        <f>Table323[[#This Row],[Single Family]]+Table323[[#This Row],[2-4 Units]]+Table323[[#This Row],[&gt;4 Units]]</f>
        <v>0</v>
      </c>
      <c r="G23" s="15">
        <v>0</v>
      </c>
      <c r="H23" s="15">
        <v>0</v>
      </c>
      <c r="I23" s="15">
        <v>0</v>
      </c>
      <c r="J23" s="85">
        <v>0</v>
      </c>
      <c r="K23">
        <f t="shared" si="0"/>
        <v>0</v>
      </c>
      <c r="L23" s="15">
        <v>0</v>
      </c>
      <c r="M23" s="15">
        <v>0</v>
      </c>
      <c r="N23" s="15">
        <v>0</v>
      </c>
      <c r="O23" s="85">
        <v>0</v>
      </c>
    </row>
    <row r="24" spans="1:15" x14ac:dyDescent="0.25">
      <c r="A24" s="47">
        <v>9003490302</v>
      </c>
      <c r="B24" t="s">
        <v>1919</v>
      </c>
      <c r="C24" s="76" t="s">
        <v>1774</v>
      </c>
      <c r="D24" s="86">
        <v>115.62831</v>
      </c>
      <c r="E24" s="86">
        <v>0</v>
      </c>
      <c r="F24" s="15">
        <f>Table323[[#This Row],[Single Family]]+Table323[[#This Row],[2-4 Units]]+Table323[[#This Row],[&gt;4 Units]]</f>
        <v>0</v>
      </c>
      <c r="G24" s="15">
        <v>0</v>
      </c>
      <c r="H24" s="15">
        <v>0</v>
      </c>
      <c r="I24" s="15">
        <v>0</v>
      </c>
      <c r="J24" s="85">
        <v>0</v>
      </c>
      <c r="K24">
        <f t="shared" si="0"/>
        <v>0</v>
      </c>
      <c r="L24" s="15">
        <v>0</v>
      </c>
      <c r="M24" s="15">
        <v>0</v>
      </c>
      <c r="N24" s="15">
        <v>0</v>
      </c>
      <c r="O24" s="85">
        <v>0</v>
      </c>
    </row>
    <row r="25" spans="1:15" x14ac:dyDescent="0.25">
      <c r="A25" s="47">
        <v>9009171600</v>
      </c>
      <c r="B25" t="s">
        <v>1919</v>
      </c>
      <c r="C25" s="76" t="s">
        <v>1774</v>
      </c>
      <c r="D25" s="86">
        <v>236.26322999999999</v>
      </c>
      <c r="E25" s="86">
        <v>219.33</v>
      </c>
      <c r="F25" s="15">
        <f>Table323[[#This Row],[Single Family]]+Table323[[#This Row],[2-4 Units]]+Table323[[#This Row],[&gt;4 Units]]</f>
        <v>0</v>
      </c>
      <c r="G25" s="15">
        <v>0</v>
      </c>
      <c r="H25" s="15">
        <v>0</v>
      </c>
      <c r="I25" s="15">
        <v>0</v>
      </c>
      <c r="J25" s="85">
        <v>0</v>
      </c>
      <c r="K25">
        <f t="shared" si="0"/>
        <v>0</v>
      </c>
      <c r="L25" s="15">
        <v>0</v>
      </c>
      <c r="M25" s="15">
        <v>0</v>
      </c>
      <c r="N25" s="15">
        <v>0</v>
      </c>
      <c r="O25" s="85">
        <v>0</v>
      </c>
    </row>
    <row r="26" spans="1:15" x14ac:dyDescent="0.25">
      <c r="A26" s="47">
        <v>9009161100</v>
      </c>
      <c r="B26" t="s">
        <v>1918</v>
      </c>
      <c r="C26" s="76" t="s">
        <v>1774</v>
      </c>
      <c r="D26" s="86">
        <v>115680.318642</v>
      </c>
      <c r="E26" s="86">
        <v>90822</v>
      </c>
      <c r="F26" s="15">
        <f>Table323[[#This Row],[Single Family]]+Table323[[#This Row],[2-4 Units]]+Table323[[#This Row],[&gt;4 Units]]</f>
        <v>40</v>
      </c>
      <c r="G26" s="15">
        <v>40</v>
      </c>
      <c r="H26" s="15">
        <v>0</v>
      </c>
      <c r="I26" s="15">
        <v>0</v>
      </c>
      <c r="J26" s="85">
        <v>54685.9</v>
      </c>
      <c r="K26">
        <f t="shared" si="0"/>
        <v>4</v>
      </c>
      <c r="L26" s="15">
        <v>4</v>
      </c>
      <c r="M26" s="15">
        <v>0</v>
      </c>
      <c r="N26" s="15">
        <v>0</v>
      </c>
      <c r="O26" s="85">
        <v>18896.2</v>
      </c>
    </row>
    <row r="27" spans="1:15" x14ac:dyDescent="0.25">
      <c r="A27" s="47">
        <v>9001200100</v>
      </c>
      <c r="B27" t="s">
        <v>1917</v>
      </c>
      <c r="C27" s="76" t="s">
        <v>1774</v>
      </c>
      <c r="D27" s="86">
        <v>51178.962240000001</v>
      </c>
      <c r="E27" s="86">
        <v>4927.76</v>
      </c>
      <c r="F27" s="15">
        <f>Table323[[#This Row],[Single Family]]+Table323[[#This Row],[2-4 Units]]+Table323[[#This Row],[&gt;4 Units]]</f>
        <v>0</v>
      </c>
      <c r="G27" s="15">
        <v>0</v>
      </c>
      <c r="H27" s="15">
        <v>0</v>
      </c>
      <c r="I27" s="15">
        <v>0</v>
      </c>
      <c r="J27" s="85">
        <v>0</v>
      </c>
      <c r="K27">
        <f t="shared" si="0"/>
        <v>0</v>
      </c>
      <c r="L27" s="15">
        <v>0</v>
      </c>
      <c r="M27" s="15">
        <v>0</v>
      </c>
      <c r="N27" s="15">
        <v>0</v>
      </c>
      <c r="O27" s="85">
        <v>0</v>
      </c>
    </row>
    <row r="28" spans="1:15" x14ac:dyDescent="0.25">
      <c r="A28" s="47">
        <v>9001200200</v>
      </c>
      <c r="B28" t="s">
        <v>1917</v>
      </c>
      <c r="C28" s="76" t="s">
        <v>1774</v>
      </c>
      <c r="D28" s="86">
        <v>195907.79879999999</v>
      </c>
      <c r="E28" s="86">
        <v>193163.63</v>
      </c>
      <c r="F28" s="15">
        <f>Table323[[#This Row],[Single Family]]+Table323[[#This Row],[2-4 Units]]+Table323[[#This Row],[&gt;4 Units]]</f>
        <v>63</v>
      </c>
      <c r="G28" s="15">
        <v>62</v>
      </c>
      <c r="H28" s="15">
        <v>1</v>
      </c>
      <c r="I28" s="15">
        <v>0</v>
      </c>
      <c r="J28" s="85">
        <v>95517.5</v>
      </c>
      <c r="K28">
        <f t="shared" si="0"/>
        <v>196</v>
      </c>
      <c r="L28" s="15">
        <v>15</v>
      </c>
      <c r="M28" s="15">
        <v>0</v>
      </c>
      <c r="N28" s="15">
        <v>181</v>
      </c>
      <c r="O28" s="85">
        <v>47776.800000000003</v>
      </c>
    </row>
    <row r="29" spans="1:15" x14ac:dyDescent="0.25">
      <c r="A29" s="47">
        <v>9001200301</v>
      </c>
      <c r="B29" t="s">
        <v>1917</v>
      </c>
      <c r="C29" s="76" t="s">
        <v>1774</v>
      </c>
      <c r="D29" s="86">
        <v>71501.258303999435</v>
      </c>
      <c r="E29" s="86">
        <v>11527.6699999999</v>
      </c>
      <c r="F29" s="15">
        <f>Table323[[#This Row],[Single Family]]+Table323[[#This Row],[2-4 Units]]+Table323[[#This Row],[&gt;4 Units]]</f>
        <v>0</v>
      </c>
      <c r="G29" s="15">
        <v>0</v>
      </c>
      <c r="H29" s="15">
        <v>0</v>
      </c>
      <c r="I29" s="15">
        <v>0</v>
      </c>
      <c r="J29" s="85">
        <v>0</v>
      </c>
      <c r="K29">
        <f t="shared" si="0"/>
        <v>0</v>
      </c>
      <c r="L29" s="15">
        <v>0</v>
      </c>
      <c r="M29" s="15">
        <v>0</v>
      </c>
      <c r="N29" s="15">
        <v>0</v>
      </c>
      <c r="O29" s="85">
        <v>0</v>
      </c>
    </row>
    <row r="30" spans="1:15" x14ac:dyDescent="0.25">
      <c r="A30" s="47">
        <v>9001200302</v>
      </c>
      <c r="B30" t="s">
        <v>1917</v>
      </c>
      <c r="C30" s="76" t="s">
        <v>1774</v>
      </c>
      <c r="D30" s="86">
        <v>82815.769952999995</v>
      </c>
      <c r="E30" s="86">
        <v>11519.72</v>
      </c>
      <c r="F30" s="15">
        <f>Table323[[#This Row],[Single Family]]+Table323[[#This Row],[2-4 Units]]+Table323[[#This Row],[&gt;4 Units]]</f>
        <v>0</v>
      </c>
      <c r="G30" s="15">
        <v>0</v>
      </c>
      <c r="H30" s="15">
        <v>0</v>
      </c>
      <c r="I30" s="15">
        <v>0</v>
      </c>
      <c r="J30" s="85">
        <v>0</v>
      </c>
      <c r="K30">
        <f t="shared" si="0"/>
        <v>0</v>
      </c>
      <c r="L30" s="15">
        <v>0</v>
      </c>
      <c r="M30" s="15">
        <v>0</v>
      </c>
      <c r="N30" s="15">
        <v>0</v>
      </c>
      <c r="O30" s="85">
        <v>0</v>
      </c>
    </row>
    <row r="31" spans="1:15" x14ac:dyDescent="0.25">
      <c r="A31" s="47">
        <v>9001205300</v>
      </c>
      <c r="B31" t="s">
        <v>1917</v>
      </c>
      <c r="C31" s="76" t="s">
        <v>1774</v>
      </c>
      <c r="D31" s="86">
        <v>427.75613999999996</v>
      </c>
      <c r="E31" s="86">
        <v>0</v>
      </c>
      <c r="F31" s="15">
        <f>Table323[[#This Row],[Single Family]]+Table323[[#This Row],[2-4 Units]]+Table323[[#This Row],[&gt;4 Units]]</f>
        <v>0</v>
      </c>
      <c r="G31" s="15">
        <v>0</v>
      </c>
      <c r="H31" s="15">
        <v>0</v>
      </c>
      <c r="I31" s="15">
        <v>0</v>
      </c>
      <c r="J31" s="85">
        <v>0</v>
      </c>
      <c r="K31">
        <f t="shared" si="0"/>
        <v>0</v>
      </c>
      <c r="L31" s="15">
        <v>0</v>
      </c>
      <c r="M31" s="15">
        <v>0</v>
      </c>
      <c r="N31" s="15">
        <v>0</v>
      </c>
      <c r="O31" s="85">
        <v>0</v>
      </c>
    </row>
    <row r="32" spans="1:15" x14ac:dyDescent="0.25">
      <c r="A32" s="47">
        <v>9001210400</v>
      </c>
      <c r="B32" t="s">
        <v>1917</v>
      </c>
      <c r="C32" s="76" t="s">
        <v>1774</v>
      </c>
      <c r="D32" s="86">
        <v>1698.8510699999999</v>
      </c>
      <c r="E32" s="86">
        <v>0</v>
      </c>
      <c r="F32" s="15">
        <f>Table323[[#This Row],[Single Family]]+Table323[[#This Row],[2-4 Units]]+Table323[[#This Row],[&gt;4 Units]]</f>
        <v>0</v>
      </c>
      <c r="G32" s="15">
        <v>0</v>
      </c>
      <c r="H32" s="15">
        <v>0</v>
      </c>
      <c r="I32" s="15">
        <v>0</v>
      </c>
      <c r="J32" s="85">
        <v>0</v>
      </c>
      <c r="K32">
        <f t="shared" si="0"/>
        <v>0</v>
      </c>
      <c r="L32" s="15">
        <v>0</v>
      </c>
      <c r="M32" s="15">
        <v>0</v>
      </c>
      <c r="N32" s="15">
        <v>0</v>
      </c>
      <c r="O32" s="85">
        <v>0</v>
      </c>
    </row>
    <row r="33" spans="1:15" x14ac:dyDescent="0.25">
      <c r="A33" s="47">
        <v>9001210500</v>
      </c>
      <c r="B33" t="s">
        <v>1917</v>
      </c>
      <c r="C33" s="76" t="s">
        <v>1774</v>
      </c>
      <c r="D33" s="86">
        <v>422.52272999999997</v>
      </c>
      <c r="E33" s="86">
        <v>0</v>
      </c>
      <c r="F33" s="15">
        <f>Table323[[#This Row],[Single Family]]+Table323[[#This Row],[2-4 Units]]+Table323[[#This Row],[&gt;4 Units]]</f>
        <v>0</v>
      </c>
      <c r="G33" s="15">
        <v>0</v>
      </c>
      <c r="H33" s="15">
        <v>0</v>
      </c>
      <c r="I33" s="15">
        <v>0</v>
      </c>
      <c r="J33" s="85">
        <v>0</v>
      </c>
      <c r="K33">
        <f t="shared" si="0"/>
        <v>0</v>
      </c>
      <c r="L33" s="15">
        <v>0</v>
      </c>
      <c r="M33" s="15">
        <v>0</v>
      </c>
      <c r="N33" s="15">
        <v>0</v>
      </c>
      <c r="O33" s="85">
        <v>0</v>
      </c>
    </row>
    <row r="34" spans="1:15" x14ac:dyDescent="0.25">
      <c r="A34" s="47">
        <v>9001230400</v>
      </c>
      <c r="B34" t="s">
        <v>1917</v>
      </c>
      <c r="C34" s="76" t="s">
        <v>1774</v>
      </c>
      <c r="D34" s="86">
        <v>938.23757999999998</v>
      </c>
      <c r="E34" s="86">
        <v>0</v>
      </c>
      <c r="F34" s="15">
        <f>Table323[[#This Row],[Single Family]]+Table323[[#This Row],[2-4 Units]]+Table323[[#This Row],[&gt;4 Units]]</f>
        <v>0</v>
      </c>
      <c r="G34" s="15">
        <v>0</v>
      </c>
      <c r="H34" s="15">
        <v>0</v>
      </c>
      <c r="I34" s="15">
        <v>0</v>
      </c>
      <c r="J34" s="85">
        <v>0</v>
      </c>
      <c r="K34">
        <f t="shared" si="0"/>
        <v>0</v>
      </c>
      <c r="L34" s="15">
        <v>0</v>
      </c>
      <c r="M34" s="15">
        <v>0</v>
      </c>
      <c r="N34" s="15">
        <v>0</v>
      </c>
      <c r="O34" s="85">
        <v>0</v>
      </c>
    </row>
    <row r="35" spans="1:15" x14ac:dyDescent="0.25">
      <c r="A35" s="47">
        <v>9005342100</v>
      </c>
      <c r="B35" t="s">
        <v>1916</v>
      </c>
      <c r="C35" s="76" t="s">
        <v>1774</v>
      </c>
      <c r="D35" s="86">
        <v>84197.142413999987</v>
      </c>
      <c r="E35" s="86">
        <v>73318.339999999895</v>
      </c>
      <c r="F35" s="15">
        <f>Table323[[#This Row],[Single Family]]+Table323[[#This Row],[2-4 Units]]+Table323[[#This Row],[&gt;4 Units]]</f>
        <v>10</v>
      </c>
      <c r="G35" s="15">
        <v>10</v>
      </c>
      <c r="H35" s="15">
        <v>0</v>
      </c>
      <c r="I35" s="15">
        <v>0</v>
      </c>
      <c r="J35" s="85">
        <v>8486.5300000000007</v>
      </c>
      <c r="K35">
        <f t="shared" si="0"/>
        <v>10</v>
      </c>
      <c r="L35" s="15">
        <v>10</v>
      </c>
      <c r="M35" s="15">
        <v>0</v>
      </c>
      <c r="N35" s="15">
        <v>0</v>
      </c>
      <c r="O35" s="85">
        <v>49142.099999999897</v>
      </c>
    </row>
    <row r="36" spans="1:15" x14ac:dyDescent="0.25">
      <c r="A36" s="47">
        <v>9005362102</v>
      </c>
      <c r="B36" t="s">
        <v>1916</v>
      </c>
      <c r="C36" s="76" t="s">
        <v>1774</v>
      </c>
      <c r="D36" s="86">
        <v>270.14148</v>
      </c>
      <c r="E36" s="86">
        <v>0</v>
      </c>
      <c r="F36" s="15">
        <f>Table323[[#This Row],[Single Family]]+Table323[[#This Row],[2-4 Units]]+Table323[[#This Row],[&gt;4 Units]]</f>
        <v>0</v>
      </c>
      <c r="G36" s="15">
        <v>0</v>
      </c>
      <c r="H36" s="15">
        <v>0</v>
      </c>
      <c r="I36" s="15">
        <v>0</v>
      </c>
      <c r="J36" s="85">
        <v>0</v>
      </c>
      <c r="K36">
        <f t="shared" si="0"/>
        <v>0</v>
      </c>
      <c r="L36" s="15">
        <v>0</v>
      </c>
      <c r="M36" s="15">
        <v>0</v>
      </c>
      <c r="N36" s="15">
        <v>0</v>
      </c>
      <c r="O36" s="85">
        <v>0</v>
      </c>
    </row>
    <row r="37" spans="1:15" x14ac:dyDescent="0.25">
      <c r="A37" s="47">
        <v>9003471100</v>
      </c>
      <c r="B37" t="s">
        <v>1915</v>
      </c>
      <c r="C37" s="76" t="s">
        <v>1774</v>
      </c>
      <c r="D37" s="86">
        <v>36015.914843999999</v>
      </c>
      <c r="E37" s="86">
        <v>35613.279999999897</v>
      </c>
      <c r="F37" s="15">
        <f>Table323[[#This Row],[Single Family]]+Table323[[#This Row],[2-4 Units]]+Table323[[#This Row],[&gt;4 Units]]</f>
        <v>0</v>
      </c>
      <c r="G37" s="15">
        <v>0</v>
      </c>
      <c r="H37" s="15">
        <v>0</v>
      </c>
      <c r="I37" s="15">
        <v>0</v>
      </c>
      <c r="J37" s="85">
        <v>0</v>
      </c>
      <c r="K37">
        <f t="shared" si="0"/>
        <v>0</v>
      </c>
      <c r="L37" s="15">
        <v>0</v>
      </c>
      <c r="M37" s="15">
        <v>0</v>
      </c>
      <c r="N37" s="15">
        <v>0</v>
      </c>
      <c r="O37" s="85">
        <v>0</v>
      </c>
    </row>
    <row r="38" spans="1:15" x14ac:dyDescent="0.25">
      <c r="A38" s="47">
        <v>9003471200</v>
      </c>
      <c r="B38" t="s">
        <v>1915</v>
      </c>
      <c r="C38" s="76" t="s">
        <v>1774</v>
      </c>
      <c r="D38" s="86">
        <v>30244.051025999939</v>
      </c>
      <c r="E38" s="86">
        <v>18606.189999999999</v>
      </c>
      <c r="F38" s="15">
        <f>Table323[[#This Row],[Single Family]]+Table323[[#This Row],[2-4 Units]]+Table323[[#This Row],[&gt;4 Units]]</f>
        <v>0</v>
      </c>
      <c r="G38" s="15">
        <v>0</v>
      </c>
      <c r="H38" s="15">
        <v>0</v>
      </c>
      <c r="I38" s="15">
        <v>0</v>
      </c>
      <c r="J38" s="85">
        <v>0</v>
      </c>
      <c r="K38">
        <f t="shared" si="0"/>
        <v>0</v>
      </c>
      <c r="L38" s="15">
        <v>0</v>
      </c>
      <c r="M38" s="15">
        <v>0</v>
      </c>
      <c r="N38" s="15">
        <v>0</v>
      </c>
      <c r="O38" s="85">
        <v>0</v>
      </c>
    </row>
    <row r="39" spans="1:15" x14ac:dyDescent="0.25">
      <c r="A39" s="47">
        <v>9003471300</v>
      </c>
      <c r="B39" t="s">
        <v>1915</v>
      </c>
      <c r="C39" s="76" t="s">
        <v>1774</v>
      </c>
      <c r="D39" s="86">
        <v>72234.47718899943</v>
      </c>
      <c r="E39" s="86">
        <v>54587.83</v>
      </c>
      <c r="F39" s="15">
        <f>Table323[[#This Row],[Single Family]]+Table323[[#This Row],[2-4 Units]]+Table323[[#This Row],[&gt;4 Units]]</f>
        <v>0</v>
      </c>
      <c r="G39" s="15">
        <v>0</v>
      </c>
      <c r="H39" s="15">
        <v>0</v>
      </c>
      <c r="I39" s="15">
        <v>0</v>
      </c>
      <c r="J39" s="85">
        <v>0</v>
      </c>
      <c r="K39">
        <f t="shared" si="0"/>
        <v>0</v>
      </c>
      <c r="L39" s="15">
        <v>0</v>
      </c>
      <c r="M39" s="15">
        <v>0</v>
      </c>
      <c r="N39" s="15">
        <v>0</v>
      </c>
      <c r="O39" s="85">
        <v>0</v>
      </c>
    </row>
    <row r="40" spans="1:15" x14ac:dyDescent="0.25">
      <c r="A40" s="47">
        <v>9003471400</v>
      </c>
      <c r="B40" t="s">
        <v>1915</v>
      </c>
      <c r="C40" s="76" t="s">
        <v>1774</v>
      </c>
      <c r="D40" s="86">
        <v>200468.74056299942</v>
      </c>
      <c r="E40" s="86">
        <v>532549.69999999902</v>
      </c>
      <c r="F40" s="15">
        <f>Table323[[#This Row],[Single Family]]+Table323[[#This Row],[2-4 Units]]+Table323[[#This Row],[&gt;4 Units]]</f>
        <v>558</v>
      </c>
      <c r="G40" s="15">
        <v>145</v>
      </c>
      <c r="H40" s="15">
        <v>2</v>
      </c>
      <c r="I40" s="15">
        <v>411</v>
      </c>
      <c r="J40" s="85">
        <v>201252</v>
      </c>
      <c r="K40">
        <f t="shared" si="0"/>
        <v>96</v>
      </c>
      <c r="L40" s="15">
        <v>96</v>
      </c>
      <c r="M40" s="15">
        <v>0</v>
      </c>
      <c r="N40" s="15">
        <v>0</v>
      </c>
      <c r="O40" s="85">
        <v>160269</v>
      </c>
    </row>
    <row r="41" spans="1:15" x14ac:dyDescent="0.25">
      <c r="A41" s="47">
        <v>9003471500</v>
      </c>
      <c r="B41" t="s">
        <v>1915</v>
      </c>
      <c r="C41" s="76" t="s">
        <v>1774</v>
      </c>
      <c r="D41" s="86">
        <v>40973.587640999998</v>
      </c>
      <c r="E41" s="86">
        <v>39624</v>
      </c>
      <c r="F41" s="15">
        <f>Table323[[#This Row],[Single Family]]+Table323[[#This Row],[2-4 Units]]+Table323[[#This Row],[&gt;4 Units]]</f>
        <v>0</v>
      </c>
      <c r="G41" s="15">
        <v>0</v>
      </c>
      <c r="H41" s="15">
        <v>0</v>
      </c>
      <c r="I41" s="15">
        <v>0</v>
      </c>
      <c r="J41" s="85">
        <v>0</v>
      </c>
      <c r="K41">
        <f t="shared" si="0"/>
        <v>0</v>
      </c>
      <c r="L41" s="15">
        <v>0</v>
      </c>
      <c r="M41" s="15">
        <v>0</v>
      </c>
      <c r="N41" s="15">
        <v>0</v>
      </c>
      <c r="O41" s="85">
        <v>0</v>
      </c>
    </row>
    <row r="42" spans="1:15" x14ac:dyDescent="0.25">
      <c r="A42" s="47">
        <v>9003473100</v>
      </c>
      <c r="B42" t="s">
        <v>1915</v>
      </c>
      <c r="C42" s="76" t="s">
        <v>1774</v>
      </c>
      <c r="D42" s="86">
        <v>1062.7451099999998</v>
      </c>
      <c r="E42" s="86">
        <v>0</v>
      </c>
      <c r="F42" s="15">
        <f>Table323[[#This Row],[Single Family]]+Table323[[#This Row],[2-4 Units]]+Table323[[#This Row],[&gt;4 Units]]</f>
        <v>0</v>
      </c>
      <c r="G42" s="15">
        <v>0</v>
      </c>
      <c r="H42" s="15">
        <v>0</v>
      </c>
      <c r="I42" s="15">
        <v>0</v>
      </c>
      <c r="J42" s="85">
        <v>0</v>
      </c>
      <c r="K42">
        <f t="shared" si="0"/>
        <v>0</v>
      </c>
      <c r="L42" s="15">
        <v>0</v>
      </c>
      <c r="M42" s="15">
        <v>0</v>
      </c>
      <c r="N42" s="15">
        <v>0</v>
      </c>
      <c r="O42" s="85">
        <v>0</v>
      </c>
    </row>
    <row r="43" spans="1:15" x14ac:dyDescent="0.25">
      <c r="A43" s="47">
        <v>9003473501</v>
      </c>
      <c r="B43" t="s">
        <v>1915</v>
      </c>
      <c r="C43" s="76" t="s">
        <v>1774</v>
      </c>
      <c r="D43" s="86">
        <v>146.91537</v>
      </c>
      <c r="E43" s="86">
        <v>0</v>
      </c>
      <c r="F43" s="15">
        <f>Table323[[#This Row],[Single Family]]+Table323[[#This Row],[2-4 Units]]+Table323[[#This Row],[&gt;4 Units]]</f>
        <v>0</v>
      </c>
      <c r="G43" s="15">
        <v>0</v>
      </c>
      <c r="H43" s="15">
        <v>0</v>
      </c>
      <c r="I43" s="15">
        <v>0</v>
      </c>
      <c r="J43" s="85">
        <v>0</v>
      </c>
      <c r="K43">
        <f t="shared" si="0"/>
        <v>0</v>
      </c>
      <c r="L43" s="15">
        <v>0</v>
      </c>
      <c r="M43" s="15">
        <v>0</v>
      </c>
      <c r="N43" s="15">
        <v>0</v>
      </c>
      <c r="O43" s="85">
        <v>0</v>
      </c>
    </row>
    <row r="44" spans="1:15" x14ac:dyDescent="0.25">
      <c r="A44" s="47">
        <v>9003503900</v>
      </c>
      <c r="B44" t="s">
        <v>1915</v>
      </c>
      <c r="C44" s="76" t="s">
        <v>1774</v>
      </c>
      <c r="D44" s="86">
        <v>366.92838</v>
      </c>
      <c r="E44" s="86">
        <v>713.42999999999904</v>
      </c>
      <c r="F44" s="15">
        <f>Table323[[#This Row],[Single Family]]+Table323[[#This Row],[2-4 Units]]+Table323[[#This Row],[&gt;4 Units]]</f>
        <v>0</v>
      </c>
      <c r="G44" s="15">
        <v>0</v>
      </c>
      <c r="H44" s="15">
        <v>0</v>
      </c>
      <c r="I44" s="15">
        <v>0</v>
      </c>
      <c r="J44" s="85">
        <v>0</v>
      </c>
      <c r="K44">
        <f t="shared" si="0"/>
        <v>0</v>
      </c>
      <c r="L44" s="15">
        <v>0</v>
      </c>
      <c r="M44" s="15">
        <v>0</v>
      </c>
      <c r="N44" s="15">
        <v>0</v>
      </c>
      <c r="O44" s="85">
        <v>0</v>
      </c>
    </row>
    <row r="45" spans="1:15" x14ac:dyDescent="0.25">
      <c r="A45" s="47">
        <v>9003514900</v>
      </c>
      <c r="B45" t="s">
        <v>1914</v>
      </c>
      <c r="C45" s="76" t="s">
        <v>1774</v>
      </c>
      <c r="D45" s="86">
        <v>93.390569999999997</v>
      </c>
      <c r="E45" s="86">
        <v>221.27</v>
      </c>
      <c r="F45" s="15">
        <f>Table323[[#This Row],[Single Family]]+Table323[[#This Row],[2-4 Units]]+Table323[[#This Row],[&gt;4 Units]]</f>
        <v>0</v>
      </c>
      <c r="G45" s="15">
        <v>0</v>
      </c>
      <c r="H45" s="15">
        <v>0</v>
      </c>
      <c r="I45" s="15">
        <v>0</v>
      </c>
      <c r="J45" s="85">
        <v>0</v>
      </c>
      <c r="K45">
        <f t="shared" si="0"/>
        <v>0</v>
      </c>
      <c r="L45" s="15">
        <v>0</v>
      </c>
      <c r="M45" s="15">
        <v>0</v>
      </c>
      <c r="N45" s="15">
        <v>0</v>
      </c>
      <c r="O45" s="85">
        <v>0</v>
      </c>
    </row>
    <row r="46" spans="1:15" x14ac:dyDescent="0.25">
      <c r="A46" s="47">
        <v>9013528100</v>
      </c>
      <c r="B46" t="s">
        <v>1914</v>
      </c>
      <c r="C46" s="76" t="s">
        <v>1774</v>
      </c>
      <c r="D46" s="86">
        <v>155.81726999999998</v>
      </c>
      <c r="E46" s="86">
        <v>0</v>
      </c>
      <c r="F46" s="15">
        <f>Table323[[#This Row],[Single Family]]+Table323[[#This Row],[2-4 Units]]+Table323[[#This Row],[&gt;4 Units]]</f>
        <v>0</v>
      </c>
      <c r="G46" s="15">
        <v>0</v>
      </c>
      <c r="H46" s="15">
        <v>0</v>
      </c>
      <c r="I46" s="15">
        <v>0</v>
      </c>
      <c r="J46" s="85">
        <v>0</v>
      </c>
      <c r="K46">
        <f t="shared" si="0"/>
        <v>0</v>
      </c>
      <c r="L46" s="15">
        <v>0</v>
      </c>
      <c r="M46" s="15">
        <v>0</v>
      </c>
      <c r="N46" s="15">
        <v>0</v>
      </c>
      <c r="O46" s="85">
        <v>0</v>
      </c>
    </row>
    <row r="47" spans="1:15" x14ac:dyDescent="0.25">
      <c r="A47" s="47">
        <v>9013529100</v>
      </c>
      <c r="B47" t="s">
        <v>1914</v>
      </c>
      <c r="C47" s="76" t="s">
        <v>1774</v>
      </c>
      <c r="D47" s="86">
        <v>104134.66377299999</v>
      </c>
      <c r="E47" s="86">
        <v>74600.629999999903</v>
      </c>
      <c r="F47" s="15">
        <f>Table323[[#This Row],[Single Family]]+Table323[[#This Row],[2-4 Units]]+Table323[[#This Row],[&gt;4 Units]]</f>
        <v>30</v>
      </c>
      <c r="G47" s="15">
        <v>30</v>
      </c>
      <c r="H47" s="15">
        <v>0</v>
      </c>
      <c r="I47" s="15">
        <v>0</v>
      </c>
      <c r="J47" s="85">
        <v>36782.300000000003</v>
      </c>
      <c r="K47">
        <f t="shared" si="0"/>
        <v>6</v>
      </c>
      <c r="L47" s="15">
        <v>6</v>
      </c>
      <c r="M47" s="15">
        <v>0</v>
      </c>
      <c r="N47" s="15">
        <v>0</v>
      </c>
      <c r="O47" s="85">
        <v>17997</v>
      </c>
    </row>
    <row r="48" spans="1:15" x14ac:dyDescent="0.25">
      <c r="A48" s="47">
        <v>9013530600</v>
      </c>
      <c r="B48" t="s">
        <v>1914</v>
      </c>
      <c r="C48" s="76" t="s">
        <v>1774</v>
      </c>
      <c r="D48" s="86">
        <v>375.92667</v>
      </c>
      <c r="E48" s="86">
        <v>1106.53</v>
      </c>
      <c r="F48" s="15">
        <f>Table323[[#This Row],[Single Family]]+Table323[[#This Row],[2-4 Units]]+Table323[[#This Row],[&gt;4 Units]]</f>
        <v>0</v>
      </c>
      <c r="G48" s="15">
        <v>0</v>
      </c>
      <c r="H48" s="15">
        <v>0</v>
      </c>
      <c r="I48" s="15">
        <v>0</v>
      </c>
      <c r="J48" s="85">
        <v>0</v>
      </c>
      <c r="K48">
        <f t="shared" si="0"/>
        <v>0</v>
      </c>
      <c r="L48" s="15">
        <v>0</v>
      </c>
      <c r="M48" s="15">
        <v>0</v>
      </c>
      <c r="N48" s="15">
        <v>0</v>
      </c>
      <c r="O48" s="85">
        <v>0</v>
      </c>
    </row>
    <row r="49" spans="1:15" x14ac:dyDescent="0.25">
      <c r="A49" s="47">
        <v>9009184100</v>
      </c>
      <c r="B49" t="s">
        <v>1913</v>
      </c>
      <c r="C49" s="76" t="s">
        <v>1774</v>
      </c>
      <c r="D49" s="86">
        <v>75653.863676999987</v>
      </c>
      <c r="E49" s="86">
        <v>6790.3299999999899</v>
      </c>
      <c r="F49" s="15">
        <f>Table323[[#This Row],[Single Family]]+Table323[[#This Row],[2-4 Units]]+Table323[[#This Row],[&gt;4 Units]]</f>
        <v>0</v>
      </c>
      <c r="G49" s="15">
        <v>0</v>
      </c>
      <c r="H49" s="15">
        <v>0</v>
      </c>
      <c r="I49" s="15">
        <v>0</v>
      </c>
      <c r="J49" s="85">
        <v>0</v>
      </c>
      <c r="K49">
        <f t="shared" si="0"/>
        <v>0</v>
      </c>
      <c r="L49" s="15">
        <v>0</v>
      </c>
      <c r="M49" s="15">
        <v>0</v>
      </c>
      <c r="N49" s="15">
        <v>0</v>
      </c>
      <c r="O49" s="85">
        <v>0</v>
      </c>
    </row>
    <row r="50" spans="1:15" x14ac:dyDescent="0.25">
      <c r="A50" s="47">
        <v>9009184200</v>
      </c>
      <c r="B50" t="s">
        <v>1913</v>
      </c>
      <c r="C50" s="76" t="s">
        <v>1774</v>
      </c>
      <c r="D50" s="86">
        <v>50630.69025</v>
      </c>
      <c r="E50" s="86">
        <v>2665.1099999999901</v>
      </c>
      <c r="F50" s="15">
        <f>Table323[[#This Row],[Single Family]]+Table323[[#This Row],[2-4 Units]]+Table323[[#This Row],[&gt;4 Units]]</f>
        <v>0</v>
      </c>
      <c r="G50" s="15">
        <v>0</v>
      </c>
      <c r="H50" s="15">
        <v>0</v>
      </c>
      <c r="I50" s="15">
        <v>0</v>
      </c>
      <c r="J50" s="85">
        <v>0</v>
      </c>
      <c r="K50">
        <f t="shared" si="0"/>
        <v>0</v>
      </c>
      <c r="L50" s="15">
        <v>0</v>
      </c>
      <c r="M50" s="15">
        <v>0</v>
      </c>
      <c r="N50" s="15">
        <v>0</v>
      </c>
      <c r="O50" s="85">
        <v>0</v>
      </c>
    </row>
    <row r="51" spans="1:15" x14ac:dyDescent="0.25">
      <c r="A51" s="47">
        <v>9009184300</v>
      </c>
      <c r="B51" t="s">
        <v>1913</v>
      </c>
      <c r="C51" s="76" t="s">
        <v>1774</v>
      </c>
      <c r="D51" s="86">
        <v>59483.502224999997</v>
      </c>
      <c r="E51" s="86">
        <v>9119.5</v>
      </c>
      <c r="F51" s="15">
        <f>Table323[[#This Row],[Single Family]]+Table323[[#This Row],[2-4 Units]]+Table323[[#This Row],[&gt;4 Units]]</f>
        <v>0</v>
      </c>
      <c r="G51" s="15">
        <v>0</v>
      </c>
      <c r="H51" s="15">
        <v>0</v>
      </c>
      <c r="I51" s="15">
        <v>0</v>
      </c>
      <c r="J51" s="85">
        <v>0</v>
      </c>
      <c r="K51">
        <f t="shared" si="0"/>
        <v>0</v>
      </c>
      <c r="L51" s="15">
        <v>0</v>
      </c>
      <c r="M51" s="15">
        <v>0</v>
      </c>
      <c r="N51" s="15">
        <v>0</v>
      </c>
      <c r="O51" s="85">
        <v>0</v>
      </c>
    </row>
    <row r="52" spans="1:15" x14ac:dyDescent="0.25">
      <c r="A52" s="47">
        <v>9009184400</v>
      </c>
      <c r="B52" t="s">
        <v>1913</v>
      </c>
      <c r="C52" s="76" t="s">
        <v>1774</v>
      </c>
      <c r="D52" s="86">
        <v>51588.674738999944</v>
      </c>
      <c r="E52" s="86">
        <v>4702.9399999999996</v>
      </c>
      <c r="F52" s="15">
        <f>Table323[[#This Row],[Single Family]]+Table323[[#This Row],[2-4 Units]]+Table323[[#This Row],[&gt;4 Units]]</f>
        <v>0</v>
      </c>
      <c r="G52" s="15">
        <v>0</v>
      </c>
      <c r="H52" s="15">
        <v>0</v>
      </c>
      <c r="I52" s="15">
        <v>0</v>
      </c>
      <c r="J52" s="85">
        <v>0</v>
      </c>
      <c r="K52">
        <f t="shared" si="0"/>
        <v>0</v>
      </c>
      <c r="L52" s="15">
        <v>0</v>
      </c>
      <c r="M52" s="15">
        <v>0</v>
      </c>
      <c r="N52" s="15">
        <v>0</v>
      </c>
      <c r="O52" s="85">
        <v>0</v>
      </c>
    </row>
    <row r="53" spans="1:15" x14ac:dyDescent="0.25">
      <c r="A53" s="47">
        <v>9009184500</v>
      </c>
      <c r="B53" t="s">
        <v>1913</v>
      </c>
      <c r="C53" s="76" t="s">
        <v>1774</v>
      </c>
      <c r="D53" s="86">
        <v>38264.725295999939</v>
      </c>
      <c r="E53" s="86">
        <v>16009.27</v>
      </c>
      <c r="F53" s="15">
        <f>Table323[[#This Row],[Single Family]]+Table323[[#This Row],[2-4 Units]]+Table323[[#This Row],[&gt;4 Units]]</f>
        <v>0</v>
      </c>
      <c r="G53" s="15">
        <v>0</v>
      </c>
      <c r="H53" s="15">
        <v>0</v>
      </c>
      <c r="I53" s="15">
        <v>0</v>
      </c>
      <c r="J53" s="85">
        <v>0</v>
      </c>
      <c r="K53">
        <f t="shared" si="0"/>
        <v>0</v>
      </c>
      <c r="L53" s="15">
        <v>0</v>
      </c>
      <c r="M53" s="15">
        <v>0</v>
      </c>
      <c r="N53" s="15">
        <v>0</v>
      </c>
      <c r="O53" s="85">
        <v>0</v>
      </c>
    </row>
    <row r="54" spans="1:15" x14ac:dyDescent="0.25">
      <c r="A54" s="47">
        <v>9009184600</v>
      </c>
      <c r="B54" t="s">
        <v>1913</v>
      </c>
      <c r="C54" s="76" t="s">
        <v>1774</v>
      </c>
      <c r="D54" s="86">
        <v>54395.813493000001</v>
      </c>
      <c r="E54" s="86">
        <v>15062.1699999999</v>
      </c>
      <c r="F54" s="15">
        <f>Table323[[#This Row],[Single Family]]+Table323[[#This Row],[2-4 Units]]+Table323[[#This Row],[&gt;4 Units]]</f>
        <v>0</v>
      </c>
      <c r="G54" s="15">
        <v>0</v>
      </c>
      <c r="H54" s="15">
        <v>0</v>
      </c>
      <c r="I54" s="15">
        <v>0</v>
      </c>
      <c r="J54" s="85">
        <v>0</v>
      </c>
      <c r="K54">
        <f t="shared" si="0"/>
        <v>0</v>
      </c>
      <c r="L54" s="15">
        <v>0</v>
      </c>
      <c r="M54" s="15">
        <v>0</v>
      </c>
      <c r="N54" s="15">
        <v>0</v>
      </c>
      <c r="O54" s="85">
        <v>0</v>
      </c>
    </row>
    <row r="55" spans="1:15" x14ac:dyDescent="0.25">
      <c r="A55" s="47">
        <v>9009184700</v>
      </c>
      <c r="B55" t="s">
        <v>1913</v>
      </c>
      <c r="C55" s="76" t="s">
        <v>1774</v>
      </c>
      <c r="D55" s="86">
        <v>231763.54805099996</v>
      </c>
      <c r="E55" s="86">
        <v>247861.48</v>
      </c>
      <c r="F55" s="15">
        <f>Table323[[#This Row],[Single Family]]+Table323[[#This Row],[2-4 Units]]+Table323[[#This Row],[&gt;4 Units]]</f>
        <v>152</v>
      </c>
      <c r="G55" s="15">
        <v>148</v>
      </c>
      <c r="H55" s="15">
        <v>4</v>
      </c>
      <c r="I55" s="15">
        <v>0</v>
      </c>
      <c r="J55" s="85">
        <v>160074</v>
      </c>
      <c r="K55">
        <f t="shared" si="0"/>
        <v>14</v>
      </c>
      <c r="L55" s="15">
        <v>14</v>
      </c>
      <c r="M55" s="15">
        <v>0</v>
      </c>
      <c r="N55" s="15">
        <v>0</v>
      </c>
      <c r="O55" s="85">
        <v>22689.200000000001</v>
      </c>
    </row>
    <row r="56" spans="1:15" x14ac:dyDescent="0.25">
      <c r="A56" s="47">
        <v>9005250100</v>
      </c>
      <c r="B56" t="s">
        <v>1912</v>
      </c>
      <c r="C56" s="76" t="s">
        <v>1774</v>
      </c>
      <c r="D56" s="86">
        <v>61640.193320999431</v>
      </c>
      <c r="E56" s="86">
        <v>34185.760000000002</v>
      </c>
      <c r="F56" s="15">
        <f>Table323[[#This Row],[Single Family]]+Table323[[#This Row],[2-4 Units]]+Table323[[#This Row],[&gt;4 Units]]</f>
        <v>11</v>
      </c>
      <c r="G56" s="15">
        <v>11</v>
      </c>
      <c r="H56" s="15">
        <v>0</v>
      </c>
      <c r="I56" s="15">
        <v>0</v>
      </c>
      <c r="J56" s="85">
        <v>21770.7</v>
      </c>
      <c r="K56">
        <f t="shared" si="0"/>
        <v>0</v>
      </c>
      <c r="L56" s="15">
        <v>0</v>
      </c>
      <c r="M56" s="15">
        <v>0</v>
      </c>
      <c r="N56" s="15">
        <v>0</v>
      </c>
      <c r="O56" s="85">
        <v>1798.49</v>
      </c>
    </row>
    <row r="57" spans="1:15" x14ac:dyDescent="0.25">
      <c r="A57" s="47">
        <v>9005268100</v>
      </c>
      <c r="B57" t="s">
        <v>1912</v>
      </c>
      <c r="C57" s="76" t="s">
        <v>1774</v>
      </c>
      <c r="D57" s="86">
        <v>1002.6147599999999</v>
      </c>
      <c r="E57" s="86">
        <v>0</v>
      </c>
      <c r="F57" s="15">
        <f>Table323[[#This Row],[Single Family]]+Table323[[#This Row],[2-4 Units]]+Table323[[#This Row],[&gt;4 Units]]</f>
        <v>0</v>
      </c>
      <c r="G57" s="15">
        <v>0</v>
      </c>
      <c r="H57" s="15">
        <v>0</v>
      </c>
      <c r="I57" s="15">
        <v>0</v>
      </c>
      <c r="J57" s="85">
        <v>0</v>
      </c>
      <c r="K57">
        <f t="shared" si="0"/>
        <v>0</v>
      </c>
      <c r="L57" s="15">
        <v>0</v>
      </c>
      <c r="M57" s="15">
        <v>0</v>
      </c>
      <c r="N57" s="15">
        <v>0</v>
      </c>
      <c r="O57" s="85">
        <v>0</v>
      </c>
    </row>
    <row r="58" spans="1:15" x14ac:dyDescent="0.25">
      <c r="A58" s="47">
        <v>9003405100</v>
      </c>
      <c r="B58" t="s">
        <v>1911</v>
      </c>
      <c r="C58" s="76" t="s">
        <v>1774</v>
      </c>
      <c r="D58" s="86">
        <v>56578.173813000001</v>
      </c>
      <c r="E58" s="86">
        <v>65323.789999999899</v>
      </c>
      <c r="F58" s="15">
        <f>Table323[[#This Row],[Single Family]]+Table323[[#This Row],[2-4 Units]]+Table323[[#This Row],[&gt;4 Units]]</f>
        <v>0</v>
      </c>
      <c r="G58" s="15">
        <v>0</v>
      </c>
      <c r="H58" s="15">
        <v>0</v>
      </c>
      <c r="I58" s="15">
        <v>0</v>
      </c>
      <c r="J58" s="85">
        <v>0</v>
      </c>
      <c r="K58">
        <f t="shared" si="0"/>
        <v>0</v>
      </c>
      <c r="L58" s="15">
        <v>0</v>
      </c>
      <c r="M58" s="15">
        <v>0</v>
      </c>
      <c r="N58" s="15">
        <v>0</v>
      </c>
      <c r="O58" s="85">
        <v>0</v>
      </c>
    </row>
    <row r="59" spans="1:15" x14ac:dyDescent="0.25">
      <c r="A59" s="47">
        <v>9003405200</v>
      </c>
      <c r="B59" t="s">
        <v>1911</v>
      </c>
      <c r="C59" s="76" t="s">
        <v>1774</v>
      </c>
      <c r="D59" s="86">
        <v>61649.401967999998</v>
      </c>
      <c r="E59" s="86">
        <v>13017.4</v>
      </c>
      <c r="F59" s="15">
        <f>Table323[[#This Row],[Single Family]]+Table323[[#This Row],[2-4 Units]]+Table323[[#This Row],[&gt;4 Units]]</f>
        <v>0</v>
      </c>
      <c r="G59" s="15">
        <v>0</v>
      </c>
      <c r="H59" s="15">
        <v>0</v>
      </c>
      <c r="I59" s="15">
        <v>0</v>
      </c>
      <c r="J59" s="85">
        <v>0</v>
      </c>
      <c r="K59">
        <f t="shared" si="0"/>
        <v>0</v>
      </c>
      <c r="L59" s="15">
        <v>0</v>
      </c>
      <c r="M59" s="15">
        <v>0</v>
      </c>
      <c r="N59" s="15">
        <v>0</v>
      </c>
      <c r="O59" s="85">
        <v>0</v>
      </c>
    </row>
    <row r="60" spans="1:15" x14ac:dyDescent="0.25">
      <c r="A60" s="47">
        <v>9003405300</v>
      </c>
      <c r="B60" t="s">
        <v>1911</v>
      </c>
      <c r="C60" s="76" t="s">
        <v>1774</v>
      </c>
      <c r="D60" s="86">
        <v>80017.655003999433</v>
      </c>
      <c r="E60" s="86">
        <v>62712.549999999901</v>
      </c>
      <c r="F60" s="15">
        <f>Table323[[#This Row],[Single Family]]+Table323[[#This Row],[2-4 Units]]+Table323[[#This Row],[&gt;4 Units]]</f>
        <v>0</v>
      </c>
      <c r="G60" s="15">
        <v>0</v>
      </c>
      <c r="H60" s="15">
        <v>0</v>
      </c>
      <c r="I60" s="15">
        <v>0</v>
      </c>
      <c r="J60" s="85">
        <v>0</v>
      </c>
      <c r="K60">
        <f t="shared" si="0"/>
        <v>0</v>
      </c>
      <c r="L60" s="15">
        <v>0</v>
      </c>
      <c r="M60" s="15">
        <v>0</v>
      </c>
      <c r="N60" s="15">
        <v>0</v>
      </c>
      <c r="O60" s="85">
        <v>0</v>
      </c>
    </row>
    <row r="61" spans="1:15" x14ac:dyDescent="0.25">
      <c r="A61" s="47">
        <v>9003405401</v>
      </c>
      <c r="B61" t="s">
        <v>1911</v>
      </c>
      <c r="C61" s="76" t="s">
        <v>1774</v>
      </c>
      <c r="D61" s="86">
        <v>54529.626059999995</v>
      </c>
      <c r="E61" s="86">
        <v>17395.8299999999</v>
      </c>
      <c r="F61" s="15">
        <f>Table323[[#This Row],[Single Family]]+Table323[[#This Row],[2-4 Units]]+Table323[[#This Row],[&gt;4 Units]]</f>
        <v>0</v>
      </c>
      <c r="G61" s="15">
        <v>0</v>
      </c>
      <c r="H61" s="15">
        <v>0</v>
      </c>
      <c r="I61" s="15">
        <v>0</v>
      </c>
      <c r="J61" s="85">
        <v>0</v>
      </c>
      <c r="K61">
        <f t="shared" si="0"/>
        <v>0</v>
      </c>
      <c r="L61" s="15">
        <v>0</v>
      </c>
      <c r="M61" s="15">
        <v>0</v>
      </c>
      <c r="N61" s="15">
        <v>0</v>
      </c>
      <c r="O61" s="85">
        <v>0</v>
      </c>
    </row>
    <row r="62" spans="1:15" x14ac:dyDescent="0.25">
      <c r="A62" s="47">
        <v>9003405402</v>
      </c>
      <c r="B62" t="s">
        <v>1911</v>
      </c>
      <c r="C62" s="76" t="s">
        <v>1774</v>
      </c>
      <c r="D62" s="86">
        <v>64387.214765999997</v>
      </c>
      <c r="E62" s="86">
        <v>43249.97</v>
      </c>
      <c r="F62" s="15">
        <f>Table323[[#This Row],[Single Family]]+Table323[[#This Row],[2-4 Units]]+Table323[[#This Row],[&gt;4 Units]]</f>
        <v>0</v>
      </c>
      <c r="G62" s="15">
        <v>0</v>
      </c>
      <c r="H62" s="15">
        <v>0</v>
      </c>
      <c r="I62" s="15">
        <v>0</v>
      </c>
      <c r="J62" s="85">
        <v>0</v>
      </c>
      <c r="K62">
        <f t="shared" si="0"/>
        <v>0</v>
      </c>
      <c r="L62" s="15">
        <v>0</v>
      </c>
      <c r="M62" s="15">
        <v>0</v>
      </c>
      <c r="N62" s="15">
        <v>0</v>
      </c>
      <c r="O62" s="85">
        <v>0</v>
      </c>
    </row>
    <row r="63" spans="1:15" x14ac:dyDescent="0.25">
      <c r="A63" s="47">
        <v>9003405500</v>
      </c>
      <c r="B63" t="s">
        <v>1911</v>
      </c>
      <c r="C63" s="76" t="s">
        <v>1774</v>
      </c>
      <c r="D63" s="86">
        <v>70841.972249999992</v>
      </c>
      <c r="E63" s="86">
        <v>13006.24</v>
      </c>
      <c r="F63" s="15">
        <f>Table323[[#This Row],[Single Family]]+Table323[[#This Row],[2-4 Units]]+Table323[[#This Row],[&gt;4 Units]]</f>
        <v>0</v>
      </c>
      <c r="G63" s="15">
        <v>0</v>
      </c>
      <c r="H63" s="15">
        <v>0</v>
      </c>
      <c r="I63" s="15">
        <v>0</v>
      </c>
      <c r="J63" s="85">
        <v>0</v>
      </c>
      <c r="K63">
        <f t="shared" si="0"/>
        <v>0</v>
      </c>
      <c r="L63" s="15">
        <v>0</v>
      </c>
      <c r="M63" s="15">
        <v>0</v>
      </c>
      <c r="N63" s="15">
        <v>0</v>
      </c>
      <c r="O63" s="85">
        <v>0</v>
      </c>
    </row>
    <row r="64" spans="1:15" x14ac:dyDescent="0.25">
      <c r="A64" s="47">
        <v>9003405600</v>
      </c>
      <c r="B64" t="s">
        <v>1911</v>
      </c>
      <c r="C64" s="76" t="s">
        <v>1774</v>
      </c>
      <c r="D64" s="86">
        <v>94091.816888999427</v>
      </c>
      <c r="E64" s="86">
        <v>46027.44</v>
      </c>
      <c r="F64" s="15">
        <f>Table323[[#This Row],[Single Family]]+Table323[[#This Row],[2-4 Units]]+Table323[[#This Row],[&gt;4 Units]]</f>
        <v>0</v>
      </c>
      <c r="G64" s="15">
        <v>0</v>
      </c>
      <c r="H64" s="15">
        <v>0</v>
      </c>
      <c r="I64" s="15">
        <v>0</v>
      </c>
      <c r="J64" s="85">
        <v>0</v>
      </c>
      <c r="K64">
        <f t="shared" si="0"/>
        <v>0</v>
      </c>
      <c r="L64" s="15">
        <v>0</v>
      </c>
      <c r="M64" s="15">
        <v>0</v>
      </c>
      <c r="N64" s="15">
        <v>0</v>
      </c>
      <c r="O64" s="85">
        <v>0</v>
      </c>
    </row>
    <row r="65" spans="1:15" x14ac:dyDescent="0.25">
      <c r="A65" s="47">
        <v>9003405700</v>
      </c>
      <c r="B65" t="s">
        <v>1911</v>
      </c>
      <c r="C65" s="76" t="s">
        <v>1774</v>
      </c>
      <c r="D65" s="86">
        <v>26276.7078</v>
      </c>
      <c r="E65" s="86">
        <v>3794.8099999999899</v>
      </c>
      <c r="F65" s="15">
        <f>Table323[[#This Row],[Single Family]]+Table323[[#This Row],[2-4 Units]]+Table323[[#This Row],[&gt;4 Units]]</f>
        <v>0</v>
      </c>
      <c r="G65" s="15">
        <v>0</v>
      </c>
      <c r="H65" s="15">
        <v>0</v>
      </c>
      <c r="I65" s="15">
        <v>0</v>
      </c>
      <c r="J65" s="85">
        <v>0</v>
      </c>
      <c r="K65">
        <f t="shared" si="0"/>
        <v>0</v>
      </c>
      <c r="L65" s="15">
        <v>0</v>
      </c>
      <c r="M65" s="15">
        <v>0</v>
      </c>
      <c r="N65" s="15">
        <v>0</v>
      </c>
      <c r="O65" s="85">
        <v>0</v>
      </c>
    </row>
    <row r="66" spans="1:15" x14ac:dyDescent="0.25">
      <c r="A66" s="47">
        <v>9003405800</v>
      </c>
      <c r="B66" t="s">
        <v>1911</v>
      </c>
      <c r="C66" s="76" t="s">
        <v>1774</v>
      </c>
      <c r="D66" s="86">
        <v>436792.01983199944</v>
      </c>
      <c r="E66" s="86">
        <v>855766.66</v>
      </c>
      <c r="F66" s="15">
        <f>Table323[[#This Row],[Single Family]]+Table323[[#This Row],[2-4 Units]]+Table323[[#This Row],[&gt;4 Units]]</f>
        <v>321</v>
      </c>
      <c r="G66" s="15">
        <v>187</v>
      </c>
      <c r="H66" s="15">
        <v>10</v>
      </c>
      <c r="I66" s="15">
        <v>124</v>
      </c>
      <c r="J66" s="85">
        <v>315702</v>
      </c>
      <c r="K66">
        <f t="shared" si="0"/>
        <v>819</v>
      </c>
      <c r="L66" s="15">
        <v>120</v>
      </c>
      <c r="M66" s="15">
        <v>0</v>
      </c>
      <c r="N66" s="15">
        <v>699</v>
      </c>
      <c r="O66" s="85">
        <v>539380</v>
      </c>
    </row>
    <row r="67" spans="1:15" x14ac:dyDescent="0.25">
      <c r="A67" s="47">
        <v>9003405900</v>
      </c>
      <c r="B67" t="s">
        <v>1911</v>
      </c>
      <c r="C67" s="76" t="s">
        <v>1774</v>
      </c>
      <c r="D67" s="86">
        <v>71397.078290999998</v>
      </c>
      <c r="E67" s="86">
        <v>11736.389999999899</v>
      </c>
      <c r="F67" s="15">
        <f>Table323[[#This Row],[Single Family]]+Table323[[#This Row],[2-4 Units]]+Table323[[#This Row],[&gt;4 Units]]</f>
        <v>0</v>
      </c>
      <c r="G67" s="15">
        <v>0</v>
      </c>
      <c r="H67" s="15">
        <v>0</v>
      </c>
      <c r="I67" s="15">
        <v>0</v>
      </c>
      <c r="J67" s="85">
        <v>0</v>
      </c>
      <c r="K67">
        <f t="shared" si="0"/>
        <v>0</v>
      </c>
      <c r="L67" s="15">
        <v>0</v>
      </c>
      <c r="M67" s="15">
        <v>0</v>
      </c>
      <c r="N67" s="15">
        <v>0</v>
      </c>
      <c r="O67" s="85">
        <v>0</v>
      </c>
    </row>
    <row r="68" spans="1:15" x14ac:dyDescent="0.25">
      <c r="A68" s="47">
        <v>9003406001</v>
      </c>
      <c r="B68" t="s">
        <v>1911</v>
      </c>
      <c r="C68" s="76" t="s">
        <v>1774</v>
      </c>
      <c r="D68" s="86">
        <v>51897.635873999941</v>
      </c>
      <c r="E68" s="86">
        <v>27843.599999999999</v>
      </c>
      <c r="F68" s="15">
        <f>Table323[[#This Row],[Single Family]]+Table323[[#This Row],[2-4 Units]]+Table323[[#This Row],[&gt;4 Units]]</f>
        <v>0</v>
      </c>
      <c r="G68" s="15">
        <v>0</v>
      </c>
      <c r="H68" s="15">
        <v>0</v>
      </c>
      <c r="I68" s="15">
        <v>0</v>
      </c>
      <c r="J68" s="85">
        <v>0</v>
      </c>
      <c r="K68">
        <f t="shared" si="0"/>
        <v>0</v>
      </c>
      <c r="L68" s="15">
        <v>0</v>
      </c>
      <c r="M68" s="15">
        <v>0</v>
      </c>
      <c r="N68" s="15">
        <v>0</v>
      </c>
      <c r="O68" s="85">
        <v>0</v>
      </c>
    </row>
    <row r="69" spans="1:15" x14ac:dyDescent="0.25">
      <c r="A69" s="47">
        <v>9003406002</v>
      </c>
      <c r="B69" t="s">
        <v>1911</v>
      </c>
      <c r="C69" s="76" t="s">
        <v>1774</v>
      </c>
      <c r="D69" s="86">
        <v>75059.550719999999</v>
      </c>
      <c r="E69" s="86">
        <v>25738.299999999901</v>
      </c>
      <c r="F69" s="15">
        <f>Table323[[#This Row],[Single Family]]+Table323[[#This Row],[2-4 Units]]+Table323[[#This Row],[&gt;4 Units]]</f>
        <v>0</v>
      </c>
      <c r="G69" s="15">
        <v>0</v>
      </c>
      <c r="H69" s="15">
        <v>0</v>
      </c>
      <c r="I69" s="15">
        <v>0</v>
      </c>
      <c r="J69" s="85">
        <v>0</v>
      </c>
      <c r="K69">
        <f t="shared" si="0"/>
        <v>0</v>
      </c>
      <c r="L69" s="15">
        <v>0</v>
      </c>
      <c r="M69" s="15">
        <v>0</v>
      </c>
      <c r="N69" s="15">
        <v>0</v>
      </c>
      <c r="O69" s="85">
        <v>0</v>
      </c>
    </row>
    <row r="70" spans="1:15" x14ac:dyDescent="0.25">
      <c r="A70" s="47">
        <v>9003406100</v>
      </c>
      <c r="B70" t="s">
        <v>1911</v>
      </c>
      <c r="C70" s="76" t="s">
        <v>1774</v>
      </c>
      <c r="D70" s="86">
        <v>41837.224463999999</v>
      </c>
      <c r="E70" s="86">
        <v>1469.46</v>
      </c>
      <c r="F70" s="15">
        <f>Table323[[#This Row],[Single Family]]+Table323[[#This Row],[2-4 Units]]+Table323[[#This Row],[&gt;4 Units]]</f>
        <v>0</v>
      </c>
      <c r="G70" s="15">
        <v>0</v>
      </c>
      <c r="H70" s="15">
        <v>0</v>
      </c>
      <c r="I70" s="15">
        <v>0</v>
      </c>
      <c r="J70" s="85">
        <v>0</v>
      </c>
      <c r="K70">
        <f t="shared" ref="K70:K133" si="1">L70+M70+N70</f>
        <v>0</v>
      </c>
      <c r="L70" s="15">
        <v>0</v>
      </c>
      <c r="M70" s="15">
        <v>0</v>
      </c>
      <c r="N70" s="15">
        <v>0</v>
      </c>
      <c r="O70" s="85">
        <v>0</v>
      </c>
    </row>
    <row r="71" spans="1:15" x14ac:dyDescent="0.25">
      <c r="A71" s="47">
        <v>9003410101</v>
      </c>
      <c r="B71" t="s">
        <v>1911</v>
      </c>
      <c r="C71" s="76" t="s">
        <v>1774</v>
      </c>
      <c r="D71" s="86">
        <v>404.57150999999999</v>
      </c>
      <c r="E71" s="86">
        <v>0</v>
      </c>
      <c r="F71" s="15">
        <f>Table323[[#This Row],[Single Family]]+Table323[[#This Row],[2-4 Units]]+Table323[[#This Row],[&gt;4 Units]]</f>
        <v>0</v>
      </c>
      <c r="G71" s="15">
        <v>0</v>
      </c>
      <c r="H71" s="15">
        <v>0</v>
      </c>
      <c r="I71" s="15">
        <v>0</v>
      </c>
      <c r="J71" s="85">
        <v>0</v>
      </c>
      <c r="K71">
        <f t="shared" si="1"/>
        <v>0</v>
      </c>
      <c r="L71" s="15">
        <v>0</v>
      </c>
      <c r="M71" s="15">
        <v>0</v>
      </c>
      <c r="N71" s="15">
        <v>0</v>
      </c>
      <c r="O71" s="85">
        <v>0</v>
      </c>
    </row>
    <row r="72" spans="1:15" x14ac:dyDescent="0.25">
      <c r="A72" s="47">
        <v>9003420500</v>
      </c>
      <c r="B72" t="s">
        <v>1911</v>
      </c>
      <c r="C72" s="76" t="s">
        <v>1774</v>
      </c>
      <c r="D72" s="86">
        <v>627.40818000000002</v>
      </c>
      <c r="E72" s="86">
        <v>0</v>
      </c>
      <c r="F72" s="15">
        <f>Table323[[#This Row],[Single Family]]+Table323[[#This Row],[2-4 Units]]+Table323[[#This Row],[&gt;4 Units]]</f>
        <v>0</v>
      </c>
      <c r="G72" s="15">
        <v>0</v>
      </c>
      <c r="H72" s="15">
        <v>0</v>
      </c>
      <c r="I72" s="15">
        <v>0</v>
      </c>
      <c r="J72" s="85">
        <v>0</v>
      </c>
      <c r="K72">
        <f t="shared" si="1"/>
        <v>0</v>
      </c>
      <c r="L72" s="15">
        <v>0</v>
      </c>
      <c r="M72" s="15">
        <v>0</v>
      </c>
      <c r="N72" s="15">
        <v>0</v>
      </c>
      <c r="O72" s="85">
        <v>0</v>
      </c>
    </row>
    <row r="73" spans="1:15" x14ac:dyDescent="0.25">
      <c r="A73" s="47">
        <v>9003430601</v>
      </c>
      <c r="B73" t="s">
        <v>1911</v>
      </c>
      <c r="C73" s="76" t="s">
        <v>1774</v>
      </c>
      <c r="D73" s="86">
        <v>1148.3451</v>
      </c>
      <c r="E73" s="86">
        <v>0</v>
      </c>
      <c r="F73" s="15">
        <f>Table323[[#This Row],[Single Family]]+Table323[[#This Row],[2-4 Units]]+Table323[[#This Row],[&gt;4 Units]]</f>
        <v>0</v>
      </c>
      <c r="G73" s="15">
        <v>0</v>
      </c>
      <c r="H73" s="15">
        <v>0</v>
      </c>
      <c r="I73" s="15">
        <v>0</v>
      </c>
      <c r="J73" s="85">
        <v>0</v>
      </c>
      <c r="K73">
        <f t="shared" si="1"/>
        <v>0</v>
      </c>
      <c r="L73" s="15">
        <v>0</v>
      </c>
      <c r="M73" s="15">
        <v>0</v>
      </c>
      <c r="N73" s="15">
        <v>0</v>
      </c>
      <c r="O73" s="85">
        <v>0</v>
      </c>
    </row>
    <row r="74" spans="1:15" x14ac:dyDescent="0.25">
      <c r="A74" s="47">
        <v>9005425400</v>
      </c>
      <c r="B74" t="s">
        <v>1911</v>
      </c>
      <c r="C74" s="76" t="s">
        <v>1774</v>
      </c>
      <c r="D74" s="86">
        <v>232.05041999999997</v>
      </c>
      <c r="E74" s="86">
        <v>0</v>
      </c>
      <c r="F74" s="15">
        <f>Table323[[#This Row],[Single Family]]+Table323[[#This Row],[2-4 Units]]+Table323[[#This Row],[&gt;4 Units]]</f>
        <v>0</v>
      </c>
      <c r="G74" s="15">
        <v>0</v>
      </c>
      <c r="H74" s="15">
        <v>0</v>
      </c>
      <c r="I74" s="15">
        <v>0</v>
      </c>
      <c r="J74" s="85">
        <v>0</v>
      </c>
      <c r="K74">
        <f t="shared" si="1"/>
        <v>0</v>
      </c>
      <c r="L74" s="15">
        <v>0</v>
      </c>
      <c r="M74" s="15">
        <v>0</v>
      </c>
      <c r="N74" s="15">
        <v>0</v>
      </c>
      <c r="O74" s="85">
        <v>0</v>
      </c>
    </row>
    <row r="75" spans="1:15" x14ac:dyDescent="0.25">
      <c r="A75" s="47">
        <v>9001205100</v>
      </c>
      <c r="B75" t="s">
        <v>1910</v>
      </c>
      <c r="C75" s="76" t="s">
        <v>1774</v>
      </c>
      <c r="D75" s="86">
        <v>71180.309087999995</v>
      </c>
      <c r="E75" s="86">
        <v>22248.449999999899</v>
      </c>
      <c r="F75" s="15">
        <f>Table323[[#This Row],[Single Family]]+Table323[[#This Row],[2-4 Units]]+Table323[[#This Row],[&gt;4 Units]]</f>
        <v>0</v>
      </c>
      <c r="G75" s="15">
        <v>0</v>
      </c>
      <c r="H75" s="15">
        <v>0</v>
      </c>
      <c r="I75" s="15">
        <v>0</v>
      </c>
      <c r="J75" s="85">
        <v>0</v>
      </c>
      <c r="K75">
        <f t="shared" si="1"/>
        <v>0</v>
      </c>
      <c r="L75" s="15">
        <v>0</v>
      </c>
      <c r="M75" s="15">
        <v>0</v>
      </c>
      <c r="N75" s="15">
        <v>0</v>
      </c>
      <c r="O75" s="85">
        <v>0</v>
      </c>
    </row>
    <row r="76" spans="1:15" x14ac:dyDescent="0.25">
      <c r="A76" s="47">
        <v>9001205200</v>
      </c>
      <c r="B76" t="s">
        <v>1910</v>
      </c>
      <c r="C76" s="76" t="s">
        <v>1774</v>
      </c>
      <c r="D76" s="86">
        <v>224138.772459</v>
      </c>
      <c r="E76" s="86">
        <v>503168.47999999899</v>
      </c>
      <c r="F76" s="15">
        <f>Table323[[#This Row],[Single Family]]+Table323[[#This Row],[2-4 Units]]+Table323[[#This Row],[&gt;4 Units]]</f>
        <v>83</v>
      </c>
      <c r="G76" s="15">
        <v>83</v>
      </c>
      <c r="H76" s="15">
        <v>0</v>
      </c>
      <c r="I76" s="15">
        <v>0</v>
      </c>
      <c r="J76" s="85">
        <v>151112</v>
      </c>
      <c r="K76">
        <f t="shared" si="1"/>
        <v>87</v>
      </c>
      <c r="L76" s="15">
        <v>15</v>
      </c>
      <c r="M76" s="15">
        <v>0</v>
      </c>
      <c r="N76" s="15">
        <v>72</v>
      </c>
      <c r="O76" s="85">
        <v>81019.5</v>
      </c>
    </row>
    <row r="77" spans="1:15" x14ac:dyDescent="0.25">
      <c r="A77" s="47">
        <v>9001205300</v>
      </c>
      <c r="B77" t="s">
        <v>1910</v>
      </c>
      <c r="C77" s="76" t="s">
        <v>1774</v>
      </c>
      <c r="D77" s="86">
        <v>101457.713322</v>
      </c>
      <c r="E77" s="86">
        <v>18959.5099999999</v>
      </c>
      <c r="F77" s="15">
        <f>Table323[[#This Row],[Single Family]]+Table323[[#This Row],[2-4 Units]]+Table323[[#This Row],[&gt;4 Units]]</f>
        <v>0</v>
      </c>
      <c r="G77" s="15">
        <v>0</v>
      </c>
      <c r="H77" s="15">
        <v>0</v>
      </c>
      <c r="I77" s="15">
        <v>0</v>
      </c>
      <c r="J77" s="85">
        <v>0</v>
      </c>
      <c r="K77">
        <f t="shared" si="1"/>
        <v>0</v>
      </c>
      <c r="L77" s="15">
        <v>0</v>
      </c>
      <c r="M77" s="15">
        <v>0</v>
      </c>
      <c r="N77" s="15">
        <v>0</v>
      </c>
      <c r="O77" s="85">
        <v>0</v>
      </c>
    </row>
    <row r="78" spans="1:15" x14ac:dyDescent="0.25">
      <c r="A78" s="47">
        <v>9001211400</v>
      </c>
      <c r="B78" t="s">
        <v>1910</v>
      </c>
      <c r="C78" s="76" t="s">
        <v>1774</v>
      </c>
      <c r="D78" s="86">
        <v>753.08372999999995</v>
      </c>
      <c r="E78" s="86">
        <v>0</v>
      </c>
      <c r="F78" s="15">
        <f>Table323[[#This Row],[Single Family]]+Table323[[#This Row],[2-4 Units]]+Table323[[#This Row],[&gt;4 Units]]</f>
        <v>0</v>
      </c>
      <c r="G78" s="15">
        <v>0</v>
      </c>
      <c r="H78" s="15">
        <v>0</v>
      </c>
      <c r="I78" s="15">
        <v>0</v>
      </c>
      <c r="J78" s="85">
        <v>0</v>
      </c>
      <c r="K78">
        <f t="shared" si="1"/>
        <v>0</v>
      </c>
      <c r="L78" s="15">
        <v>0</v>
      </c>
      <c r="M78" s="15">
        <v>0</v>
      </c>
      <c r="N78" s="15">
        <v>0</v>
      </c>
      <c r="O78" s="85">
        <v>0</v>
      </c>
    </row>
    <row r="79" spans="1:15" x14ac:dyDescent="0.25">
      <c r="A79" s="47">
        <v>9005253400</v>
      </c>
      <c r="B79" t="s">
        <v>1910</v>
      </c>
      <c r="C79" s="76" t="s">
        <v>1774</v>
      </c>
      <c r="D79" s="86">
        <v>1065.8409299999998</v>
      </c>
      <c r="E79" s="86">
        <v>1107.97</v>
      </c>
      <c r="F79" s="15">
        <f>Table323[[#This Row],[Single Family]]+Table323[[#This Row],[2-4 Units]]+Table323[[#This Row],[&gt;4 Units]]</f>
        <v>0</v>
      </c>
      <c r="G79" s="15">
        <v>0</v>
      </c>
      <c r="H79" s="15">
        <v>0</v>
      </c>
      <c r="I79" s="15">
        <v>0</v>
      </c>
      <c r="J79" s="85">
        <v>0</v>
      </c>
      <c r="K79">
        <f t="shared" si="1"/>
        <v>0</v>
      </c>
      <c r="L79" s="15">
        <v>0</v>
      </c>
      <c r="M79" s="15">
        <v>0</v>
      </c>
      <c r="N79" s="15">
        <v>0</v>
      </c>
      <c r="O79" s="85">
        <v>0</v>
      </c>
    </row>
    <row r="80" spans="1:15" x14ac:dyDescent="0.25">
      <c r="A80" s="47">
        <v>9015902500</v>
      </c>
      <c r="B80" t="s">
        <v>1909</v>
      </c>
      <c r="C80" s="76" t="s">
        <v>1774</v>
      </c>
      <c r="D80" s="86">
        <v>44.135279999999995</v>
      </c>
      <c r="E80" s="86">
        <v>0</v>
      </c>
      <c r="F80" s="15">
        <f>Table323[[#This Row],[Single Family]]+Table323[[#This Row],[2-4 Units]]+Table323[[#This Row],[&gt;4 Units]]</f>
        <v>0</v>
      </c>
      <c r="G80" s="15">
        <v>0</v>
      </c>
      <c r="H80" s="15">
        <v>0</v>
      </c>
      <c r="I80" s="15">
        <v>0</v>
      </c>
      <c r="J80" s="85">
        <v>0</v>
      </c>
      <c r="K80">
        <f t="shared" si="1"/>
        <v>0</v>
      </c>
      <c r="L80" s="15">
        <v>0</v>
      </c>
      <c r="M80" s="15">
        <v>0</v>
      </c>
      <c r="N80" s="15">
        <v>0</v>
      </c>
      <c r="O80" s="85">
        <v>0</v>
      </c>
    </row>
    <row r="81" spans="1:15" x14ac:dyDescent="0.25">
      <c r="A81" s="47">
        <v>9015905100</v>
      </c>
      <c r="B81" t="s">
        <v>1909</v>
      </c>
      <c r="C81" s="76" t="s">
        <v>1774</v>
      </c>
      <c r="D81" s="86">
        <v>147464.44996499998</v>
      </c>
      <c r="E81" s="86">
        <v>141778.62</v>
      </c>
      <c r="F81" s="15">
        <f>Table323[[#This Row],[Single Family]]+Table323[[#This Row],[2-4 Units]]+Table323[[#This Row],[&gt;4 Units]]</f>
        <v>26</v>
      </c>
      <c r="G81" s="15">
        <v>26</v>
      </c>
      <c r="H81" s="15">
        <v>0</v>
      </c>
      <c r="I81" s="15">
        <v>0</v>
      </c>
      <c r="J81" s="85">
        <v>39459</v>
      </c>
      <c r="K81">
        <f t="shared" si="1"/>
        <v>183</v>
      </c>
      <c r="L81" s="15">
        <v>8</v>
      </c>
      <c r="M81" s="15">
        <v>0</v>
      </c>
      <c r="N81" s="15">
        <v>175</v>
      </c>
      <c r="O81" s="85">
        <v>44441.4</v>
      </c>
    </row>
    <row r="82" spans="1:15" x14ac:dyDescent="0.25">
      <c r="A82" s="47">
        <v>9003405800</v>
      </c>
      <c r="B82" t="s">
        <v>1908</v>
      </c>
      <c r="C82" s="76" t="s">
        <v>1774</v>
      </c>
      <c r="D82" s="86">
        <v>140.29281</v>
      </c>
      <c r="E82" s="86">
        <v>0</v>
      </c>
      <c r="F82" s="15">
        <f>Table323[[#This Row],[Single Family]]+Table323[[#This Row],[2-4 Units]]+Table323[[#This Row],[&gt;4 Units]]</f>
        <v>0</v>
      </c>
      <c r="G82" s="15">
        <v>0</v>
      </c>
      <c r="H82" s="15">
        <v>0</v>
      </c>
      <c r="I82" s="15">
        <v>0</v>
      </c>
      <c r="J82" s="85">
        <v>0</v>
      </c>
      <c r="K82">
        <f t="shared" si="1"/>
        <v>0</v>
      </c>
      <c r="L82" s="15">
        <v>0</v>
      </c>
      <c r="M82" s="15">
        <v>0</v>
      </c>
      <c r="N82" s="15">
        <v>0</v>
      </c>
      <c r="O82" s="85">
        <v>0</v>
      </c>
    </row>
    <row r="83" spans="1:15" x14ac:dyDescent="0.25">
      <c r="A83" s="47">
        <v>9003406001</v>
      </c>
      <c r="B83" t="s">
        <v>1908</v>
      </c>
      <c r="C83" s="76" t="s">
        <v>1774</v>
      </c>
      <c r="D83" s="86">
        <v>141.56288999999998</v>
      </c>
      <c r="E83" s="86">
        <v>0</v>
      </c>
      <c r="F83" s="15">
        <f>Table323[[#This Row],[Single Family]]+Table323[[#This Row],[2-4 Units]]+Table323[[#This Row],[&gt;4 Units]]</f>
        <v>0</v>
      </c>
      <c r="G83" s="15">
        <v>0</v>
      </c>
      <c r="H83" s="15">
        <v>0</v>
      </c>
      <c r="I83" s="15">
        <v>0</v>
      </c>
      <c r="J83" s="85">
        <v>0</v>
      </c>
      <c r="K83">
        <f t="shared" si="1"/>
        <v>0</v>
      </c>
      <c r="L83" s="15">
        <v>0</v>
      </c>
      <c r="M83" s="15">
        <v>0</v>
      </c>
      <c r="N83" s="15">
        <v>0</v>
      </c>
      <c r="O83" s="85">
        <v>0</v>
      </c>
    </row>
    <row r="84" spans="1:15" x14ac:dyDescent="0.25">
      <c r="A84" s="47">
        <v>9003410101</v>
      </c>
      <c r="B84" t="s">
        <v>1908</v>
      </c>
      <c r="C84" s="76" t="s">
        <v>1774</v>
      </c>
      <c r="D84" s="86">
        <v>142554.380787</v>
      </c>
      <c r="E84" s="86">
        <v>131045.21</v>
      </c>
      <c r="F84" s="15">
        <f>Table323[[#This Row],[Single Family]]+Table323[[#This Row],[2-4 Units]]+Table323[[#This Row],[&gt;4 Units]]</f>
        <v>39</v>
      </c>
      <c r="G84" s="15">
        <v>39</v>
      </c>
      <c r="H84" s="15">
        <v>0</v>
      </c>
      <c r="I84" s="15">
        <v>0</v>
      </c>
      <c r="J84" s="85">
        <v>89129.699999999895</v>
      </c>
      <c r="K84">
        <f t="shared" si="1"/>
        <v>13</v>
      </c>
      <c r="L84" s="15">
        <v>13</v>
      </c>
      <c r="M84" s="15">
        <v>0</v>
      </c>
      <c r="N84" s="15">
        <v>0</v>
      </c>
      <c r="O84" s="85">
        <v>42738.5</v>
      </c>
    </row>
    <row r="85" spans="1:15" x14ac:dyDescent="0.25">
      <c r="A85" s="47">
        <v>9003410102</v>
      </c>
      <c r="B85" t="s">
        <v>1908</v>
      </c>
      <c r="C85" s="76" t="s">
        <v>1774</v>
      </c>
      <c r="D85" s="86">
        <v>67627.692341999995</v>
      </c>
      <c r="E85" s="86">
        <v>41367.119999999901</v>
      </c>
      <c r="F85" s="15">
        <f>Table323[[#This Row],[Single Family]]+Table323[[#This Row],[2-4 Units]]+Table323[[#This Row],[&gt;4 Units]]</f>
        <v>0</v>
      </c>
      <c r="G85" s="15">
        <v>0</v>
      </c>
      <c r="H85" s="15">
        <v>0</v>
      </c>
      <c r="I85" s="15">
        <v>0</v>
      </c>
      <c r="J85" s="85">
        <v>0</v>
      </c>
      <c r="K85">
        <f t="shared" si="1"/>
        <v>0</v>
      </c>
      <c r="L85" s="15">
        <v>0</v>
      </c>
      <c r="M85" s="15">
        <v>0</v>
      </c>
      <c r="N85" s="15">
        <v>0</v>
      </c>
      <c r="O85" s="85">
        <v>0</v>
      </c>
    </row>
    <row r="86" spans="1:15" x14ac:dyDescent="0.25">
      <c r="A86" s="47">
        <v>9003460302</v>
      </c>
      <c r="B86" t="s">
        <v>1908</v>
      </c>
      <c r="C86" s="76" t="s">
        <v>1774</v>
      </c>
      <c r="D86" s="86">
        <v>335.26709999999997</v>
      </c>
      <c r="E86" s="86">
        <v>1102.3899999999901</v>
      </c>
      <c r="F86" s="15">
        <f>Table323[[#This Row],[Single Family]]+Table323[[#This Row],[2-4 Units]]+Table323[[#This Row],[&gt;4 Units]]</f>
        <v>0</v>
      </c>
      <c r="G86" s="15">
        <v>0</v>
      </c>
      <c r="H86" s="15">
        <v>0</v>
      </c>
      <c r="I86" s="15">
        <v>0</v>
      </c>
      <c r="J86" s="85">
        <v>0</v>
      </c>
      <c r="K86">
        <f t="shared" si="1"/>
        <v>0</v>
      </c>
      <c r="L86" s="15">
        <v>0</v>
      </c>
      <c r="M86" s="15">
        <v>0</v>
      </c>
      <c r="N86" s="15">
        <v>0</v>
      </c>
      <c r="O86" s="85">
        <v>0</v>
      </c>
    </row>
    <row r="87" spans="1:15" x14ac:dyDescent="0.25">
      <c r="A87" s="47">
        <v>9005260200</v>
      </c>
      <c r="B87" t="s">
        <v>1907</v>
      </c>
      <c r="C87" s="76" t="s">
        <v>1774</v>
      </c>
      <c r="D87" s="86">
        <v>14523.013826999999</v>
      </c>
      <c r="E87" s="86">
        <v>0</v>
      </c>
      <c r="F87" s="15">
        <f>Table323[[#This Row],[Single Family]]+Table323[[#This Row],[2-4 Units]]+Table323[[#This Row],[&gt;4 Units]]</f>
        <v>0</v>
      </c>
      <c r="G87" s="15">
        <v>0</v>
      </c>
      <c r="H87" s="15">
        <v>0</v>
      </c>
      <c r="I87" s="15">
        <v>0</v>
      </c>
      <c r="J87" s="85">
        <v>0</v>
      </c>
      <c r="K87">
        <f t="shared" si="1"/>
        <v>0</v>
      </c>
      <c r="L87" s="15">
        <v>0</v>
      </c>
      <c r="M87" s="15">
        <v>0</v>
      </c>
      <c r="N87" s="15">
        <v>0</v>
      </c>
      <c r="O87" s="85">
        <v>0</v>
      </c>
    </row>
    <row r="88" spans="1:15" x14ac:dyDescent="0.25">
      <c r="A88" s="47">
        <v>9005261100</v>
      </c>
      <c r="B88" t="s">
        <v>1907</v>
      </c>
      <c r="C88" s="76" t="s">
        <v>1774</v>
      </c>
      <c r="D88" s="86">
        <v>41.770889999999994</v>
      </c>
      <c r="E88" s="86">
        <v>0</v>
      </c>
      <c r="F88" s="15">
        <f>Table323[[#This Row],[Single Family]]+Table323[[#This Row],[2-4 Units]]+Table323[[#This Row],[&gt;4 Units]]</f>
        <v>0</v>
      </c>
      <c r="G88" s="15">
        <v>0</v>
      </c>
      <c r="H88" s="15">
        <v>0</v>
      </c>
      <c r="I88" s="15">
        <v>0</v>
      </c>
      <c r="J88" s="85">
        <v>0</v>
      </c>
      <c r="K88">
        <f t="shared" si="1"/>
        <v>0</v>
      </c>
      <c r="L88" s="15">
        <v>0</v>
      </c>
      <c r="M88" s="15">
        <v>0</v>
      </c>
      <c r="N88" s="15">
        <v>0</v>
      </c>
      <c r="O88" s="85">
        <v>0</v>
      </c>
    </row>
    <row r="89" spans="1:15" x14ac:dyDescent="0.25">
      <c r="A89" s="47">
        <v>9005425600</v>
      </c>
      <c r="B89" t="s">
        <v>1907</v>
      </c>
      <c r="C89" s="76" t="s">
        <v>1774</v>
      </c>
      <c r="D89" s="86">
        <v>34274.760470999936</v>
      </c>
      <c r="E89" s="86">
        <v>32531.519999999899</v>
      </c>
      <c r="F89" s="15">
        <f>Table323[[#This Row],[Single Family]]+Table323[[#This Row],[2-4 Units]]+Table323[[#This Row],[&gt;4 Units]]</f>
        <v>7</v>
      </c>
      <c r="G89" s="15">
        <v>7</v>
      </c>
      <c r="H89" s="15">
        <v>0</v>
      </c>
      <c r="I89" s="15">
        <v>0</v>
      </c>
      <c r="J89" s="85">
        <v>13276</v>
      </c>
      <c r="K89">
        <f t="shared" si="1"/>
        <v>2</v>
      </c>
      <c r="L89" s="15">
        <v>2</v>
      </c>
      <c r="M89" s="15">
        <v>0</v>
      </c>
      <c r="N89" s="15">
        <v>0</v>
      </c>
      <c r="O89" s="85">
        <v>3635.82</v>
      </c>
    </row>
    <row r="90" spans="1:15" x14ac:dyDescent="0.25">
      <c r="A90" s="47">
        <v>9011710100</v>
      </c>
      <c r="B90" t="s">
        <v>1906</v>
      </c>
      <c r="C90" s="76" t="s">
        <v>1774</v>
      </c>
      <c r="D90" s="86">
        <v>59.761799999999994</v>
      </c>
      <c r="E90" s="86">
        <v>0</v>
      </c>
      <c r="F90" s="15">
        <f>Table323[[#This Row],[Single Family]]+Table323[[#This Row],[2-4 Units]]+Table323[[#This Row],[&gt;4 Units]]</f>
        <v>0</v>
      </c>
      <c r="G90" s="15">
        <v>0</v>
      </c>
      <c r="H90" s="15">
        <v>0</v>
      </c>
      <c r="I90" s="15">
        <v>0</v>
      </c>
      <c r="J90" s="85">
        <v>0</v>
      </c>
      <c r="K90">
        <f t="shared" si="1"/>
        <v>0</v>
      </c>
      <c r="L90" s="15">
        <v>0</v>
      </c>
      <c r="M90" s="15">
        <v>0</v>
      </c>
      <c r="N90" s="15">
        <v>0</v>
      </c>
      <c r="O90" s="85">
        <v>0</v>
      </c>
    </row>
    <row r="91" spans="1:15" x14ac:dyDescent="0.25">
      <c r="A91" s="47">
        <v>9011711100</v>
      </c>
      <c r="B91" t="s">
        <v>1906</v>
      </c>
      <c r="C91" s="76" t="s">
        <v>1774</v>
      </c>
      <c r="D91" s="86">
        <v>86.960789999999989</v>
      </c>
      <c r="E91" s="86">
        <v>0</v>
      </c>
      <c r="F91" s="15">
        <f>Table323[[#This Row],[Single Family]]+Table323[[#This Row],[2-4 Units]]+Table323[[#This Row],[&gt;4 Units]]</f>
        <v>0</v>
      </c>
      <c r="G91" s="15">
        <v>0</v>
      </c>
      <c r="H91" s="15">
        <v>0</v>
      </c>
      <c r="I91" s="15">
        <v>0</v>
      </c>
      <c r="J91" s="85">
        <v>0</v>
      </c>
      <c r="K91">
        <f t="shared" si="1"/>
        <v>0</v>
      </c>
      <c r="L91" s="15">
        <v>0</v>
      </c>
      <c r="M91" s="15">
        <v>0</v>
      </c>
      <c r="N91" s="15">
        <v>0</v>
      </c>
      <c r="O91" s="85">
        <v>0</v>
      </c>
    </row>
    <row r="92" spans="1:15" x14ac:dyDescent="0.25">
      <c r="A92" s="47">
        <v>9015825000</v>
      </c>
      <c r="B92" t="s">
        <v>1906</v>
      </c>
      <c r="C92" s="76" t="s">
        <v>1774</v>
      </c>
      <c r="D92" s="86">
        <v>911.63393999999994</v>
      </c>
      <c r="E92" s="86">
        <v>0</v>
      </c>
      <c r="F92" s="15">
        <f>Table323[[#This Row],[Single Family]]+Table323[[#This Row],[2-4 Units]]+Table323[[#This Row],[&gt;4 Units]]</f>
        <v>0</v>
      </c>
      <c r="G92" s="15">
        <v>0</v>
      </c>
      <c r="H92" s="15">
        <v>0</v>
      </c>
      <c r="I92" s="15">
        <v>0</v>
      </c>
      <c r="J92" s="85">
        <v>0</v>
      </c>
      <c r="K92">
        <f t="shared" si="1"/>
        <v>0</v>
      </c>
      <c r="L92" s="15">
        <v>0</v>
      </c>
      <c r="M92" s="15">
        <v>0</v>
      </c>
      <c r="N92" s="15">
        <v>0</v>
      </c>
      <c r="O92" s="85">
        <v>0</v>
      </c>
    </row>
    <row r="93" spans="1:15" x14ac:dyDescent="0.25">
      <c r="A93" s="47">
        <v>9015906100</v>
      </c>
      <c r="B93" t="s">
        <v>1906</v>
      </c>
      <c r="C93" s="76" t="s">
        <v>1774</v>
      </c>
      <c r="D93" s="86">
        <v>101812.120641</v>
      </c>
      <c r="E93" s="86">
        <v>65999.539999999906</v>
      </c>
      <c r="F93" s="15">
        <f>Table323[[#This Row],[Single Family]]+Table323[[#This Row],[2-4 Units]]+Table323[[#This Row],[&gt;4 Units]]</f>
        <v>27</v>
      </c>
      <c r="G93" s="15">
        <v>27</v>
      </c>
      <c r="H93" s="15">
        <v>0</v>
      </c>
      <c r="I93" s="15">
        <v>0</v>
      </c>
      <c r="J93" s="85">
        <v>24122.799999999901</v>
      </c>
      <c r="K93">
        <f t="shared" si="1"/>
        <v>6</v>
      </c>
      <c r="L93" s="15">
        <v>6</v>
      </c>
      <c r="M93" s="15">
        <v>0</v>
      </c>
      <c r="N93" s="15">
        <v>0</v>
      </c>
      <c r="O93" s="85">
        <v>10624.2</v>
      </c>
    </row>
    <row r="94" spans="1:15" x14ac:dyDescent="0.25">
      <c r="A94" s="47">
        <v>9003464101</v>
      </c>
      <c r="B94" t="s">
        <v>1905</v>
      </c>
      <c r="C94" s="76" t="s">
        <v>1774</v>
      </c>
      <c r="D94" s="86">
        <v>141672.78650700001</v>
      </c>
      <c r="E94" s="86">
        <v>408430.94</v>
      </c>
      <c r="F94" s="15">
        <f>Table323[[#This Row],[Single Family]]+Table323[[#This Row],[2-4 Units]]+Table323[[#This Row],[&gt;4 Units]]</f>
        <v>48</v>
      </c>
      <c r="G94" s="15">
        <v>47</v>
      </c>
      <c r="H94" s="15">
        <v>1</v>
      </c>
      <c r="I94" s="15">
        <v>0</v>
      </c>
      <c r="J94" s="85">
        <v>72398.3</v>
      </c>
      <c r="K94">
        <f t="shared" si="1"/>
        <v>13</v>
      </c>
      <c r="L94" s="15">
        <v>8</v>
      </c>
      <c r="M94" s="15">
        <v>0</v>
      </c>
      <c r="N94" s="15">
        <v>5</v>
      </c>
      <c r="O94" s="85">
        <v>24527.959999999901</v>
      </c>
    </row>
    <row r="95" spans="1:15" x14ac:dyDescent="0.25">
      <c r="A95" s="47">
        <v>9003464102</v>
      </c>
      <c r="B95" t="s">
        <v>1905</v>
      </c>
      <c r="C95" s="76" t="s">
        <v>1774</v>
      </c>
      <c r="D95" s="86">
        <v>69589.387034999992</v>
      </c>
      <c r="E95" s="86">
        <v>9274.2199999999993</v>
      </c>
      <c r="F95" s="15">
        <f>Table323[[#This Row],[Single Family]]+Table323[[#This Row],[2-4 Units]]+Table323[[#This Row],[&gt;4 Units]]</f>
        <v>0</v>
      </c>
      <c r="G95" s="15">
        <v>0</v>
      </c>
      <c r="H95" s="15">
        <v>0</v>
      </c>
      <c r="I95" s="15">
        <v>0</v>
      </c>
      <c r="J95" s="85">
        <v>0</v>
      </c>
      <c r="K95">
        <f t="shared" si="1"/>
        <v>0</v>
      </c>
      <c r="L95" s="15">
        <v>0</v>
      </c>
      <c r="M95" s="15">
        <v>0</v>
      </c>
      <c r="N95" s="15">
        <v>0</v>
      </c>
      <c r="O95" s="85">
        <v>0</v>
      </c>
    </row>
    <row r="96" spans="1:15" x14ac:dyDescent="0.25">
      <c r="A96" s="47">
        <v>9003466102</v>
      </c>
      <c r="B96" t="s">
        <v>1905</v>
      </c>
      <c r="C96" s="76" t="s">
        <v>1774</v>
      </c>
      <c r="D96" s="86">
        <v>235.15758</v>
      </c>
      <c r="E96" s="86">
        <v>0</v>
      </c>
      <c r="F96" s="15">
        <f>Table323[[#This Row],[Single Family]]+Table323[[#This Row],[2-4 Units]]+Table323[[#This Row],[&gt;4 Units]]</f>
        <v>0</v>
      </c>
      <c r="G96" s="15">
        <v>0</v>
      </c>
      <c r="H96" s="15">
        <v>0</v>
      </c>
      <c r="I96" s="15">
        <v>0</v>
      </c>
      <c r="J96" s="85">
        <v>0</v>
      </c>
      <c r="K96">
        <f t="shared" si="1"/>
        <v>0</v>
      </c>
      <c r="L96" s="15">
        <v>0</v>
      </c>
      <c r="M96" s="15">
        <v>0</v>
      </c>
      <c r="N96" s="15">
        <v>0</v>
      </c>
      <c r="O96" s="85">
        <v>0</v>
      </c>
    </row>
    <row r="97" spans="1:15" x14ac:dyDescent="0.25">
      <c r="A97" s="47">
        <v>9003466202</v>
      </c>
      <c r="B97" t="s">
        <v>1905</v>
      </c>
      <c r="C97" s="76" t="s">
        <v>1774</v>
      </c>
      <c r="D97" s="86">
        <v>505.57121999999998</v>
      </c>
      <c r="E97" s="86">
        <v>0</v>
      </c>
      <c r="F97" s="15">
        <f>Table323[[#This Row],[Single Family]]+Table323[[#This Row],[2-4 Units]]+Table323[[#This Row],[&gt;4 Units]]</f>
        <v>0</v>
      </c>
      <c r="G97" s="15">
        <v>0</v>
      </c>
      <c r="H97" s="15">
        <v>0</v>
      </c>
      <c r="I97" s="15">
        <v>0</v>
      </c>
      <c r="J97" s="85">
        <v>0</v>
      </c>
      <c r="K97">
        <f t="shared" si="1"/>
        <v>0</v>
      </c>
      <c r="L97" s="15">
        <v>0</v>
      </c>
      <c r="M97" s="15">
        <v>0</v>
      </c>
      <c r="N97" s="15">
        <v>0</v>
      </c>
      <c r="O97" s="85">
        <v>0</v>
      </c>
    </row>
    <row r="98" spans="1:15" x14ac:dyDescent="0.25">
      <c r="A98" s="47">
        <v>9015815000</v>
      </c>
      <c r="B98" t="s">
        <v>1904</v>
      </c>
      <c r="C98" s="76" t="s">
        <v>1774</v>
      </c>
      <c r="D98" s="86">
        <v>47511.145835999938</v>
      </c>
      <c r="E98" s="86">
        <v>21525.859999999899</v>
      </c>
      <c r="F98" s="15">
        <f>Table323[[#This Row],[Single Family]]+Table323[[#This Row],[2-4 Units]]+Table323[[#This Row],[&gt;4 Units]]</f>
        <v>10</v>
      </c>
      <c r="G98" s="15">
        <v>10</v>
      </c>
      <c r="H98" s="15">
        <v>0</v>
      </c>
      <c r="I98" s="15">
        <v>0</v>
      </c>
      <c r="J98" s="85">
        <v>9595.01</v>
      </c>
      <c r="K98">
        <f t="shared" si="1"/>
        <v>0</v>
      </c>
      <c r="L98" s="15">
        <v>0</v>
      </c>
      <c r="M98" s="15">
        <v>0</v>
      </c>
      <c r="N98" s="15">
        <v>0</v>
      </c>
      <c r="O98" s="85">
        <v>1430.3699999999899</v>
      </c>
    </row>
    <row r="99" spans="1:15" x14ac:dyDescent="0.25">
      <c r="A99" s="47">
        <v>9009166002</v>
      </c>
      <c r="B99" t="s">
        <v>1903</v>
      </c>
      <c r="C99" s="76" t="s">
        <v>1774</v>
      </c>
      <c r="D99" s="86">
        <v>403.29575999999997</v>
      </c>
      <c r="E99" s="86">
        <v>0</v>
      </c>
      <c r="F99" s="15">
        <f>Table323[[#This Row],[Single Family]]+Table323[[#This Row],[2-4 Units]]+Table323[[#This Row],[&gt;4 Units]]</f>
        <v>0</v>
      </c>
      <c r="G99" s="15">
        <v>0</v>
      </c>
      <c r="H99" s="15">
        <v>0</v>
      </c>
      <c r="I99" s="15">
        <v>0</v>
      </c>
      <c r="J99" s="85">
        <v>0</v>
      </c>
      <c r="K99">
        <f t="shared" si="1"/>
        <v>0</v>
      </c>
      <c r="L99" s="15">
        <v>0</v>
      </c>
      <c r="M99" s="15">
        <v>0</v>
      </c>
      <c r="N99" s="15">
        <v>0</v>
      </c>
      <c r="O99" s="85">
        <v>0</v>
      </c>
    </row>
    <row r="100" spans="1:15" x14ac:dyDescent="0.25">
      <c r="A100" s="47">
        <v>9009170500</v>
      </c>
      <c r="B100" t="s">
        <v>1903</v>
      </c>
      <c r="C100" s="76" t="s">
        <v>1774</v>
      </c>
      <c r="D100" s="86">
        <v>44.20899</v>
      </c>
      <c r="E100" s="86">
        <v>0</v>
      </c>
      <c r="F100" s="15">
        <f>Table323[[#This Row],[Single Family]]+Table323[[#This Row],[2-4 Units]]+Table323[[#This Row],[&gt;4 Units]]</f>
        <v>0</v>
      </c>
      <c r="G100" s="15">
        <v>0</v>
      </c>
      <c r="H100" s="15">
        <v>0</v>
      </c>
      <c r="I100" s="15">
        <v>0</v>
      </c>
      <c r="J100" s="85">
        <v>0</v>
      </c>
      <c r="K100">
        <f t="shared" si="1"/>
        <v>0</v>
      </c>
      <c r="L100" s="15">
        <v>0</v>
      </c>
      <c r="M100" s="15">
        <v>0</v>
      </c>
      <c r="N100" s="15">
        <v>0</v>
      </c>
      <c r="O100" s="85">
        <v>0</v>
      </c>
    </row>
    <row r="101" spans="1:15" x14ac:dyDescent="0.25">
      <c r="A101" s="47">
        <v>9009343101</v>
      </c>
      <c r="B101" t="s">
        <v>1903</v>
      </c>
      <c r="C101" s="76" t="s">
        <v>1774</v>
      </c>
      <c r="D101" s="86">
        <v>59414.459201999998</v>
      </c>
      <c r="E101" s="86">
        <v>27712.29</v>
      </c>
      <c r="F101" s="15">
        <f>Table323[[#This Row],[Single Family]]+Table323[[#This Row],[2-4 Units]]+Table323[[#This Row],[&gt;4 Units]]</f>
        <v>0</v>
      </c>
      <c r="G101" s="15">
        <v>0</v>
      </c>
      <c r="H101" s="15">
        <v>0</v>
      </c>
      <c r="I101" s="15">
        <v>0</v>
      </c>
      <c r="J101" s="85">
        <v>0</v>
      </c>
      <c r="K101">
        <f t="shared" si="1"/>
        <v>0</v>
      </c>
      <c r="L101" s="15">
        <v>0</v>
      </c>
      <c r="M101" s="15">
        <v>0</v>
      </c>
      <c r="N101" s="15">
        <v>0</v>
      </c>
      <c r="O101" s="85">
        <v>0</v>
      </c>
    </row>
    <row r="102" spans="1:15" x14ac:dyDescent="0.25">
      <c r="A102" s="47">
        <v>9009343102</v>
      </c>
      <c r="B102" t="s">
        <v>1903</v>
      </c>
      <c r="C102" s="76" t="s">
        <v>1774</v>
      </c>
      <c r="D102" s="86">
        <v>61427.819501999991</v>
      </c>
      <c r="E102" s="86">
        <v>21700.889999999901</v>
      </c>
      <c r="F102" s="15">
        <f>Table323[[#This Row],[Single Family]]+Table323[[#This Row],[2-4 Units]]+Table323[[#This Row],[&gt;4 Units]]</f>
        <v>0</v>
      </c>
      <c r="G102" s="15">
        <v>0</v>
      </c>
      <c r="H102" s="15">
        <v>0</v>
      </c>
      <c r="I102" s="15">
        <v>0</v>
      </c>
      <c r="J102" s="85">
        <v>0</v>
      </c>
      <c r="K102">
        <f t="shared" si="1"/>
        <v>0</v>
      </c>
      <c r="L102" s="15">
        <v>0</v>
      </c>
      <c r="M102" s="15">
        <v>0</v>
      </c>
      <c r="N102" s="15">
        <v>0</v>
      </c>
      <c r="O102" s="85">
        <v>0</v>
      </c>
    </row>
    <row r="103" spans="1:15" x14ac:dyDescent="0.25">
      <c r="A103" s="47">
        <v>9009343200</v>
      </c>
      <c r="B103" t="s">
        <v>1903</v>
      </c>
      <c r="C103" s="76" t="s">
        <v>1774</v>
      </c>
      <c r="D103" s="86">
        <v>91790.545328999433</v>
      </c>
      <c r="E103" s="86">
        <v>25559.68</v>
      </c>
      <c r="F103" s="15">
        <f>Table323[[#This Row],[Single Family]]+Table323[[#This Row],[2-4 Units]]+Table323[[#This Row],[&gt;4 Units]]</f>
        <v>0</v>
      </c>
      <c r="G103" s="15">
        <v>0</v>
      </c>
      <c r="H103" s="15">
        <v>0</v>
      </c>
      <c r="I103" s="15">
        <v>0</v>
      </c>
      <c r="J103" s="85">
        <v>0</v>
      </c>
      <c r="K103">
        <f t="shared" si="1"/>
        <v>0</v>
      </c>
      <c r="L103" s="15">
        <v>0</v>
      </c>
      <c r="M103" s="15">
        <v>0</v>
      </c>
      <c r="N103" s="15">
        <v>0</v>
      </c>
      <c r="O103" s="85">
        <v>0</v>
      </c>
    </row>
    <row r="104" spans="1:15" x14ac:dyDescent="0.25">
      <c r="A104" s="47">
        <v>9009343300</v>
      </c>
      <c r="B104" t="s">
        <v>1903</v>
      </c>
      <c r="C104" s="76" t="s">
        <v>1774</v>
      </c>
      <c r="D104" s="86">
        <v>102331.63552499999</v>
      </c>
      <c r="E104" s="86">
        <v>28629.98</v>
      </c>
      <c r="F104" s="15">
        <f>Table323[[#This Row],[Single Family]]+Table323[[#This Row],[2-4 Units]]+Table323[[#This Row],[&gt;4 Units]]</f>
        <v>0</v>
      </c>
      <c r="G104" s="15">
        <v>0</v>
      </c>
      <c r="H104" s="15">
        <v>0</v>
      </c>
      <c r="I104" s="15">
        <v>0</v>
      </c>
      <c r="J104" s="85">
        <v>0</v>
      </c>
      <c r="K104">
        <f t="shared" si="1"/>
        <v>0</v>
      </c>
      <c r="L104" s="15">
        <v>0</v>
      </c>
      <c r="M104" s="15">
        <v>0</v>
      </c>
      <c r="N104" s="15">
        <v>0</v>
      </c>
      <c r="O104" s="85">
        <v>0</v>
      </c>
    </row>
    <row r="105" spans="1:15" x14ac:dyDescent="0.25">
      <c r="A105" s="47">
        <v>9009343400</v>
      </c>
      <c r="B105" t="s">
        <v>1903</v>
      </c>
      <c r="C105" s="76" t="s">
        <v>1774</v>
      </c>
      <c r="D105" s="86">
        <v>255007.54408499997</v>
      </c>
      <c r="E105" s="86">
        <v>376718.33</v>
      </c>
      <c r="F105" s="15">
        <f>Table323[[#This Row],[Single Family]]+Table323[[#This Row],[2-4 Units]]+Table323[[#This Row],[&gt;4 Units]]</f>
        <v>181</v>
      </c>
      <c r="G105" s="15">
        <v>181</v>
      </c>
      <c r="H105" s="15">
        <v>0</v>
      </c>
      <c r="I105" s="15">
        <v>0</v>
      </c>
      <c r="J105" s="85">
        <v>314492</v>
      </c>
      <c r="K105">
        <f t="shared" si="1"/>
        <v>65</v>
      </c>
      <c r="L105" s="15">
        <v>17</v>
      </c>
      <c r="M105" s="15">
        <v>0</v>
      </c>
      <c r="N105" s="15">
        <v>48</v>
      </c>
      <c r="O105" s="85">
        <v>70984.199999999895</v>
      </c>
    </row>
    <row r="106" spans="1:15" x14ac:dyDescent="0.25">
      <c r="A106" s="47">
        <v>9009347100</v>
      </c>
      <c r="B106" t="s">
        <v>1903</v>
      </c>
      <c r="C106" s="76" t="s">
        <v>1774</v>
      </c>
      <c r="D106" s="86">
        <v>79.82226</v>
      </c>
      <c r="E106" s="86">
        <v>0</v>
      </c>
      <c r="F106" s="15">
        <f>Table323[[#This Row],[Single Family]]+Table323[[#This Row],[2-4 Units]]+Table323[[#This Row],[&gt;4 Units]]</f>
        <v>0</v>
      </c>
      <c r="G106" s="15">
        <v>0</v>
      </c>
      <c r="H106" s="15">
        <v>0</v>
      </c>
      <c r="I106" s="15">
        <v>0</v>
      </c>
      <c r="J106" s="85">
        <v>0</v>
      </c>
      <c r="K106">
        <f t="shared" si="1"/>
        <v>0</v>
      </c>
      <c r="L106" s="15">
        <v>0</v>
      </c>
      <c r="M106" s="15">
        <v>0</v>
      </c>
      <c r="N106" s="15">
        <v>0</v>
      </c>
      <c r="O106" s="85">
        <v>0</v>
      </c>
    </row>
    <row r="107" spans="1:15" x14ac:dyDescent="0.25">
      <c r="A107" s="47">
        <v>9007600100</v>
      </c>
      <c r="B107" t="s">
        <v>1902</v>
      </c>
      <c r="C107" s="76" t="s">
        <v>1774</v>
      </c>
      <c r="D107" s="86">
        <v>93779.756531999999</v>
      </c>
      <c r="E107" s="86">
        <v>131493.44999999899</v>
      </c>
      <c r="F107" s="15">
        <f>Table323[[#This Row],[Single Family]]+Table323[[#This Row],[2-4 Units]]+Table323[[#This Row],[&gt;4 Units]]</f>
        <v>34</v>
      </c>
      <c r="G107" s="15">
        <v>34</v>
      </c>
      <c r="H107" s="15">
        <v>0</v>
      </c>
      <c r="I107" s="15">
        <v>0</v>
      </c>
      <c r="J107" s="85">
        <v>60987.199999999903</v>
      </c>
      <c r="K107">
        <f t="shared" si="1"/>
        <v>26</v>
      </c>
      <c r="L107" s="15">
        <v>3</v>
      </c>
      <c r="M107" s="15">
        <v>0</v>
      </c>
      <c r="N107" s="15">
        <v>23</v>
      </c>
      <c r="O107" s="85">
        <v>58081.5</v>
      </c>
    </row>
    <row r="108" spans="1:15" x14ac:dyDescent="0.25">
      <c r="A108" s="47">
        <v>9007610100</v>
      </c>
      <c r="B108" t="s">
        <v>1901</v>
      </c>
      <c r="C108" s="76" t="s">
        <v>1774</v>
      </c>
      <c r="D108" s="86">
        <v>38418.575075999936</v>
      </c>
      <c r="E108" s="86">
        <v>8330.8799999999992</v>
      </c>
      <c r="F108" s="15">
        <f>Table323[[#This Row],[Single Family]]+Table323[[#This Row],[2-4 Units]]+Table323[[#This Row],[&gt;4 Units]]</f>
        <v>0</v>
      </c>
      <c r="G108" s="15">
        <v>0</v>
      </c>
      <c r="H108" s="15">
        <v>0</v>
      </c>
      <c r="I108" s="15">
        <v>0</v>
      </c>
      <c r="J108" s="85">
        <v>0</v>
      </c>
      <c r="K108">
        <f t="shared" si="1"/>
        <v>0</v>
      </c>
      <c r="L108" s="15">
        <v>0</v>
      </c>
      <c r="M108" s="15">
        <v>0</v>
      </c>
      <c r="N108" s="15">
        <v>0</v>
      </c>
      <c r="O108" s="85">
        <v>0</v>
      </c>
    </row>
    <row r="109" spans="1:15" x14ac:dyDescent="0.25">
      <c r="A109" s="47">
        <v>9007610200</v>
      </c>
      <c r="B109" t="s">
        <v>1901</v>
      </c>
      <c r="C109" s="76" t="s">
        <v>1774</v>
      </c>
      <c r="D109" s="86">
        <v>59890.04802899943</v>
      </c>
      <c r="E109" s="86">
        <v>73317.02</v>
      </c>
      <c r="F109" s="15">
        <f>Table323[[#This Row],[Single Family]]+Table323[[#This Row],[2-4 Units]]+Table323[[#This Row],[&gt;4 Units]]</f>
        <v>0</v>
      </c>
      <c r="G109" s="15">
        <v>0</v>
      </c>
      <c r="H109" s="15">
        <v>0</v>
      </c>
      <c r="I109" s="15">
        <v>0</v>
      </c>
      <c r="J109" s="85">
        <v>0</v>
      </c>
      <c r="K109">
        <f t="shared" si="1"/>
        <v>0</v>
      </c>
      <c r="L109" s="15">
        <v>0</v>
      </c>
      <c r="M109" s="15">
        <v>0</v>
      </c>
      <c r="N109" s="15">
        <v>0</v>
      </c>
      <c r="O109" s="85">
        <v>0</v>
      </c>
    </row>
    <row r="110" spans="1:15" x14ac:dyDescent="0.25">
      <c r="A110" s="47">
        <v>9007610300</v>
      </c>
      <c r="B110" t="s">
        <v>1901</v>
      </c>
      <c r="C110" s="76" t="s">
        <v>1774</v>
      </c>
      <c r="D110" s="86">
        <v>137848.88974499999</v>
      </c>
      <c r="E110" s="86">
        <v>146610.84</v>
      </c>
      <c r="F110" s="15">
        <f>Table323[[#This Row],[Single Family]]+Table323[[#This Row],[2-4 Units]]+Table323[[#This Row],[&gt;4 Units]]</f>
        <v>63</v>
      </c>
      <c r="G110" s="15">
        <v>63</v>
      </c>
      <c r="H110" s="15">
        <v>0</v>
      </c>
      <c r="I110" s="15">
        <v>0</v>
      </c>
      <c r="J110" s="85">
        <v>100965</v>
      </c>
      <c r="K110">
        <f t="shared" si="1"/>
        <v>60</v>
      </c>
      <c r="L110" s="15">
        <v>12</v>
      </c>
      <c r="M110" s="15">
        <v>0</v>
      </c>
      <c r="N110" s="15">
        <v>48</v>
      </c>
      <c r="O110" s="85">
        <v>76047.100000000006</v>
      </c>
    </row>
    <row r="111" spans="1:15" x14ac:dyDescent="0.25">
      <c r="A111" s="47">
        <v>9007610400</v>
      </c>
      <c r="B111" t="s">
        <v>1901</v>
      </c>
      <c r="C111" s="76" t="s">
        <v>1774</v>
      </c>
      <c r="D111" s="86">
        <v>49872.385016999993</v>
      </c>
      <c r="E111" s="86">
        <v>9454.70999999999</v>
      </c>
      <c r="F111" s="15">
        <f>Table323[[#This Row],[Single Family]]+Table323[[#This Row],[2-4 Units]]+Table323[[#This Row],[&gt;4 Units]]</f>
        <v>0</v>
      </c>
      <c r="G111" s="15">
        <v>0</v>
      </c>
      <c r="H111" s="15">
        <v>0</v>
      </c>
      <c r="I111" s="15">
        <v>0</v>
      </c>
      <c r="J111" s="85">
        <v>0</v>
      </c>
      <c r="K111">
        <f t="shared" si="1"/>
        <v>0</v>
      </c>
      <c r="L111" s="15">
        <v>0</v>
      </c>
      <c r="M111" s="15">
        <v>0</v>
      </c>
      <c r="N111" s="15">
        <v>0</v>
      </c>
      <c r="O111" s="85">
        <v>0</v>
      </c>
    </row>
    <row r="112" spans="1:15" x14ac:dyDescent="0.25">
      <c r="A112" s="47">
        <v>9007550201</v>
      </c>
      <c r="B112" t="s">
        <v>1900</v>
      </c>
      <c r="C112" s="76" t="s">
        <v>1774</v>
      </c>
      <c r="D112" s="86">
        <v>501.91406999999998</v>
      </c>
      <c r="E112" s="86">
        <v>0</v>
      </c>
      <c r="F112" s="15">
        <f>Table323[[#This Row],[Single Family]]+Table323[[#This Row],[2-4 Units]]+Table323[[#This Row],[&gt;4 Units]]</f>
        <v>0</v>
      </c>
      <c r="G112" s="15">
        <v>0</v>
      </c>
      <c r="H112" s="15">
        <v>0</v>
      </c>
      <c r="I112" s="15">
        <v>0</v>
      </c>
      <c r="J112" s="85">
        <v>0</v>
      </c>
      <c r="K112">
        <f t="shared" si="1"/>
        <v>0</v>
      </c>
      <c r="L112" s="15">
        <v>0</v>
      </c>
      <c r="M112" s="15">
        <v>0</v>
      </c>
      <c r="N112" s="15">
        <v>0</v>
      </c>
      <c r="O112" s="85">
        <v>0</v>
      </c>
    </row>
    <row r="113" spans="1:15" x14ac:dyDescent="0.25">
      <c r="A113" s="47">
        <v>9007595101</v>
      </c>
      <c r="B113" t="s">
        <v>1900</v>
      </c>
      <c r="C113" s="76" t="s">
        <v>1774</v>
      </c>
      <c r="D113" s="86">
        <v>1215.8124299999999</v>
      </c>
      <c r="E113" s="86">
        <v>2982.8499999999899</v>
      </c>
      <c r="F113" s="15">
        <f>Table323[[#This Row],[Single Family]]+Table323[[#This Row],[2-4 Units]]+Table323[[#This Row],[&gt;4 Units]]</f>
        <v>0</v>
      </c>
      <c r="G113" s="15">
        <v>0</v>
      </c>
      <c r="H113" s="15">
        <v>0</v>
      </c>
      <c r="I113" s="15">
        <v>0</v>
      </c>
      <c r="J113" s="85">
        <v>0</v>
      </c>
      <c r="K113">
        <f t="shared" si="1"/>
        <v>0</v>
      </c>
      <c r="L113" s="15">
        <v>0</v>
      </c>
      <c r="M113" s="15">
        <v>0</v>
      </c>
      <c r="N113" s="15">
        <v>0</v>
      </c>
      <c r="O113" s="85">
        <v>0</v>
      </c>
    </row>
    <row r="114" spans="1:15" x14ac:dyDescent="0.25">
      <c r="A114" s="47">
        <v>9011714101</v>
      </c>
      <c r="B114" t="s">
        <v>1900</v>
      </c>
      <c r="C114" s="76" t="s">
        <v>1774</v>
      </c>
      <c r="D114" s="86">
        <v>48346.246682999998</v>
      </c>
      <c r="E114" s="86">
        <v>20057.4199999999</v>
      </c>
      <c r="F114" s="15">
        <f>Table323[[#This Row],[Single Family]]+Table323[[#This Row],[2-4 Units]]+Table323[[#This Row],[&gt;4 Units]]</f>
        <v>0</v>
      </c>
      <c r="G114" s="15">
        <v>0</v>
      </c>
      <c r="H114" s="15">
        <v>0</v>
      </c>
      <c r="I114" s="15">
        <v>0</v>
      </c>
      <c r="J114" s="85">
        <v>0</v>
      </c>
      <c r="K114">
        <f t="shared" si="1"/>
        <v>0</v>
      </c>
      <c r="L114" s="15">
        <v>0</v>
      </c>
      <c r="M114" s="15">
        <v>0</v>
      </c>
      <c r="N114" s="15">
        <v>0</v>
      </c>
      <c r="O114" s="85">
        <v>0</v>
      </c>
    </row>
    <row r="115" spans="1:15" x14ac:dyDescent="0.25">
      <c r="A115" s="47">
        <v>9011714103</v>
      </c>
      <c r="B115" t="s">
        <v>1900</v>
      </c>
      <c r="C115" s="76" t="s">
        <v>1774</v>
      </c>
      <c r="D115" s="86">
        <v>183524.017005</v>
      </c>
      <c r="E115" s="86">
        <v>281473.34000000003</v>
      </c>
      <c r="F115" s="15">
        <f>Table323[[#This Row],[Single Family]]+Table323[[#This Row],[2-4 Units]]+Table323[[#This Row],[&gt;4 Units]]</f>
        <v>89</v>
      </c>
      <c r="G115" s="15">
        <v>89</v>
      </c>
      <c r="H115" s="15">
        <v>0</v>
      </c>
      <c r="I115" s="15">
        <v>0</v>
      </c>
      <c r="J115" s="85">
        <v>138552</v>
      </c>
      <c r="K115">
        <f t="shared" si="1"/>
        <v>46</v>
      </c>
      <c r="L115" s="15">
        <v>16</v>
      </c>
      <c r="M115" s="15">
        <v>0</v>
      </c>
      <c r="N115" s="15">
        <v>30</v>
      </c>
      <c r="O115" s="85">
        <v>169443</v>
      </c>
    </row>
    <row r="116" spans="1:15" x14ac:dyDescent="0.25">
      <c r="A116" s="47">
        <v>9011714104</v>
      </c>
      <c r="B116" t="s">
        <v>1900</v>
      </c>
      <c r="C116" s="76" t="s">
        <v>1774</v>
      </c>
      <c r="D116" s="86">
        <v>74794.169204999998</v>
      </c>
      <c r="E116" s="86">
        <v>140496.899999999</v>
      </c>
      <c r="F116" s="15">
        <f>Table323[[#This Row],[Single Family]]+Table323[[#This Row],[2-4 Units]]+Table323[[#This Row],[&gt;4 Units]]</f>
        <v>0</v>
      </c>
      <c r="G116" s="15">
        <v>0</v>
      </c>
      <c r="H116" s="15">
        <v>0</v>
      </c>
      <c r="I116" s="15">
        <v>0</v>
      </c>
      <c r="J116" s="85">
        <v>0</v>
      </c>
      <c r="K116">
        <f t="shared" si="1"/>
        <v>0</v>
      </c>
      <c r="L116" s="15">
        <v>0</v>
      </c>
      <c r="M116" s="15">
        <v>0</v>
      </c>
      <c r="N116" s="15">
        <v>0</v>
      </c>
      <c r="O116" s="85">
        <v>0</v>
      </c>
    </row>
    <row r="117" spans="1:15" x14ac:dyDescent="0.25">
      <c r="A117" s="47">
        <v>9011715100</v>
      </c>
      <c r="B117" t="s">
        <v>1900</v>
      </c>
      <c r="C117" s="76" t="s">
        <v>1774</v>
      </c>
      <c r="D117" s="86">
        <v>147.17051999999998</v>
      </c>
      <c r="E117" s="86">
        <v>0</v>
      </c>
      <c r="F117" s="15">
        <f>Table323[[#This Row],[Single Family]]+Table323[[#This Row],[2-4 Units]]+Table323[[#This Row],[&gt;4 Units]]</f>
        <v>0</v>
      </c>
      <c r="G117" s="15">
        <v>0</v>
      </c>
      <c r="H117" s="15">
        <v>0</v>
      </c>
      <c r="I117" s="15">
        <v>0</v>
      </c>
      <c r="J117" s="85">
        <v>0</v>
      </c>
      <c r="K117">
        <f t="shared" si="1"/>
        <v>0</v>
      </c>
      <c r="L117" s="15">
        <v>0</v>
      </c>
      <c r="M117" s="15">
        <v>0</v>
      </c>
      <c r="N117" s="15">
        <v>0</v>
      </c>
      <c r="O117" s="85">
        <v>0</v>
      </c>
    </row>
    <row r="118" spans="1:15" x14ac:dyDescent="0.25">
      <c r="A118" s="47">
        <v>9011870100</v>
      </c>
      <c r="B118" t="s">
        <v>1900</v>
      </c>
      <c r="C118" s="76" t="s">
        <v>1774</v>
      </c>
      <c r="D118" s="86">
        <v>985.40063999999995</v>
      </c>
      <c r="E118" s="86">
        <v>0</v>
      </c>
      <c r="F118" s="15">
        <f>Table323[[#This Row],[Single Family]]+Table323[[#This Row],[2-4 Units]]+Table323[[#This Row],[&gt;4 Units]]</f>
        <v>0</v>
      </c>
      <c r="G118" s="15">
        <v>0</v>
      </c>
      <c r="H118" s="15">
        <v>0</v>
      </c>
      <c r="I118" s="15">
        <v>0</v>
      </c>
      <c r="J118" s="85">
        <v>0</v>
      </c>
      <c r="K118">
        <f t="shared" si="1"/>
        <v>0</v>
      </c>
      <c r="L118" s="15">
        <v>0</v>
      </c>
      <c r="M118" s="15">
        <v>0</v>
      </c>
      <c r="N118" s="15">
        <v>0</v>
      </c>
      <c r="O118" s="85">
        <v>0</v>
      </c>
    </row>
    <row r="119" spans="1:15" x14ac:dyDescent="0.25">
      <c r="A119" s="47">
        <v>9013526101</v>
      </c>
      <c r="B119" t="s">
        <v>1900</v>
      </c>
      <c r="C119" s="76" t="s">
        <v>1774</v>
      </c>
      <c r="D119" s="86">
        <v>496.98683999999997</v>
      </c>
      <c r="E119" s="86">
        <v>12743.57</v>
      </c>
      <c r="F119" s="15">
        <f>Table323[[#This Row],[Single Family]]+Table323[[#This Row],[2-4 Units]]+Table323[[#This Row],[&gt;4 Units]]</f>
        <v>0</v>
      </c>
      <c r="G119" s="15">
        <v>0</v>
      </c>
      <c r="H119" s="15">
        <v>0</v>
      </c>
      <c r="I119" s="15">
        <v>0</v>
      </c>
      <c r="J119" s="85">
        <v>0</v>
      </c>
      <c r="K119">
        <f t="shared" si="1"/>
        <v>0</v>
      </c>
      <c r="L119" s="15">
        <v>0</v>
      </c>
      <c r="M119" s="15">
        <v>0</v>
      </c>
      <c r="N119" s="15">
        <v>0</v>
      </c>
      <c r="O119" s="85">
        <v>0</v>
      </c>
    </row>
    <row r="120" spans="1:15" x14ac:dyDescent="0.25">
      <c r="A120" s="47">
        <v>9005293100</v>
      </c>
      <c r="B120" t="s">
        <v>1899</v>
      </c>
      <c r="C120" s="76" t="s">
        <v>1774</v>
      </c>
      <c r="D120" s="86">
        <v>32861.989250999941</v>
      </c>
      <c r="E120" s="86">
        <v>16049.389999999899</v>
      </c>
      <c r="F120" s="15">
        <f>Table323[[#This Row],[Single Family]]+Table323[[#This Row],[2-4 Units]]+Table323[[#This Row],[&gt;4 Units]]</f>
        <v>2</v>
      </c>
      <c r="G120" s="15">
        <v>2</v>
      </c>
      <c r="H120" s="15">
        <v>0</v>
      </c>
      <c r="I120" s="15">
        <v>0</v>
      </c>
      <c r="J120" s="85">
        <v>2054.3899999999899</v>
      </c>
      <c r="K120">
        <f t="shared" si="1"/>
        <v>3</v>
      </c>
      <c r="L120" s="15">
        <v>3</v>
      </c>
      <c r="M120" s="15">
        <v>0</v>
      </c>
      <c r="N120" s="15">
        <v>0</v>
      </c>
      <c r="O120" s="85">
        <v>5811.05</v>
      </c>
    </row>
    <row r="121" spans="1:15" x14ac:dyDescent="0.25">
      <c r="A121" s="47">
        <v>9005320100</v>
      </c>
      <c r="B121" t="s">
        <v>1899</v>
      </c>
      <c r="C121" s="76" t="s">
        <v>1774</v>
      </c>
      <c r="D121" s="86">
        <v>156.83786999999998</v>
      </c>
      <c r="E121" s="86">
        <v>0</v>
      </c>
      <c r="F121" s="15">
        <f>Table323[[#This Row],[Single Family]]+Table323[[#This Row],[2-4 Units]]+Table323[[#This Row],[&gt;4 Units]]</f>
        <v>0</v>
      </c>
      <c r="G121" s="15">
        <v>0</v>
      </c>
      <c r="H121" s="15">
        <v>0</v>
      </c>
      <c r="I121" s="15">
        <v>0</v>
      </c>
      <c r="J121" s="85">
        <v>0</v>
      </c>
      <c r="K121">
        <f t="shared" si="1"/>
        <v>0</v>
      </c>
      <c r="L121" s="15">
        <v>0</v>
      </c>
      <c r="M121" s="15">
        <v>0</v>
      </c>
      <c r="N121" s="15">
        <v>0</v>
      </c>
      <c r="O121" s="85">
        <v>0</v>
      </c>
    </row>
    <row r="122" spans="1:15" x14ac:dyDescent="0.25">
      <c r="A122" s="47">
        <v>9013850200</v>
      </c>
      <c r="B122" t="s">
        <v>1898</v>
      </c>
      <c r="C122" s="76" t="s">
        <v>1774</v>
      </c>
      <c r="D122" s="86">
        <v>482.60771999999997</v>
      </c>
      <c r="E122" s="86">
        <v>0</v>
      </c>
      <c r="F122" s="15">
        <f>Table323[[#This Row],[Single Family]]+Table323[[#This Row],[2-4 Units]]+Table323[[#This Row],[&gt;4 Units]]</f>
        <v>0</v>
      </c>
      <c r="G122" s="15">
        <v>0</v>
      </c>
      <c r="H122" s="15">
        <v>0</v>
      </c>
      <c r="I122" s="15">
        <v>0</v>
      </c>
      <c r="J122" s="85">
        <v>0</v>
      </c>
      <c r="K122">
        <f t="shared" si="1"/>
        <v>0</v>
      </c>
      <c r="L122" s="15">
        <v>0</v>
      </c>
      <c r="M122" s="15">
        <v>0</v>
      </c>
      <c r="N122" s="15">
        <v>0</v>
      </c>
      <c r="O122" s="85">
        <v>0</v>
      </c>
    </row>
    <row r="123" spans="1:15" x14ac:dyDescent="0.25">
      <c r="A123" s="47">
        <v>9013860100</v>
      </c>
      <c r="B123" t="s">
        <v>1898</v>
      </c>
      <c r="C123" s="76" t="s">
        <v>1774</v>
      </c>
      <c r="D123" s="86">
        <v>112964.10174</v>
      </c>
      <c r="E123" s="86">
        <v>80721.089999999909</v>
      </c>
      <c r="F123" s="15">
        <f>Table323[[#This Row],[Single Family]]+Table323[[#This Row],[2-4 Units]]+Table323[[#This Row],[&gt;4 Units]]</f>
        <v>18</v>
      </c>
      <c r="G123" s="15">
        <v>18</v>
      </c>
      <c r="H123" s="15">
        <v>0</v>
      </c>
      <c r="I123" s="15">
        <v>0</v>
      </c>
      <c r="J123" s="85">
        <v>34197.699999999903</v>
      </c>
      <c r="K123">
        <f t="shared" si="1"/>
        <v>6</v>
      </c>
      <c r="L123" s="15">
        <v>6</v>
      </c>
      <c r="M123" s="15">
        <v>0</v>
      </c>
      <c r="N123" s="15">
        <v>0</v>
      </c>
      <c r="O123" s="85">
        <v>14977.7</v>
      </c>
    </row>
    <row r="124" spans="1:15" x14ac:dyDescent="0.25">
      <c r="A124" s="47">
        <v>9005262100</v>
      </c>
      <c r="B124" t="s">
        <v>1897</v>
      </c>
      <c r="C124" s="76" t="s">
        <v>1774</v>
      </c>
      <c r="D124" s="86">
        <v>133.85168999999999</v>
      </c>
      <c r="E124" s="86">
        <v>0</v>
      </c>
      <c r="F124" s="15">
        <f>Table323[[#This Row],[Single Family]]+Table323[[#This Row],[2-4 Units]]+Table323[[#This Row],[&gt;4 Units]]</f>
        <v>0</v>
      </c>
      <c r="G124" s="15">
        <v>0</v>
      </c>
      <c r="H124" s="15">
        <v>0</v>
      </c>
      <c r="I124" s="15">
        <v>0</v>
      </c>
      <c r="J124" s="85">
        <v>0</v>
      </c>
      <c r="K124">
        <f t="shared" si="1"/>
        <v>0</v>
      </c>
      <c r="L124" s="15">
        <v>0</v>
      </c>
      <c r="M124" s="15">
        <v>0</v>
      </c>
      <c r="N124" s="15">
        <v>0</v>
      </c>
      <c r="O124" s="85">
        <v>0</v>
      </c>
    </row>
    <row r="125" spans="1:15" x14ac:dyDescent="0.25">
      <c r="A125" s="47">
        <v>9005263200</v>
      </c>
      <c r="B125" t="s">
        <v>1897</v>
      </c>
      <c r="C125" s="76" t="s">
        <v>1774</v>
      </c>
      <c r="D125" s="86">
        <v>49131.369881999941</v>
      </c>
      <c r="E125" s="86">
        <v>38884.7599999999</v>
      </c>
      <c r="F125" s="15">
        <f>Table323[[#This Row],[Single Family]]+Table323[[#This Row],[2-4 Units]]+Table323[[#This Row],[&gt;4 Units]]</f>
        <v>9</v>
      </c>
      <c r="G125" s="15">
        <v>8</v>
      </c>
      <c r="H125" s="15">
        <v>1</v>
      </c>
      <c r="I125" s="15">
        <v>0</v>
      </c>
      <c r="J125" s="85">
        <v>22626.9</v>
      </c>
      <c r="K125">
        <f t="shared" si="1"/>
        <v>4</v>
      </c>
      <c r="L125" s="15">
        <v>4</v>
      </c>
      <c r="M125" s="15">
        <v>0</v>
      </c>
      <c r="N125" s="15">
        <v>0</v>
      </c>
      <c r="O125" s="85">
        <v>11386.299999999899</v>
      </c>
    </row>
    <row r="126" spans="1:15" x14ac:dyDescent="0.25">
      <c r="A126" s="47">
        <v>9005265100</v>
      </c>
      <c r="B126" t="s">
        <v>1897</v>
      </c>
      <c r="C126" s="76" t="s">
        <v>1774</v>
      </c>
      <c r="D126" s="86">
        <v>303.55819199999939</v>
      </c>
      <c r="E126" s="86">
        <v>0</v>
      </c>
      <c r="F126" s="15">
        <f>Table323[[#This Row],[Single Family]]+Table323[[#This Row],[2-4 Units]]+Table323[[#This Row],[&gt;4 Units]]</f>
        <v>0</v>
      </c>
      <c r="G126" s="15">
        <v>0</v>
      </c>
      <c r="H126" s="15">
        <v>0</v>
      </c>
      <c r="I126" s="15">
        <v>0</v>
      </c>
      <c r="J126" s="85">
        <v>0</v>
      </c>
      <c r="K126">
        <f t="shared" si="1"/>
        <v>0</v>
      </c>
      <c r="L126" s="15">
        <v>0</v>
      </c>
      <c r="M126" s="15">
        <v>0</v>
      </c>
      <c r="N126" s="15">
        <v>0</v>
      </c>
      <c r="O126" s="85">
        <v>0</v>
      </c>
    </row>
    <row r="127" spans="1:15" x14ac:dyDescent="0.25">
      <c r="A127" s="47">
        <v>9013850100</v>
      </c>
      <c r="B127" t="s">
        <v>1896</v>
      </c>
      <c r="C127" s="76" t="s">
        <v>1774</v>
      </c>
      <c r="D127" s="86">
        <v>84868.175573999994</v>
      </c>
      <c r="E127" s="86">
        <v>9557.7900000000009</v>
      </c>
      <c r="F127" s="15">
        <f>Table323[[#This Row],[Single Family]]+Table323[[#This Row],[2-4 Units]]+Table323[[#This Row],[&gt;4 Units]]</f>
        <v>0</v>
      </c>
      <c r="G127" s="15">
        <v>0</v>
      </c>
      <c r="H127" s="15">
        <v>0</v>
      </c>
      <c r="I127" s="15">
        <v>0</v>
      </c>
      <c r="J127" s="85">
        <v>0</v>
      </c>
      <c r="K127">
        <f t="shared" si="1"/>
        <v>0</v>
      </c>
      <c r="L127" s="15">
        <v>0</v>
      </c>
      <c r="M127" s="15">
        <v>0</v>
      </c>
      <c r="N127" s="15">
        <v>0</v>
      </c>
      <c r="O127" s="85">
        <v>0</v>
      </c>
    </row>
    <row r="128" spans="1:15" x14ac:dyDescent="0.25">
      <c r="A128" s="47">
        <v>9013850200</v>
      </c>
      <c r="B128" t="s">
        <v>1896</v>
      </c>
      <c r="C128" s="76" t="s">
        <v>1774</v>
      </c>
      <c r="D128" s="86">
        <v>163413.55327499998</v>
      </c>
      <c r="E128" s="86">
        <v>168793</v>
      </c>
      <c r="F128" s="15">
        <f>Table323[[#This Row],[Single Family]]+Table323[[#This Row],[2-4 Units]]+Table323[[#This Row],[&gt;4 Units]]</f>
        <v>64</v>
      </c>
      <c r="G128" s="15">
        <v>64</v>
      </c>
      <c r="H128" s="15">
        <v>0</v>
      </c>
      <c r="I128" s="15">
        <v>0</v>
      </c>
      <c r="J128" s="85">
        <v>84049.699999999895</v>
      </c>
      <c r="K128">
        <f t="shared" si="1"/>
        <v>89</v>
      </c>
      <c r="L128" s="15">
        <v>9</v>
      </c>
      <c r="M128" s="15">
        <v>0</v>
      </c>
      <c r="N128" s="15">
        <v>80</v>
      </c>
      <c r="O128" s="85">
        <v>44330</v>
      </c>
    </row>
    <row r="129" spans="1:15" x14ac:dyDescent="0.25">
      <c r="A129" s="47">
        <v>9007541200</v>
      </c>
      <c r="B129" t="s">
        <v>1895</v>
      </c>
      <c r="C129" s="76" t="s">
        <v>1774</v>
      </c>
      <c r="D129" s="86">
        <v>166.40315999999999</v>
      </c>
      <c r="E129" s="86">
        <v>0</v>
      </c>
      <c r="F129" s="15">
        <f>Table323[[#This Row],[Single Family]]+Table323[[#This Row],[2-4 Units]]+Table323[[#This Row],[&gt;4 Units]]</f>
        <v>0</v>
      </c>
      <c r="G129" s="15">
        <v>0</v>
      </c>
      <c r="H129" s="15">
        <v>0</v>
      </c>
      <c r="I129" s="15">
        <v>0</v>
      </c>
      <c r="J129" s="85">
        <v>0</v>
      </c>
      <c r="K129">
        <f t="shared" si="1"/>
        <v>0</v>
      </c>
      <c r="L129" s="15">
        <v>0</v>
      </c>
      <c r="M129" s="15">
        <v>0</v>
      </c>
      <c r="N129" s="15">
        <v>0</v>
      </c>
      <c r="O129" s="85">
        <v>0</v>
      </c>
    </row>
    <row r="130" spans="1:15" x14ac:dyDescent="0.25">
      <c r="A130" s="47">
        <v>9007570100</v>
      </c>
      <c r="B130" t="s">
        <v>1895</v>
      </c>
      <c r="C130" s="76" t="s">
        <v>1774</v>
      </c>
      <c r="D130" s="86">
        <v>77957.163962999999</v>
      </c>
      <c r="E130" s="86">
        <v>6000.3499999999904</v>
      </c>
      <c r="F130" s="15">
        <f>Table323[[#This Row],[Single Family]]+Table323[[#This Row],[2-4 Units]]+Table323[[#This Row],[&gt;4 Units]]</f>
        <v>0</v>
      </c>
      <c r="G130" s="15">
        <v>0</v>
      </c>
      <c r="H130" s="15">
        <v>0</v>
      </c>
      <c r="I130" s="15">
        <v>0</v>
      </c>
      <c r="J130" s="85">
        <v>0</v>
      </c>
      <c r="K130">
        <f t="shared" si="1"/>
        <v>0</v>
      </c>
      <c r="L130" s="15">
        <v>0</v>
      </c>
      <c r="M130" s="15">
        <v>0</v>
      </c>
      <c r="N130" s="15">
        <v>0</v>
      </c>
      <c r="O130" s="85">
        <v>0</v>
      </c>
    </row>
    <row r="131" spans="1:15" x14ac:dyDescent="0.25">
      <c r="A131" s="47">
        <v>9007570200</v>
      </c>
      <c r="B131" t="s">
        <v>1895</v>
      </c>
      <c r="C131" s="76" t="s">
        <v>1774</v>
      </c>
      <c r="D131" s="86">
        <v>46433.467079999995</v>
      </c>
      <c r="E131" s="86">
        <v>12829.51</v>
      </c>
      <c r="F131" s="15">
        <f>Table323[[#This Row],[Single Family]]+Table323[[#This Row],[2-4 Units]]+Table323[[#This Row],[&gt;4 Units]]</f>
        <v>0</v>
      </c>
      <c r="G131" s="15">
        <v>0</v>
      </c>
      <c r="H131" s="15">
        <v>0</v>
      </c>
      <c r="I131" s="15">
        <v>0</v>
      </c>
      <c r="J131" s="85">
        <v>0</v>
      </c>
      <c r="K131">
        <f t="shared" si="1"/>
        <v>0</v>
      </c>
      <c r="L131" s="15">
        <v>0</v>
      </c>
      <c r="M131" s="15">
        <v>0</v>
      </c>
      <c r="N131" s="15">
        <v>0</v>
      </c>
      <c r="O131" s="85">
        <v>0</v>
      </c>
    </row>
    <row r="132" spans="1:15" x14ac:dyDescent="0.25">
      <c r="A132" s="47">
        <v>9007570300</v>
      </c>
      <c r="B132" t="s">
        <v>1895</v>
      </c>
      <c r="C132" s="76" t="s">
        <v>1774</v>
      </c>
      <c r="D132" s="86">
        <v>170035.09324199942</v>
      </c>
      <c r="E132" s="86">
        <v>267797.52</v>
      </c>
      <c r="F132" s="15">
        <f>Table323[[#This Row],[Single Family]]+Table323[[#This Row],[2-4 Units]]+Table323[[#This Row],[&gt;4 Units]]</f>
        <v>76</v>
      </c>
      <c r="G132" s="15">
        <v>73</v>
      </c>
      <c r="H132" s="15">
        <v>3</v>
      </c>
      <c r="I132" s="15">
        <v>0</v>
      </c>
      <c r="J132" s="85">
        <v>83166</v>
      </c>
      <c r="K132">
        <f t="shared" si="1"/>
        <v>13</v>
      </c>
      <c r="L132" s="15">
        <v>13</v>
      </c>
      <c r="M132" s="15">
        <v>0</v>
      </c>
      <c r="N132" s="15">
        <v>0</v>
      </c>
      <c r="O132" s="85">
        <v>25778.299999999901</v>
      </c>
    </row>
    <row r="133" spans="1:15" x14ac:dyDescent="0.25">
      <c r="A133" s="47">
        <v>9001200301</v>
      </c>
      <c r="B133" t="s">
        <v>1894</v>
      </c>
      <c r="C133" s="76" t="s">
        <v>1774</v>
      </c>
      <c r="D133" s="86">
        <v>685.68444</v>
      </c>
      <c r="E133" s="86">
        <v>0</v>
      </c>
      <c r="F133" s="15">
        <f>Table323[[#This Row],[Single Family]]+Table323[[#This Row],[2-4 Units]]+Table323[[#This Row],[&gt;4 Units]]</f>
        <v>0</v>
      </c>
      <c r="G133" s="15">
        <v>0</v>
      </c>
      <c r="H133" s="15">
        <v>0</v>
      </c>
      <c r="I133" s="15">
        <v>0</v>
      </c>
      <c r="J133" s="85">
        <v>0</v>
      </c>
      <c r="K133">
        <f t="shared" si="1"/>
        <v>0</v>
      </c>
      <c r="L133" s="15">
        <v>0</v>
      </c>
      <c r="M133" s="15">
        <v>0</v>
      </c>
      <c r="N133" s="15">
        <v>0</v>
      </c>
      <c r="O133" s="85">
        <v>0</v>
      </c>
    </row>
    <row r="134" spans="1:15" x14ac:dyDescent="0.25">
      <c r="A134" s="47">
        <v>9001210100</v>
      </c>
      <c r="B134" t="s">
        <v>1894</v>
      </c>
      <c r="C134" s="76" t="s">
        <v>1774</v>
      </c>
      <c r="D134" s="86">
        <v>61089.187823999433</v>
      </c>
      <c r="E134" s="86">
        <v>54377.47</v>
      </c>
      <c r="F134" s="15">
        <f>Table323[[#This Row],[Single Family]]+Table323[[#This Row],[2-4 Units]]+Table323[[#This Row],[&gt;4 Units]]</f>
        <v>0</v>
      </c>
      <c r="G134" s="15">
        <v>0</v>
      </c>
      <c r="H134" s="15">
        <v>0</v>
      </c>
      <c r="I134" s="15">
        <v>0</v>
      </c>
      <c r="J134" s="85">
        <v>0</v>
      </c>
      <c r="K134">
        <f t="shared" ref="K134:K197" si="2">L134+M134+N134</f>
        <v>0</v>
      </c>
      <c r="L134" s="15">
        <v>0</v>
      </c>
      <c r="M134" s="15">
        <v>0</v>
      </c>
      <c r="N134" s="15">
        <v>0</v>
      </c>
      <c r="O134" s="85">
        <v>0</v>
      </c>
    </row>
    <row r="135" spans="1:15" x14ac:dyDescent="0.25">
      <c r="A135" s="47">
        <v>9001210200</v>
      </c>
      <c r="B135" t="s">
        <v>1894</v>
      </c>
      <c r="C135" s="76" t="s">
        <v>1774</v>
      </c>
      <c r="D135" s="86">
        <v>51028.489511999942</v>
      </c>
      <c r="E135" s="86">
        <v>1813.62</v>
      </c>
      <c r="F135" s="15">
        <f>Table323[[#This Row],[Single Family]]+Table323[[#This Row],[2-4 Units]]+Table323[[#This Row],[&gt;4 Units]]</f>
        <v>0</v>
      </c>
      <c r="G135" s="15">
        <v>0</v>
      </c>
      <c r="H135" s="15">
        <v>0</v>
      </c>
      <c r="I135" s="15">
        <v>0</v>
      </c>
      <c r="J135" s="85">
        <v>0</v>
      </c>
      <c r="K135">
        <f t="shared" si="2"/>
        <v>0</v>
      </c>
      <c r="L135" s="15">
        <v>0</v>
      </c>
      <c r="M135" s="15">
        <v>0</v>
      </c>
      <c r="N135" s="15">
        <v>0</v>
      </c>
      <c r="O135" s="85">
        <v>0</v>
      </c>
    </row>
    <row r="136" spans="1:15" x14ac:dyDescent="0.25">
      <c r="A136" s="47">
        <v>9001210300</v>
      </c>
      <c r="B136" t="s">
        <v>1894</v>
      </c>
      <c r="C136" s="76" t="s">
        <v>1774</v>
      </c>
      <c r="D136" s="86">
        <v>54714.076829999998</v>
      </c>
      <c r="E136" s="86">
        <v>4579.5699999999897</v>
      </c>
      <c r="F136" s="15">
        <f>Table323[[#This Row],[Single Family]]+Table323[[#This Row],[2-4 Units]]+Table323[[#This Row],[&gt;4 Units]]</f>
        <v>0</v>
      </c>
      <c r="G136" s="15">
        <v>0</v>
      </c>
      <c r="H136" s="15">
        <v>0</v>
      </c>
      <c r="I136" s="15">
        <v>0</v>
      </c>
      <c r="J136" s="85">
        <v>0</v>
      </c>
      <c r="K136">
        <f t="shared" si="2"/>
        <v>0</v>
      </c>
      <c r="L136" s="15">
        <v>0</v>
      </c>
      <c r="M136" s="15">
        <v>0</v>
      </c>
      <c r="N136" s="15">
        <v>0</v>
      </c>
      <c r="O136" s="85">
        <v>0</v>
      </c>
    </row>
    <row r="137" spans="1:15" x14ac:dyDescent="0.25">
      <c r="A137" s="47">
        <v>9001210400</v>
      </c>
      <c r="B137" t="s">
        <v>1894</v>
      </c>
      <c r="C137" s="76" t="s">
        <v>1774</v>
      </c>
      <c r="D137" s="86">
        <v>123867.01448099942</v>
      </c>
      <c r="E137" s="86">
        <v>8699.4399999999896</v>
      </c>
      <c r="F137" s="15">
        <f>Table323[[#This Row],[Single Family]]+Table323[[#This Row],[2-4 Units]]+Table323[[#This Row],[&gt;4 Units]]</f>
        <v>0</v>
      </c>
      <c r="G137" s="15">
        <v>0</v>
      </c>
      <c r="H137" s="15">
        <v>0</v>
      </c>
      <c r="I137" s="15">
        <v>0</v>
      </c>
      <c r="J137" s="85">
        <v>0</v>
      </c>
      <c r="K137">
        <f t="shared" si="2"/>
        <v>0</v>
      </c>
      <c r="L137" s="15">
        <v>0</v>
      </c>
      <c r="M137" s="15">
        <v>0</v>
      </c>
      <c r="N137" s="15">
        <v>0</v>
      </c>
      <c r="O137" s="85">
        <v>0</v>
      </c>
    </row>
    <row r="138" spans="1:15" x14ac:dyDescent="0.25">
      <c r="A138" s="47">
        <v>9001210500</v>
      </c>
      <c r="B138" t="s">
        <v>1894</v>
      </c>
      <c r="C138" s="76" t="s">
        <v>1774</v>
      </c>
      <c r="D138" s="86">
        <v>550904.33796300006</v>
      </c>
      <c r="E138" s="86">
        <v>1037305.53999999</v>
      </c>
      <c r="F138" s="15">
        <f>Table323[[#This Row],[Single Family]]+Table323[[#This Row],[2-4 Units]]+Table323[[#This Row],[&gt;4 Units]]</f>
        <v>1040</v>
      </c>
      <c r="G138" s="15">
        <v>176</v>
      </c>
      <c r="H138" s="15">
        <v>3</v>
      </c>
      <c r="I138" s="15">
        <v>861</v>
      </c>
      <c r="J138" s="85">
        <v>479966</v>
      </c>
      <c r="K138">
        <f t="shared" si="2"/>
        <v>159</v>
      </c>
      <c r="L138" s="15">
        <v>49</v>
      </c>
      <c r="M138" s="15">
        <v>0</v>
      </c>
      <c r="N138" s="15">
        <v>110</v>
      </c>
      <c r="O138" s="85">
        <v>164808</v>
      </c>
    </row>
    <row r="139" spans="1:15" x14ac:dyDescent="0.25">
      <c r="A139" s="47">
        <v>9001210600</v>
      </c>
      <c r="B139" t="s">
        <v>1894</v>
      </c>
      <c r="C139" s="76" t="s">
        <v>1774</v>
      </c>
      <c r="D139" s="86">
        <v>59260.557824999996</v>
      </c>
      <c r="E139" s="86">
        <v>2118.8599999999901</v>
      </c>
      <c r="F139" s="15">
        <f>Table323[[#This Row],[Single Family]]+Table323[[#This Row],[2-4 Units]]+Table323[[#This Row],[&gt;4 Units]]</f>
        <v>0</v>
      </c>
      <c r="G139" s="15">
        <v>0</v>
      </c>
      <c r="H139" s="15">
        <v>0</v>
      </c>
      <c r="I139" s="15">
        <v>0</v>
      </c>
      <c r="J139" s="85">
        <v>0</v>
      </c>
      <c r="K139">
        <f t="shared" si="2"/>
        <v>0</v>
      </c>
      <c r="L139" s="15">
        <v>0</v>
      </c>
      <c r="M139" s="15">
        <v>0</v>
      </c>
      <c r="N139" s="15">
        <v>0</v>
      </c>
      <c r="O139" s="85">
        <v>0</v>
      </c>
    </row>
    <row r="140" spans="1:15" x14ac:dyDescent="0.25">
      <c r="A140" s="47">
        <v>9001210701</v>
      </c>
      <c r="B140" t="s">
        <v>1894</v>
      </c>
      <c r="C140" s="76" t="s">
        <v>1774</v>
      </c>
      <c r="D140" s="86">
        <v>82696.152230999433</v>
      </c>
      <c r="E140" s="86">
        <v>4408.1499999999896</v>
      </c>
      <c r="F140" s="15">
        <f>Table323[[#This Row],[Single Family]]+Table323[[#This Row],[2-4 Units]]+Table323[[#This Row],[&gt;4 Units]]</f>
        <v>0</v>
      </c>
      <c r="G140" s="15">
        <v>0</v>
      </c>
      <c r="H140" s="15">
        <v>0</v>
      </c>
      <c r="I140" s="15">
        <v>0</v>
      </c>
      <c r="J140" s="85">
        <v>0</v>
      </c>
      <c r="K140">
        <f t="shared" si="2"/>
        <v>0</v>
      </c>
      <c r="L140" s="15">
        <v>0</v>
      </c>
      <c r="M140" s="15">
        <v>0</v>
      </c>
      <c r="N140" s="15">
        <v>0</v>
      </c>
      <c r="O140" s="85">
        <v>0</v>
      </c>
    </row>
    <row r="141" spans="1:15" x14ac:dyDescent="0.25">
      <c r="A141" s="47">
        <v>9001210702</v>
      </c>
      <c r="B141" t="s">
        <v>1894</v>
      </c>
      <c r="C141" s="76" t="s">
        <v>1774</v>
      </c>
      <c r="D141" s="86">
        <v>52639.452746999945</v>
      </c>
      <c r="E141" s="86">
        <v>1071.23</v>
      </c>
      <c r="F141" s="15">
        <f>Table323[[#This Row],[Single Family]]+Table323[[#This Row],[2-4 Units]]+Table323[[#This Row],[&gt;4 Units]]</f>
        <v>0</v>
      </c>
      <c r="G141" s="15">
        <v>0</v>
      </c>
      <c r="H141" s="15">
        <v>0</v>
      </c>
      <c r="I141" s="15">
        <v>0</v>
      </c>
      <c r="J141" s="85">
        <v>0</v>
      </c>
      <c r="K141">
        <f t="shared" si="2"/>
        <v>0</v>
      </c>
      <c r="L141" s="15">
        <v>0</v>
      </c>
      <c r="M141" s="15">
        <v>0</v>
      </c>
      <c r="N141" s="15">
        <v>0</v>
      </c>
      <c r="O141" s="85">
        <v>0</v>
      </c>
    </row>
    <row r="142" spans="1:15" x14ac:dyDescent="0.25">
      <c r="A142" s="47">
        <v>9001210800</v>
      </c>
      <c r="B142" t="s">
        <v>1894</v>
      </c>
      <c r="C142" s="76" t="s">
        <v>1774</v>
      </c>
      <c r="D142" s="86">
        <v>81747.854936999996</v>
      </c>
      <c r="E142" s="86">
        <v>16288.61</v>
      </c>
      <c r="F142" s="15">
        <f>Table323[[#This Row],[Single Family]]+Table323[[#This Row],[2-4 Units]]+Table323[[#This Row],[&gt;4 Units]]</f>
        <v>0</v>
      </c>
      <c r="G142" s="15">
        <v>0</v>
      </c>
      <c r="H142" s="15">
        <v>0</v>
      </c>
      <c r="I142" s="15">
        <v>0</v>
      </c>
      <c r="J142" s="85">
        <v>0</v>
      </c>
      <c r="K142">
        <f t="shared" si="2"/>
        <v>0</v>
      </c>
      <c r="L142" s="15">
        <v>0</v>
      </c>
      <c r="M142" s="15">
        <v>0</v>
      </c>
      <c r="N142" s="15">
        <v>0</v>
      </c>
      <c r="O142" s="85">
        <v>0</v>
      </c>
    </row>
    <row r="143" spans="1:15" x14ac:dyDescent="0.25">
      <c r="A143" s="47">
        <v>9001210900</v>
      </c>
      <c r="B143" t="s">
        <v>1894</v>
      </c>
      <c r="C143" s="76" t="s">
        <v>1774</v>
      </c>
      <c r="D143" s="86">
        <v>94435.985321999993</v>
      </c>
      <c r="E143" s="86">
        <v>19888.9899999999</v>
      </c>
      <c r="F143" s="15">
        <f>Table323[[#This Row],[Single Family]]+Table323[[#This Row],[2-4 Units]]+Table323[[#This Row],[&gt;4 Units]]</f>
        <v>0</v>
      </c>
      <c r="G143" s="15">
        <v>0</v>
      </c>
      <c r="H143" s="15">
        <v>0</v>
      </c>
      <c r="I143" s="15">
        <v>0</v>
      </c>
      <c r="J143" s="85">
        <v>0</v>
      </c>
      <c r="K143">
        <f t="shared" si="2"/>
        <v>0</v>
      </c>
      <c r="L143" s="15">
        <v>0</v>
      </c>
      <c r="M143" s="15">
        <v>0</v>
      </c>
      <c r="N143" s="15">
        <v>0</v>
      </c>
      <c r="O143" s="85">
        <v>0</v>
      </c>
    </row>
    <row r="144" spans="1:15" x14ac:dyDescent="0.25">
      <c r="A144" s="47">
        <v>9001211000</v>
      </c>
      <c r="B144" t="s">
        <v>1894</v>
      </c>
      <c r="C144" s="76" t="s">
        <v>1774</v>
      </c>
      <c r="D144" s="86">
        <v>68104.506456000003</v>
      </c>
      <c r="E144" s="86">
        <v>27432.2399999999</v>
      </c>
      <c r="F144" s="15">
        <f>Table323[[#This Row],[Single Family]]+Table323[[#This Row],[2-4 Units]]+Table323[[#This Row],[&gt;4 Units]]</f>
        <v>0</v>
      </c>
      <c r="G144" s="15">
        <v>0</v>
      </c>
      <c r="H144" s="15">
        <v>0</v>
      </c>
      <c r="I144" s="15">
        <v>0</v>
      </c>
      <c r="J144" s="85">
        <v>0</v>
      </c>
      <c r="K144">
        <f t="shared" si="2"/>
        <v>0</v>
      </c>
      <c r="L144" s="15">
        <v>0</v>
      </c>
      <c r="M144" s="15">
        <v>0</v>
      </c>
      <c r="N144" s="15">
        <v>0</v>
      </c>
      <c r="O144" s="85">
        <v>0</v>
      </c>
    </row>
    <row r="145" spans="1:15" x14ac:dyDescent="0.25">
      <c r="A145" s="47">
        <v>9001211100</v>
      </c>
      <c r="B145" t="s">
        <v>1894</v>
      </c>
      <c r="C145" s="76" t="s">
        <v>1774</v>
      </c>
      <c r="D145" s="86">
        <v>550.78946999999994</v>
      </c>
      <c r="E145" s="86">
        <v>0</v>
      </c>
      <c r="F145" s="15">
        <f>Table323[[#This Row],[Single Family]]+Table323[[#This Row],[2-4 Units]]+Table323[[#This Row],[&gt;4 Units]]</f>
        <v>0</v>
      </c>
      <c r="G145" s="15">
        <v>0</v>
      </c>
      <c r="H145" s="15">
        <v>0</v>
      </c>
      <c r="I145" s="15">
        <v>0</v>
      </c>
      <c r="J145" s="85">
        <v>0</v>
      </c>
      <c r="K145">
        <f t="shared" si="2"/>
        <v>0</v>
      </c>
      <c r="L145" s="15">
        <v>0</v>
      </c>
      <c r="M145" s="15">
        <v>0</v>
      </c>
      <c r="N145" s="15">
        <v>0</v>
      </c>
      <c r="O145" s="85">
        <v>0</v>
      </c>
    </row>
    <row r="146" spans="1:15" x14ac:dyDescent="0.25">
      <c r="A146" s="47">
        <v>9001211200</v>
      </c>
      <c r="B146" t="s">
        <v>1894</v>
      </c>
      <c r="C146" s="76" t="s">
        <v>1774</v>
      </c>
      <c r="D146" s="86">
        <v>94756.627790999424</v>
      </c>
      <c r="E146" s="86">
        <v>5447.9899999999898</v>
      </c>
      <c r="F146" s="15">
        <f>Table323[[#This Row],[Single Family]]+Table323[[#This Row],[2-4 Units]]+Table323[[#This Row],[&gt;4 Units]]</f>
        <v>0</v>
      </c>
      <c r="G146" s="15">
        <v>0</v>
      </c>
      <c r="H146" s="15">
        <v>0</v>
      </c>
      <c r="I146" s="15">
        <v>0</v>
      </c>
      <c r="J146" s="85">
        <v>0</v>
      </c>
      <c r="K146">
        <f t="shared" si="2"/>
        <v>0</v>
      </c>
      <c r="L146" s="15">
        <v>0</v>
      </c>
      <c r="M146" s="15">
        <v>0</v>
      </c>
      <c r="N146" s="15">
        <v>0</v>
      </c>
      <c r="O146" s="85">
        <v>0</v>
      </c>
    </row>
    <row r="147" spans="1:15" x14ac:dyDescent="0.25">
      <c r="A147" s="47">
        <v>9001211300</v>
      </c>
      <c r="B147" t="s">
        <v>1894</v>
      </c>
      <c r="C147" s="76" t="s">
        <v>1774</v>
      </c>
      <c r="D147" s="86">
        <v>59742.507824999993</v>
      </c>
      <c r="E147" s="86">
        <v>34735.889999999898</v>
      </c>
      <c r="F147" s="15">
        <f>Table323[[#This Row],[Single Family]]+Table323[[#This Row],[2-4 Units]]+Table323[[#This Row],[&gt;4 Units]]</f>
        <v>0</v>
      </c>
      <c r="G147" s="15">
        <v>0</v>
      </c>
      <c r="H147" s="15">
        <v>0</v>
      </c>
      <c r="I147" s="15">
        <v>0</v>
      </c>
      <c r="J147" s="85">
        <v>0</v>
      </c>
      <c r="K147">
        <f t="shared" si="2"/>
        <v>0</v>
      </c>
      <c r="L147" s="15">
        <v>0</v>
      </c>
      <c r="M147" s="15">
        <v>0</v>
      </c>
      <c r="N147" s="15">
        <v>0</v>
      </c>
      <c r="O147" s="85">
        <v>0</v>
      </c>
    </row>
    <row r="148" spans="1:15" x14ac:dyDescent="0.25">
      <c r="A148" s="47">
        <v>9001211400</v>
      </c>
      <c r="B148" t="s">
        <v>1894</v>
      </c>
      <c r="C148" s="76" t="s">
        <v>1774</v>
      </c>
      <c r="D148" s="86">
        <v>71753.657219999994</v>
      </c>
      <c r="E148" s="86">
        <v>8746.6</v>
      </c>
      <c r="F148" s="15">
        <f>Table323[[#This Row],[Single Family]]+Table323[[#This Row],[2-4 Units]]+Table323[[#This Row],[&gt;4 Units]]</f>
        <v>0</v>
      </c>
      <c r="G148" s="15">
        <v>0</v>
      </c>
      <c r="H148" s="15">
        <v>0</v>
      </c>
      <c r="I148" s="15">
        <v>0</v>
      </c>
      <c r="J148" s="85">
        <v>0</v>
      </c>
      <c r="K148">
        <f t="shared" si="2"/>
        <v>0</v>
      </c>
      <c r="L148" s="15">
        <v>0</v>
      </c>
      <c r="M148" s="15">
        <v>0</v>
      </c>
      <c r="N148" s="15">
        <v>0</v>
      </c>
      <c r="O148" s="85">
        <v>0</v>
      </c>
    </row>
    <row r="149" spans="1:15" x14ac:dyDescent="0.25">
      <c r="A149" s="47">
        <v>9001220100</v>
      </c>
      <c r="B149" t="s">
        <v>1894</v>
      </c>
      <c r="C149" s="76" t="s">
        <v>1774</v>
      </c>
      <c r="D149" s="86">
        <v>47.219760000000001</v>
      </c>
      <c r="E149" s="86">
        <v>0</v>
      </c>
      <c r="F149" s="15">
        <f>Table323[[#This Row],[Single Family]]+Table323[[#This Row],[2-4 Units]]+Table323[[#This Row],[&gt;4 Units]]</f>
        <v>0</v>
      </c>
      <c r="G149" s="15">
        <v>0</v>
      </c>
      <c r="H149" s="15">
        <v>0</v>
      </c>
      <c r="I149" s="15">
        <v>0</v>
      </c>
      <c r="J149" s="85">
        <v>0</v>
      </c>
      <c r="K149">
        <f t="shared" si="2"/>
        <v>0</v>
      </c>
      <c r="L149" s="15">
        <v>0</v>
      </c>
      <c r="M149" s="15">
        <v>0</v>
      </c>
      <c r="N149" s="15">
        <v>0</v>
      </c>
      <c r="O149" s="85">
        <v>0</v>
      </c>
    </row>
    <row r="150" spans="1:15" x14ac:dyDescent="0.25">
      <c r="A150" s="47">
        <v>9001220200</v>
      </c>
      <c r="B150" t="s">
        <v>1894</v>
      </c>
      <c r="C150" s="76" t="s">
        <v>1774</v>
      </c>
      <c r="D150" s="86">
        <v>449.50626</v>
      </c>
      <c r="E150" s="86">
        <v>0</v>
      </c>
      <c r="F150" s="15">
        <f>Table323[[#This Row],[Single Family]]+Table323[[#This Row],[2-4 Units]]+Table323[[#This Row],[&gt;4 Units]]</f>
        <v>0</v>
      </c>
      <c r="G150" s="15">
        <v>0</v>
      </c>
      <c r="H150" s="15">
        <v>0</v>
      </c>
      <c r="I150" s="15">
        <v>0</v>
      </c>
      <c r="J150" s="85">
        <v>0</v>
      </c>
      <c r="K150">
        <f t="shared" si="2"/>
        <v>0</v>
      </c>
      <c r="L150" s="15">
        <v>0</v>
      </c>
      <c r="M150" s="15">
        <v>0</v>
      </c>
      <c r="N150" s="15">
        <v>0</v>
      </c>
      <c r="O150" s="85">
        <v>0</v>
      </c>
    </row>
    <row r="151" spans="1:15" x14ac:dyDescent="0.25">
      <c r="A151" s="47">
        <v>9001220300</v>
      </c>
      <c r="B151" t="s">
        <v>1894</v>
      </c>
      <c r="C151" s="76" t="s">
        <v>1774</v>
      </c>
      <c r="D151" s="86">
        <v>154.49616</v>
      </c>
      <c r="E151" s="86">
        <v>0</v>
      </c>
      <c r="F151" s="15">
        <f>Table323[[#This Row],[Single Family]]+Table323[[#This Row],[2-4 Units]]+Table323[[#This Row],[&gt;4 Units]]</f>
        <v>0</v>
      </c>
      <c r="G151" s="15">
        <v>0</v>
      </c>
      <c r="H151" s="15">
        <v>0</v>
      </c>
      <c r="I151" s="15">
        <v>0</v>
      </c>
      <c r="J151" s="85">
        <v>0</v>
      </c>
      <c r="K151">
        <f t="shared" si="2"/>
        <v>0</v>
      </c>
      <c r="L151" s="15">
        <v>0</v>
      </c>
      <c r="M151" s="15">
        <v>0</v>
      </c>
      <c r="N151" s="15">
        <v>0</v>
      </c>
      <c r="O151" s="85">
        <v>0</v>
      </c>
    </row>
    <row r="152" spans="1:15" x14ac:dyDescent="0.25">
      <c r="A152" s="47">
        <v>9001240100</v>
      </c>
      <c r="B152" t="s">
        <v>1894</v>
      </c>
      <c r="C152" s="76" t="s">
        <v>1774</v>
      </c>
      <c r="D152" s="86">
        <v>90.742679999999993</v>
      </c>
      <c r="E152" s="86">
        <v>0</v>
      </c>
      <c r="F152" s="15">
        <f>Table323[[#This Row],[Single Family]]+Table323[[#This Row],[2-4 Units]]+Table323[[#This Row],[&gt;4 Units]]</f>
        <v>0</v>
      </c>
      <c r="G152" s="15">
        <v>0</v>
      </c>
      <c r="H152" s="15">
        <v>0</v>
      </c>
      <c r="I152" s="15">
        <v>0</v>
      </c>
      <c r="J152" s="85">
        <v>0</v>
      </c>
      <c r="K152">
        <f t="shared" si="2"/>
        <v>0</v>
      </c>
      <c r="L152" s="15">
        <v>0</v>
      </c>
      <c r="M152" s="15">
        <v>0</v>
      </c>
      <c r="N152" s="15">
        <v>0</v>
      </c>
      <c r="O152" s="85">
        <v>0</v>
      </c>
    </row>
    <row r="153" spans="1:15" x14ac:dyDescent="0.25">
      <c r="A153" s="47">
        <v>9001245200</v>
      </c>
      <c r="B153" t="s">
        <v>1894</v>
      </c>
      <c r="C153" s="76" t="s">
        <v>1774</v>
      </c>
      <c r="D153" s="86">
        <v>161.01098999999999</v>
      </c>
      <c r="E153" s="86">
        <v>0</v>
      </c>
      <c r="F153" s="15">
        <f>Table323[[#This Row],[Single Family]]+Table323[[#This Row],[2-4 Units]]+Table323[[#This Row],[&gt;4 Units]]</f>
        <v>0</v>
      </c>
      <c r="G153" s="15">
        <v>0</v>
      </c>
      <c r="H153" s="15">
        <v>0</v>
      </c>
      <c r="I153" s="15">
        <v>0</v>
      </c>
      <c r="J153" s="85">
        <v>0</v>
      </c>
      <c r="K153">
        <f t="shared" si="2"/>
        <v>0</v>
      </c>
      <c r="L153" s="15">
        <v>0</v>
      </c>
      <c r="M153" s="15">
        <v>0</v>
      </c>
      <c r="N153" s="15">
        <v>0</v>
      </c>
      <c r="O153" s="85">
        <v>0</v>
      </c>
    </row>
    <row r="154" spans="1:15" x14ac:dyDescent="0.25">
      <c r="A154" s="47">
        <v>9001245600</v>
      </c>
      <c r="B154" t="s">
        <v>1894</v>
      </c>
      <c r="C154" s="76" t="s">
        <v>1774</v>
      </c>
      <c r="D154" s="86">
        <v>3081.2480999999998</v>
      </c>
      <c r="E154" s="86">
        <v>3566.7399999999898</v>
      </c>
      <c r="F154" s="15">
        <f>Table323[[#This Row],[Single Family]]+Table323[[#This Row],[2-4 Units]]+Table323[[#This Row],[&gt;4 Units]]</f>
        <v>0</v>
      </c>
      <c r="G154" s="15">
        <v>0</v>
      </c>
      <c r="H154" s="15">
        <v>0</v>
      </c>
      <c r="I154" s="15">
        <v>0</v>
      </c>
      <c r="J154" s="85">
        <v>0</v>
      </c>
      <c r="K154">
        <f t="shared" si="2"/>
        <v>0</v>
      </c>
      <c r="L154" s="15">
        <v>0</v>
      </c>
      <c r="M154" s="15">
        <v>0</v>
      </c>
      <c r="N154" s="15">
        <v>0</v>
      </c>
      <c r="O154" s="85">
        <v>0</v>
      </c>
    </row>
    <row r="155" spans="1:15" x14ac:dyDescent="0.25">
      <c r="A155" s="47">
        <v>9001030100</v>
      </c>
      <c r="B155" t="s">
        <v>1893</v>
      </c>
      <c r="C155" s="76" t="s">
        <v>1774</v>
      </c>
      <c r="D155" s="86">
        <v>104180.29479899941</v>
      </c>
      <c r="E155" s="86">
        <v>18926.13</v>
      </c>
      <c r="F155" s="15">
        <f>Table323[[#This Row],[Single Family]]+Table323[[#This Row],[2-4 Units]]+Table323[[#This Row],[&gt;4 Units]]</f>
        <v>0</v>
      </c>
      <c r="G155" s="15">
        <v>0</v>
      </c>
      <c r="H155" s="15">
        <v>0</v>
      </c>
      <c r="I155" s="15">
        <v>0</v>
      </c>
      <c r="J155" s="85">
        <v>0</v>
      </c>
      <c r="K155">
        <f t="shared" si="2"/>
        <v>0</v>
      </c>
      <c r="L155" s="15">
        <v>0</v>
      </c>
      <c r="M155" s="15">
        <v>0</v>
      </c>
      <c r="N155" s="15">
        <v>0</v>
      </c>
      <c r="O155" s="85">
        <v>0</v>
      </c>
    </row>
    <row r="156" spans="1:15" x14ac:dyDescent="0.25">
      <c r="A156" s="47">
        <v>9001030200</v>
      </c>
      <c r="B156" t="s">
        <v>1893</v>
      </c>
      <c r="C156" s="76" t="s">
        <v>1774</v>
      </c>
      <c r="D156" s="86">
        <v>67301.69795999999</v>
      </c>
      <c r="E156" s="86">
        <v>17606.959999999901</v>
      </c>
      <c r="F156" s="15">
        <f>Table323[[#This Row],[Single Family]]+Table323[[#This Row],[2-4 Units]]+Table323[[#This Row],[&gt;4 Units]]</f>
        <v>0</v>
      </c>
      <c r="G156" s="15">
        <v>0</v>
      </c>
      <c r="H156" s="15">
        <v>0</v>
      </c>
      <c r="I156" s="15">
        <v>0</v>
      </c>
      <c r="J156" s="85">
        <v>0</v>
      </c>
      <c r="K156">
        <f t="shared" si="2"/>
        <v>0</v>
      </c>
      <c r="L156" s="15">
        <v>0</v>
      </c>
      <c r="M156" s="15">
        <v>0</v>
      </c>
      <c r="N156" s="15">
        <v>0</v>
      </c>
      <c r="O156" s="85">
        <v>0</v>
      </c>
    </row>
    <row r="157" spans="1:15" x14ac:dyDescent="0.25">
      <c r="A157" s="47">
        <v>9001030300</v>
      </c>
      <c r="B157" t="s">
        <v>1893</v>
      </c>
      <c r="C157" s="76" t="s">
        <v>1774</v>
      </c>
      <c r="D157" s="86">
        <v>280794.14785799995</v>
      </c>
      <c r="E157" s="86">
        <v>182786.72</v>
      </c>
      <c r="F157" s="15">
        <f>Table323[[#This Row],[Single Family]]+Table323[[#This Row],[2-4 Units]]+Table323[[#This Row],[&gt;4 Units]]</f>
        <v>98</v>
      </c>
      <c r="G157" s="15">
        <v>98</v>
      </c>
      <c r="H157" s="15">
        <v>0</v>
      </c>
      <c r="I157" s="15">
        <v>0</v>
      </c>
      <c r="J157" s="85">
        <v>193469</v>
      </c>
      <c r="K157">
        <f t="shared" si="2"/>
        <v>1</v>
      </c>
      <c r="L157" s="15">
        <v>1</v>
      </c>
      <c r="M157" s="15">
        <v>0</v>
      </c>
      <c r="N157" s="15">
        <v>0</v>
      </c>
      <c r="O157" s="85">
        <v>14399.7</v>
      </c>
    </row>
    <row r="158" spans="1:15" x14ac:dyDescent="0.25">
      <c r="A158" s="47">
        <v>9001030400</v>
      </c>
      <c r="B158" t="s">
        <v>1893</v>
      </c>
      <c r="C158" s="76" t="s">
        <v>1774</v>
      </c>
      <c r="D158" s="86">
        <v>63069.383159999998</v>
      </c>
      <c r="E158" s="86">
        <v>7469.9899999999898</v>
      </c>
      <c r="F158" s="15">
        <f>Table323[[#This Row],[Single Family]]+Table323[[#This Row],[2-4 Units]]+Table323[[#This Row],[&gt;4 Units]]</f>
        <v>0</v>
      </c>
      <c r="G158" s="15">
        <v>0</v>
      </c>
      <c r="H158" s="15">
        <v>0</v>
      </c>
      <c r="I158" s="15">
        <v>0</v>
      </c>
      <c r="J158" s="85">
        <v>0</v>
      </c>
      <c r="K158">
        <f t="shared" si="2"/>
        <v>0</v>
      </c>
      <c r="L158" s="15">
        <v>0</v>
      </c>
      <c r="M158" s="15">
        <v>0</v>
      </c>
      <c r="N158" s="15">
        <v>0</v>
      </c>
      <c r="O158" s="85">
        <v>0</v>
      </c>
    </row>
    <row r="159" spans="1:15" x14ac:dyDescent="0.25">
      <c r="A159" s="47">
        <v>9001030500</v>
      </c>
      <c r="B159" t="s">
        <v>1893</v>
      </c>
      <c r="C159" s="76" t="s">
        <v>1774</v>
      </c>
      <c r="D159" s="86">
        <v>106291.03337999999</v>
      </c>
      <c r="E159" s="86">
        <v>28935.759999999998</v>
      </c>
      <c r="F159" s="15">
        <f>Table323[[#This Row],[Single Family]]+Table323[[#This Row],[2-4 Units]]+Table323[[#This Row],[&gt;4 Units]]</f>
        <v>0</v>
      </c>
      <c r="G159" s="15">
        <v>0</v>
      </c>
      <c r="H159" s="15">
        <v>0</v>
      </c>
      <c r="I159" s="15">
        <v>0</v>
      </c>
      <c r="J159" s="85">
        <v>0</v>
      </c>
      <c r="K159">
        <f t="shared" si="2"/>
        <v>0</v>
      </c>
      <c r="L159" s="15">
        <v>0</v>
      </c>
      <c r="M159" s="15">
        <v>0</v>
      </c>
      <c r="N159" s="15">
        <v>0</v>
      </c>
      <c r="O159" s="85">
        <v>0</v>
      </c>
    </row>
    <row r="160" spans="1:15" x14ac:dyDescent="0.25">
      <c r="A160" s="47">
        <v>9007620100</v>
      </c>
      <c r="B160" t="s">
        <v>1892</v>
      </c>
      <c r="C160" s="76" t="s">
        <v>1774</v>
      </c>
      <c r="D160" s="86">
        <v>101507.550921</v>
      </c>
      <c r="E160" s="86">
        <v>35233.729999999901</v>
      </c>
      <c r="F160" s="15">
        <f>Table323[[#This Row],[Single Family]]+Table323[[#This Row],[2-4 Units]]+Table323[[#This Row],[&gt;4 Units]]</f>
        <v>13</v>
      </c>
      <c r="G160" s="15">
        <v>13</v>
      </c>
      <c r="H160" s="15">
        <v>0</v>
      </c>
      <c r="I160" s="15">
        <v>0</v>
      </c>
      <c r="J160" s="85">
        <v>13575.299999999899</v>
      </c>
      <c r="K160">
        <f t="shared" si="2"/>
        <v>0</v>
      </c>
      <c r="L160" s="15">
        <v>0</v>
      </c>
      <c r="M160" s="15">
        <v>0</v>
      </c>
      <c r="N160" s="15">
        <v>0</v>
      </c>
      <c r="O160" s="85">
        <v>2159.8099999999899</v>
      </c>
    </row>
    <row r="161" spans="1:15" x14ac:dyDescent="0.25">
      <c r="A161" s="47">
        <v>9007585100</v>
      </c>
      <c r="B161" t="s">
        <v>1891</v>
      </c>
      <c r="C161" s="76" t="s">
        <v>1774</v>
      </c>
      <c r="D161" s="86">
        <v>147125.32556399942</v>
      </c>
      <c r="E161" s="86">
        <v>104687.299999999</v>
      </c>
      <c r="F161" s="15">
        <f>Table323[[#This Row],[Single Family]]+Table323[[#This Row],[2-4 Units]]+Table323[[#This Row],[&gt;4 Units]]</f>
        <v>43</v>
      </c>
      <c r="G161" s="15">
        <v>43</v>
      </c>
      <c r="H161" s="15">
        <v>0</v>
      </c>
      <c r="I161" s="15">
        <v>0</v>
      </c>
      <c r="J161" s="85">
        <v>60228.9</v>
      </c>
      <c r="K161">
        <f t="shared" si="2"/>
        <v>10</v>
      </c>
      <c r="L161" s="15">
        <v>10</v>
      </c>
      <c r="M161" s="15">
        <v>0</v>
      </c>
      <c r="N161" s="15">
        <v>0</v>
      </c>
      <c r="O161" s="85">
        <v>18361.2</v>
      </c>
    </row>
    <row r="162" spans="1:15" x14ac:dyDescent="0.25">
      <c r="A162" s="47">
        <v>9009190303</v>
      </c>
      <c r="B162" t="s">
        <v>1891</v>
      </c>
      <c r="C162" s="76" t="s">
        <v>1774</v>
      </c>
      <c r="D162" s="86">
        <v>79.527419999999992</v>
      </c>
      <c r="E162" s="86">
        <v>0</v>
      </c>
      <c r="F162" s="15">
        <f>Table323[[#This Row],[Single Family]]+Table323[[#This Row],[2-4 Units]]+Table323[[#This Row],[&gt;4 Units]]</f>
        <v>0</v>
      </c>
      <c r="G162" s="15">
        <v>0</v>
      </c>
      <c r="H162" s="15">
        <v>0</v>
      </c>
      <c r="I162" s="15">
        <v>0</v>
      </c>
      <c r="J162" s="85">
        <v>0</v>
      </c>
      <c r="K162">
        <f t="shared" si="2"/>
        <v>0</v>
      </c>
      <c r="L162" s="15">
        <v>0</v>
      </c>
      <c r="M162" s="15">
        <v>0</v>
      </c>
      <c r="N162" s="15">
        <v>0</v>
      </c>
      <c r="O162" s="85">
        <v>0</v>
      </c>
    </row>
    <row r="163" spans="1:15" x14ac:dyDescent="0.25">
      <c r="A163" s="47">
        <v>9003470100</v>
      </c>
      <c r="B163" t="s">
        <v>1890</v>
      </c>
      <c r="C163" s="76" t="s">
        <v>1774</v>
      </c>
      <c r="D163" s="86">
        <v>108712.561671</v>
      </c>
      <c r="E163" s="86">
        <v>273384.96999999898</v>
      </c>
      <c r="F163" s="15">
        <f>Table323[[#This Row],[Single Family]]+Table323[[#This Row],[2-4 Units]]+Table323[[#This Row],[&gt;4 Units]]</f>
        <v>39</v>
      </c>
      <c r="G163" s="15">
        <v>39</v>
      </c>
      <c r="H163" s="15">
        <v>0</v>
      </c>
      <c r="I163" s="15">
        <v>0</v>
      </c>
      <c r="J163" s="85">
        <v>50303.199999999903</v>
      </c>
      <c r="K163">
        <f t="shared" si="2"/>
        <v>34</v>
      </c>
      <c r="L163" s="15">
        <v>6</v>
      </c>
      <c r="M163" s="15">
        <v>0</v>
      </c>
      <c r="N163" s="15">
        <v>28</v>
      </c>
      <c r="O163" s="85">
        <v>205596</v>
      </c>
    </row>
    <row r="164" spans="1:15" x14ac:dyDescent="0.25">
      <c r="A164" s="47">
        <v>9003477101</v>
      </c>
      <c r="B164" t="s">
        <v>1890</v>
      </c>
      <c r="C164" s="76" t="s">
        <v>1774</v>
      </c>
      <c r="D164" s="86">
        <v>274.64912999999996</v>
      </c>
      <c r="E164" s="86">
        <v>0</v>
      </c>
      <c r="F164" s="15">
        <f>Table323[[#This Row],[Single Family]]+Table323[[#This Row],[2-4 Units]]+Table323[[#This Row],[&gt;4 Units]]</f>
        <v>0</v>
      </c>
      <c r="G164" s="15">
        <v>0</v>
      </c>
      <c r="H164" s="15">
        <v>0</v>
      </c>
      <c r="I164" s="15">
        <v>0</v>
      </c>
      <c r="J164" s="85">
        <v>0</v>
      </c>
      <c r="K164">
        <f t="shared" si="2"/>
        <v>0</v>
      </c>
      <c r="L164" s="15">
        <v>0</v>
      </c>
      <c r="M164" s="15">
        <v>0</v>
      </c>
      <c r="N164" s="15">
        <v>0</v>
      </c>
      <c r="O164" s="85">
        <v>0</v>
      </c>
    </row>
    <row r="165" spans="1:15" x14ac:dyDescent="0.25">
      <c r="A165" s="47">
        <v>9007595101</v>
      </c>
      <c r="B165" t="s">
        <v>1889</v>
      </c>
      <c r="C165" s="76" t="s">
        <v>1774</v>
      </c>
      <c r="D165" s="86">
        <v>48715.461206999942</v>
      </c>
      <c r="E165" s="86">
        <v>15186.539999999901</v>
      </c>
      <c r="F165" s="15">
        <f>Table323[[#This Row],[Single Family]]+Table323[[#This Row],[2-4 Units]]+Table323[[#This Row],[&gt;4 Units]]</f>
        <v>0</v>
      </c>
      <c r="G165" s="15">
        <v>0</v>
      </c>
      <c r="H165" s="15">
        <v>0</v>
      </c>
      <c r="I165" s="15">
        <v>0</v>
      </c>
      <c r="J165" s="85">
        <v>0</v>
      </c>
      <c r="K165">
        <f t="shared" si="2"/>
        <v>0</v>
      </c>
      <c r="L165" s="15">
        <v>0</v>
      </c>
      <c r="M165" s="15">
        <v>0</v>
      </c>
      <c r="N165" s="15">
        <v>0</v>
      </c>
      <c r="O165" s="85">
        <v>0</v>
      </c>
    </row>
    <row r="166" spans="1:15" x14ac:dyDescent="0.25">
      <c r="A166" s="47">
        <v>9007595102</v>
      </c>
      <c r="B166" t="s">
        <v>1889</v>
      </c>
      <c r="C166" s="76" t="s">
        <v>1774</v>
      </c>
      <c r="D166" s="86">
        <v>151009.00623899998</v>
      </c>
      <c r="E166" s="86">
        <v>108338.48</v>
      </c>
      <c r="F166" s="15">
        <f>Table323[[#This Row],[Single Family]]+Table323[[#This Row],[2-4 Units]]+Table323[[#This Row],[&gt;4 Units]]</f>
        <v>30</v>
      </c>
      <c r="G166" s="15">
        <v>30</v>
      </c>
      <c r="H166" s="15">
        <v>0</v>
      </c>
      <c r="I166" s="15">
        <v>0</v>
      </c>
      <c r="J166" s="85">
        <v>65373</v>
      </c>
      <c r="K166">
        <f t="shared" si="2"/>
        <v>4</v>
      </c>
      <c r="L166" s="15">
        <v>4</v>
      </c>
      <c r="M166" s="15">
        <v>0</v>
      </c>
      <c r="N166" s="15">
        <v>0</v>
      </c>
      <c r="O166" s="85">
        <v>10068.1</v>
      </c>
    </row>
    <row r="167" spans="1:15" x14ac:dyDescent="0.25">
      <c r="A167" s="47">
        <v>9007550100</v>
      </c>
      <c r="B167" t="s">
        <v>1888</v>
      </c>
      <c r="C167" s="76" t="s">
        <v>1774</v>
      </c>
      <c r="D167" s="86">
        <v>158360.39200799944</v>
      </c>
      <c r="E167" s="86">
        <v>131773.63</v>
      </c>
      <c r="F167" s="15">
        <f>Table323[[#This Row],[Single Family]]+Table323[[#This Row],[2-4 Units]]+Table323[[#This Row],[&gt;4 Units]]</f>
        <v>54</v>
      </c>
      <c r="G167" s="15">
        <v>54</v>
      </c>
      <c r="H167" s="15">
        <v>0</v>
      </c>
      <c r="I167" s="15">
        <v>0</v>
      </c>
      <c r="J167" s="85">
        <v>98133.6</v>
      </c>
      <c r="K167">
        <f t="shared" si="2"/>
        <v>4</v>
      </c>
      <c r="L167" s="15">
        <v>4</v>
      </c>
      <c r="M167" s="15">
        <v>0</v>
      </c>
      <c r="N167" s="15">
        <v>0</v>
      </c>
      <c r="O167" s="85">
        <v>20692.0999999999</v>
      </c>
    </row>
    <row r="168" spans="1:15" x14ac:dyDescent="0.25">
      <c r="A168" s="47">
        <v>9007550201</v>
      </c>
      <c r="B168" t="s">
        <v>1888</v>
      </c>
      <c r="C168" s="76" t="s">
        <v>1774</v>
      </c>
      <c r="D168" s="86">
        <v>57669.688502999998</v>
      </c>
      <c r="E168" s="86">
        <v>15880.18</v>
      </c>
      <c r="F168" s="15">
        <f>Table323[[#This Row],[Single Family]]+Table323[[#This Row],[2-4 Units]]+Table323[[#This Row],[&gt;4 Units]]</f>
        <v>0</v>
      </c>
      <c r="G168" s="15">
        <v>0</v>
      </c>
      <c r="H168" s="15">
        <v>0</v>
      </c>
      <c r="I168" s="15">
        <v>0</v>
      </c>
      <c r="J168" s="85">
        <v>0</v>
      </c>
      <c r="K168">
        <f t="shared" si="2"/>
        <v>0</v>
      </c>
      <c r="L168" s="15">
        <v>0</v>
      </c>
      <c r="M168" s="15">
        <v>0</v>
      </c>
      <c r="N168" s="15">
        <v>0</v>
      </c>
      <c r="O168" s="85">
        <v>0</v>
      </c>
    </row>
    <row r="169" spans="1:15" x14ac:dyDescent="0.25">
      <c r="A169" s="47">
        <v>9007550202</v>
      </c>
      <c r="B169" t="s">
        <v>1888</v>
      </c>
      <c r="C169" s="76" t="s">
        <v>1774</v>
      </c>
      <c r="D169" s="86">
        <v>54582.417728999942</v>
      </c>
      <c r="E169" s="86">
        <v>13050.22</v>
      </c>
      <c r="F169" s="15">
        <f>Table323[[#This Row],[Single Family]]+Table323[[#This Row],[2-4 Units]]+Table323[[#This Row],[&gt;4 Units]]</f>
        <v>0</v>
      </c>
      <c r="G169" s="15">
        <v>0</v>
      </c>
      <c r="H169" s="15">
        <v>0</v>
      </c>
      <c r="I169" s="15">
        <v>0</v>
      </c>
      <c r="J169" s="85">
        <v>0</v>
      </c>
      <c r="K169">
        <f t="shared" si="2"/>
        <v>0</v>
      </c>
      <c r="L169" s="15">
        <v>0</v>
      </c>
      <c r="M169" s="15">
        <v>0</v>
      </c>
      <c r="N169" s="15">
        <v>0</v>
      </c>
      <c r="O169" s="85">
        <v>0</v>
      </c>
    </row>
    <row r="170" spans="1:15" x14ac:dyDescent="0.25">
      <c r="A170" s="47">
        <v>9007590100</v>
      </c>
      <c r="B170" t="s">
        <v>1888</v>
      </c>
      <c r="C170" s="76" t="s">
        <v>1774</v>
      </c>
      <c r="D170" s="86">
        <v>656.37054000000001</v>
      </c>
      <c r="E170" s="86">
        <v>0</v>
      </c>
      <c r="F170" s="15">
        <f>Table323[[#This Row],[Single Family]]+Table323[[#This Row],[2-4 Units]]+Table323[[#This Row],[&gt;4 Units]]</f>
        <v>0</v>
      </c>
      <c r="G170" s="15">
        <v>0</v>
      </c>
      <c r="H170" s="15">
        <v>0</v>
      </c>
      <c r="I170" s="15">
        <v>0</v>
      </c>
      <c r="J170" s="85">
        <v>0</v>
      </c>
      <c r="K170">
        <f t="shared" si="2"/>
        <v>0</v>
      </c>
      <c r="L170" s="15">
        <v>0</v>
      </c>
      <c r="M170" s="15">
        <v>0</v>
      </c>
      <c r="N170" s="15">
        <v>0</v>
      </c>
      <c r="O170" s="85">
        <v>0</v>
      </c>
    </row>
    <row r="171" spans="1:15" x14ac:dyDescent="0.25">
      <c r="A171" s="47">
        <v>9003500300</v>
      </c>
      <c r="B171" t="s">
        <v>1887</v>
      </c>
      <c r="C171" s="76" t="s">
        <v>1774</v>
      </c>
      <c r="D171" s="86">
        <v>140.85980999999998</v>
      </c>
      <c r="E171" s="86">
        <v>0</v>
      </c>
      <c r="F171" s="15">
        <f>Table323[[#This Row],[Single Family]]+Table323[[#This Row],[2-4 Units]]+Table323[[#This Row],[&gt;4 Units]]</f>
        <v>0</v>
      </c>
      <c r="G171" s="15">
        <v>0</v>
      </c>
      <c r="H171" s="15">
        <v>0</v>
      </c>
      <c r="I171" s="15">
        <v>0</v>
      </c>
      <c r="J171" s="85">
        <v>0</v>
      </c>
      <c r="K171">
        <f t="shared" si="2"/>
        <v>0</v>
      </c>
      <c r="L171" s="15">
        <v>0</v>
      </c>
      <c r="M171" s="15">
        <v>0</v>
      </c>
      <c r="N171" s="15">
        <v>0</v>
      </c>
      <c r="O171" s="85">
        <v>0</v>
      </c>
    </row>
    <row r="172" spans="1:15" x14ac:dyDescent="0.25">
      <c r="A172" s="47">
        <v>9003510100</v>
      </c>
      <c r="B172" t="s">
        <v>1887</v>
      </c>
      <c r="C172" s="76" t="s">
        <v>1774</v>
      </c>
      <c r="D172" s="86">
        <v>22737.580550999941</v>
      </c>
      <c r="E172" s="86">
        <v>1876.3099999999899</v>
      </c>
      <c r="F172" s="15">
        <f>Table323[[#This Row],[Single Family]]+Table323[[#This Row],[2-4 Units]]+Table323[[#This Row],[&gt;4 Units]]</f>
        <v>0</v>
      </c>
      <c r="G172" s="15">
        <v>0</v>
      </c>
      <c r="H172" s="15">
        <v>0</v>
      </c>
      <c r="I172" s="15">
        <v>0</v>
      </c>
      <c r="J172" s="85">
        <v>0</v>
      </c>
      <c r="K172">
        <f t="shared" si="2"/>
        <v>0</v>
      </c>
      <c r="L172" s="15">
        <v>0</v>
      </c>
      <c r="M172" s="15">
        <v>0</v>
      </c>
      <c r="N172" s="15">
        <v>0</v>
      </c>
      <c r="O172" s="85">
        <v>0</v>
      </c>
    </row>
    <row r="173" spans="1:15" x14ac:dyDescent="0.25">
      <c r="A173" s="47">
        <v>9003510200</v>
      </c>
      <c r="B173" t="s">
        <v>1887</v>
      </c>
      <c r="C173" s="76" t="s">
        <v>1774</v>
      </c>
      <c r="D173" s="86">
        <v>18850.030667999941</v>
      </c>
      <c r="E173" s="86">
        <v>1484.8599999999899</v>
      </c>
      <c r="F173" s="15">
        <f>Table323[[#This Row],[Single Family]]+Table323[[#This Row],[2-4 Units]]+Table323[[#This Row],[&gt;4 Units]]</f>
        <v>0</v>
      </c>
      <c r="G173" s="15">
        <v>0</v>
      </c>
      <c r="H173" s="15">
        <v>0</v>
      </c>
      <c r="I173" s="15">
        <v>0</v>
      </c>
      <c r="J173" s="85">
        <v>0</v>
      </c>
      <c r="K173">
        <f t="shared" si="2"/>
        <v>0</v>
      </c>
      <c r="L173" s="15">
        <v>0</v>
      </c>
      <c r="M173" s="15">
        <v>0</v>
      </c>
      <c r="N173" s="15">
        <v>0</v>
      </c>
      <c r="O173" s="85">
        <v>0</v>
      </c>
    </row>
    <row r="174" spans="1:15" x14ac:dyDescent="0.25">
      <c r="A174" s="47">
        <v>9003510300</v>
      </c>
      <c r="B174" t="s">
        <v>1887</v>
      </c>
      <c r="C174" s="76" t="s">
        <v>1774</v>
      </c>
      <c r="D174" s="86">
        <v>35226.728522999998</v>
      </c>
      <c r="E174" s="86">
        <v>3813.9299999999898</v>
      </c>
      <c r="F174" s="15">
        <f>Table323[[#This Row],[Single Family]]+Table323[[#This Row],[2-4 Units]]+Table323[[#This Row],[&gt;4 Units]]</f>
        <v>0</v>
      </c>
      <c r="G174" s="15">
        <v>0</v>
      </c>
      <c r="H174" s="15">
        <v>0</v>
      </c>
      <c r="I174" s="15">
        <v>0</v>
      </c>
      <c r="J174" s="85">
        <v>0</v>
      </c>
      <c r="K174">
        <f t="shared" si="2"/>
        <v>0</v>
      </c>
      <c r="L174" s="15">
        <v>0</v>
      </c>
      <c r="M174" s="15">
        <v>0</v>
      </c>
      <c r="N174" s="15">
        <v>0</v>
      </c>
      <c r="O174" s="85">
        <v>0</v>
      </c>
    </row>
    <row r="175" spans="1:15" x14ac:dyDescent="0.25">
      <c r="A175" s="47">
        <v>9003510400</v>
      </c>
      <c r="B175" t="s">
        <v>1887</v>
      </c>
      <c r="C175" s="76" t="s">
        <v>1774</v>
      </c>
      <c r="D175" s="86">
        <v>45579.725540999942</v>
      </c>
      <c r="E175" s="86">
        <v>62657.019999999902</v>
      </c>
      <c r="F175" s="15">
        <f>Table323[[#This Row],[Single Family]]+Table323[[#This Row],[2-4 Units]]+Table323[[#This Row],[&gt;4 Units]]</f>
        <v>0</v>
      </c>
      <c r="G175" s="15">
        <v>0</v>
      </c>
      <c r="H175" s="15">
        <v>0</v>
      </c>
      <c r="I175" s="15">
        <v>0</v>
      </c>
      <c r="J175" s="85">
        <v>0</v>
      </c>
      <c r="K175">
        <f t="shared" si="2"/>
        <v>0</v>
      </c>
      <c r="L175" s="15">
        <v>0</v>
      </c>
      <c r="M175" s="15">
        <v>0</v>
      </c>
      <c r="N175" s="15">
        <v>0</v>
      </c>
      <c r="O175" s="85">
        <v>0</v>
      </c>
    </row>
    <row r="176" spans="1:15" x14ac:dyDescent="0.25">
      <c r="A176" s="47">
        <v>9003510500</v>
      </c>
      <c r="B176" t="s">
        <v>1887</v>
      </c>
      <c r="C176" s="76" t="s">
        <v>1774</v>
      </c>
      <c r="D176" s="86">
        <v>38196.442619999994</v>
      </c>
      <c r="E176" s="86">
        <v>966</v>
      </c>
      <c r="F176" s="15">
        <f>Table323[[#This Row],[Single Family]]+Table323[[#This Row],[2-4 Units]]+Table323[[#This Row],[&gt;4 Units]]</f>
        <v>0</v>
      </c>
      <c r="G176" s="15">
        <v>0</v>
      </c>
      <c r="H176" s="15">
        <v>0</v>
      </c>
      <c r="I176" s="15">
        <v>0</v>
      </c>
      <c r="J176" s="85">
        <v>0</v>
      </c>
      <c r="K176">
        <f t="shared" si="2"/>
        <v>0</v>
      </c>
      <c r="L176" s="15">
        <v>0</v>
      </c>
      <c r="M176" s="15">
        <v>0</v>
      </c>
      <c r="N176" s="15">
        <v>0</v>
      </c>
      <c r="O176" s="85">
        <v>0</v>
      </c>
    </row>
    <row r="177" spans="1:15" x14ac:dyDescent="0.25">
      <c r="A177" s="47">
        <v>9003510600</v>
      </c>
      <c r="B177" t="s">
        <v>1887</v>
      </c>
      <c r="C177" s="76" t="s">
        <v>1774</v>
      </c>
      <c r="D177" s="86">
        <v>45320.057117999997</v>
      </c>
      <c r="E177" s="86">
        <v>15710.56</v>
      </c>
      <c r="F177" s="15">
        <f>Table323[[#This Row],[Single Family]]+Table323[[#This Row],[2-4 Units]]+Table323[[#This Row],[&gt;4 Units]]</f>
        <v>0</v>
      </c>
      <c r="G177" s="15">
        <v>0</v>
      </c>
      <c r="H177" s="15">
        <v>0</v>
      </c>
      <c r="I177" s="15">
        <v>0</v>
      </c>
      <c r="J177" s="85">
        <v>0</v>
      </c>
      <c r="K177">
        <f t="shared" si="2"/>
        <v>0</v>
      </c>
      <c r="L177" s="15">
        <v>0</v>
      </c>
      <c r="M177" s="15">
        <v>0</v>
      </c>
      <c r="N177" s="15">
        <v>0</v>
      </c>
      <c r="O177" s="85">
        <v>0</v>
      </c>
    </row>
    <row r="178" spans="1:15" x14ac:dyDescent="0.25">
      <c r="A178" s="47">
        <v>9003510700</v>
      </c>
      <c r="B178" t="s">
        <v>1887</v>
      </c>
      <c r="C178" s="76" t="s">
        <v>1774</v>
      </c>
      <c r="D178" s="86">
        <v>249589.873827</v>
      </c>
      <c r="E178" s="86">
        <v>359008.33999999898</v>
      </c>
      <c r="F178" s="15">
        <f>Table323[[#This Row],[Single Family]]+Table323[[#This Row],[2-4 Units]]+Table323[[#This Row],[&gt;4 Units]]</f>
        <v>214</v>
      </c>
      <c r="G178" s="15">
        <v>162</v>
      </c>
      <c r="H178" s="15">
        <v>4</v>
      </c>
      <c r="I178" s="15">
        <v>48</v>
      </c>
      <c r="J178" s="85">
        <v>121027</v>
      </c>
      <c r="K178">
        <f t="shared" si="2"/>
        <v>818</v>
      </c>
      <c r="L178" s="15">
        <v>127</v>
      </c>
      <c r="M178" s="15">
        <v>0</v>
      </c>
      <c r="N178" s="15">
        <v>691</v>
      </c>
      <c r="O178" s="85">
        <v>323307</v>
      </c>
    </row>
    <row r="179" spans="1:15" x14ac:dyDescent="0.25">
      <c r="A179" s="47">
        <v>9003510800</v>
      </c>
      <c r="B179" t="s">
        <v>1887</v>
      </c>
      <c r="C179" s="76" t="s">
        <v>1774</v>
      </c>
      <c r="D179" s="86">
        <v>31456.638359999997</v>
      </c>
      <c r="E179" s="86">
        <v>33310.11</v>
      </c>
      <c r="F179" s="15">
        <f>Table323[[#This Row],[Single Family]]+Table323[[#This Row],[2-4 Units]]+Table323[[#This Row],[&gt;4 Units]]</f>
        <v>0</v>
      </c>
      <c r="G179" s="15">
        <v>0</v>
      </c>
      <c r="H179" s="15">
        <v>0</v>
      </c>
      <c r="I179" s="15">
        <v>0</v>
      </c>
      <c r="J179" s="85">
        <v>0</v>
      </c>
      <c r="K179">
        <f t="shared" si="2"/>
        <v>0</v>
      </c>
      <c r="L179" s="15">
        <v>0</v>
      </c>
      <c r="M179" s="15">
        <v>0</v>
      </c>
      <c r="N179" s="15">
        <v>0</v>
      </c>
      <c r="O179" s="85">
        <v>0</v>
      </c>
    </row>
    <row r="180" spans="1:15" x14ac:dyDescent="0.25">
      <c r="A180" s="47">
        <v>9003510900</v>
      </c>
      <c r="B180" t="s">
        <v>1887</v>
      </c>
      <c r="C180" s="76" t="s">
        <v>1774</v>
      </c>
      <c r="D180" s="86">
        <v>42578.615519999999</v>
      </c>
      <c r="E180" s="86">
        <v>13413.129999999899</v>
      </c>
      <c r="F180" s="15">
        <f>Table323[[#This Row],[Single Family]]+Table323[[#This Row],[2-4 Units]]+Table323[[#This Row],[&gt;4 Units]]</f>
        <v>0</v>
      </c>
      <c r="G180" s="15">
        <v>0</v>
      </c>
      <c r="H180" s="15">
        <v>0</v>
      </c>
      <c r="I180" s="15">
        <v>0</v>
      </c>
      <c r="J180" s="85">
        <v>0</v>
      </c>
      <c r="K180">
        <f t="shared" si="2"/>
        <v>0</v>
      </c>
      <c r="L180" s="15">
        <v>0</v>
      </c>
      <c r="M180" s="15">
        <v>0</v>
      </c>
      <c r="N180" s="15">
        <v>0</v>
      </c>
      <c r="O180" s="85">
        <v>0</v>
      </c>
    </row>
    <row r="181" spans="1:15" x14ac:dyDescent="0.25">
      <c r="A181" s="47">
        <v>9003511000</v>
      </c>
      <c r="B181" t="s">
        <v>1887</v>
      </c>
      <c r="C181" s="76" t="s">
        <v>1774</v>
      </c>
      <c r="D181" s="86">
        <v>41019.365519999999</v>
      </c>
      <c r="E181" s="86">
        <v>16075.81</v>
      </c>
      <c r="F181" s="15">
        <f>Table323[[#This Row],[Single Family]]+Table323[[#This Row],[2-4 Units]]+Table323[[#This Row],[&gt;4 Units]]</f>
        <v>0</v>
      </c>
      <c r="G181" s="15">
        <v>0</v>
      </c>
      <c r="H181" s="15">
        <v>0</v>
      </c>
      <c r="I181" s="15">
        <v>0</v>
      </c>
      <c r="J181" s="85">
        <v>0</v>
      </c>
      <c r="K181">
        <f t="shared" si="2"/>
        <v>0</v>
      </c>
      <c r="L181" s="15">
        <v>0</v>
      </c>
      <c r="M181" s="15">
        <v>0</v>
      </c>
      <c r="N181" s="15">
        <v>0</v>
      </c>
      <c r="O181" s="85">
        <v>0</v>
      </c>
    </row>
    <row r="182" spans="1:15" x14ac:dyDescent="0.25">
      <c r="A182" s="47">
        <v>9003511100</v>
      </c>
      <c r="B182" t="s">
        <v>1887</v>
      </c>
      <c r="C182" s="76" t="s">
        <v>1774</v>
      </c>
      <c r="D182" s="86">
        <v>43302.175559999996</v>
      </c>
      <c r="E182" s="86">
        <v>8356.5999999999894</v>
      </c>
      <c r="F182" s="15">
        <f>Table323[[#This Row],[Single Family]]+Table323[[#This Row],[2-4 Units]]+Table323[[#This Row],[&gt;4 Units]]</f>
        <v>0</v>
      </c>
      <c r="G182" s="15">
        <v>0</v>
      </c>
      <c r="H182" s="15">
        <v>0</v>
      </c>
      <c r="I182" s="15">
        <v>0</v>
      </c>
      <c r="J182" s="85">
        <v>0</v>
      </c>
      <c r="K182">
        <f t="shared" si="2"/>
        <v>0</v>
      </c>
      <c r="L182" s="15">
        <v>0</v>
      </c>
      <c r="M182" s="15">
        <v>0</v>
      </c>
      <c r="N182" s="15">
        <v>0</v>
      </c>
      <c r="O182" s="85">
        <v>0</v>
      </c>
    </row>
    <row r="183" spans="1:15" x14ac:dyDescent="0.25">
      <c r="A183" s="47">
        <v>9003511200</v>
      </c>
      <c r="B183" t="s">
        <v>1887</v>
      </c>
      <c r="C183" s="76" t="s">
        <v>1774</v>
      </c>
      <c r="D183" s="86">
        <v>30019.23099</v>
      </c>
      <c r="E183" s="86">
        <v>3342.6</v>
      </c>
      <c r="F183" s="15">
        <f>Table323[[#This Row],[Single Family]]+Table323[[#This Row],[2-4 Units]]+Table323[[#This Row],[&gt;4 Units]]</f>
        <v>0</v>
      </c>
      <c r="G183" s="15">
        <v>0</v>
      </c>
      <c r="H183" s="15">
        <v>0</v>
      </c>
      <c r="I183" s="15">
        <v>0</v>
      </c>
      <c r="J183" s="85">
        <v>0</v>
      </c>
      <c r="K183">
        <f t="shared" si="2"/>
        <v>0</v>
      </c>
      <c r="L183" s="15">
        <v>0</v>
      </c>
      <c r="M183" s="15">
        <v>0</v>
      </c>
      <c r="N183" s="15">
        <v>0</v>
      </c>
      <c r="O183" s="85">
        <v>0</v>
      </c>
    </row>
    <row r="184" spans="1:15" x14ac:dyDescent="0.25">
      <c r="A184" s="47">
        <v>9003511300</v>
      </c>
      <c r="B184" t="s">
        <v>1887</v>
      </c>
      <c r="C184" s="76" t="s">
        <v>1774</v>
      </c>
      <c r="D184" s="86">
        <v>30377.663441999943</v>
      </c>
      <c r="E184" s="86">
        <v>3042.02</v>
      </c>
      <c r="F184" s="15">
        <f>Table323[[#This Row],[Single Family]]+Table323[[#This Row],[2-4 Units]]+Table323[[#This Row],[&gt;4 Units]]</f>
        <v>0</v>
      </c>
      <c r="G184" s="15">
        <v>0</v>
      </c>
      <c r="H184" s="15">
        <v>0</v>
      </c>
      <c r="I184" s="15">
        <v>0</v>
      </c>
      <c r="J184" s="85">
        <v>0</v>
      </c>
      <c r="K184">
        <f t="shared" si="2"/>
        <v>0</v>
      </c>
      <c r="L184" s="15">
        <v>0</v>
      </c>
      <c r="M184" s="15">
        <v>0</v>
      </c>
      <c r="N184" s="15">
        <v>0</v>
      </c>
      <c r="O184" s="85">
        <v>0</v>
      </c>
    </row>
    <row r="185" spans="1:15" x14ac:dyDescent="0.25">
      <c r="A185" s="47">
        <v>9003511400</v>
      </c>
      <c r="B185" t="s">
        <v>1887</v>
      </c>
      <c r="C185" s="76" t="s">
        <v>1774</v>
      </c>
      <c r="D185" s="86">
        <v>26542.64214</v>
      </c>
      <c r="E185" s="86">
        <v>15087.28</v>
      </c>
      <c r="F185" s="15">
        <f>Table323[[#This Row],[Single Family]]+Table323[[#This Row],[2-4 Units]]+Table323[[#This Row],[&gt;4 Units]]</f>
        <v>0</v>
      </c>
      <c r="G185" s="15">
        <v>0</v>
      </c>
      <c r="H185" s="15">
        <v>0</v>
      </c>
      <c r="I185" s="15">
        <v>0</v>
      </c>
      <c r="J185" s="85">
        <v>0</v>
      </c>
      <c r="K185">
        <f t="shared" si="2"/>
        <v>0</v>
      </c>
      <c r="L185" s="15">
        <v>0</v>
      </c>
      <c r="M185" s="15">
        <v>0</v>
      </c>
      <c r="N185" s="15">
        <v>0</v>
      </c>
      <c r="O185" s="85">
        <v>0</v>
      </c>
    </row>
    <row r="186" spans="1:15" x14ac:dyDescent="0.25">
      <c r="A186" s="47">
        <v>9003514102</v>
      </c>
      <c r="B186" t="s">
        <v>1887</v>
      </c>
      <c r="C186" s="76" t="s">
        <v>1774</v>
      </c>
      <c r="D186" s="86">
        <v>1573.9693199999999</v>
      </c>
      <c r="E186" s="86">
        <v>0</v>
      </c>
      <c r="F186" s="15">
        <f>Table323[[#This Row],[Single Family]]+Table323[[#This Row],[2-4 Units]]+Table323[[#This Row],[&gt;4 Units]]</f>
        <v>0</v>
      </c>
      <c r="G186" s="15">
        <v>0</v>
      </c>
      <c r="H186" s="15">
        <v>0</v>
      </c>
      <c r="I186" s="15">
        <v>0</v>
      </c>
      <c r="J186" s="85">
        <v>0</v>
      </c>
      <c r="K186">
        <f t="shared" si="2"/>
        <v>0</v>
      </c>
      <c r="L186" s="15">
        <v>0</v>
      </c>
      <c r="M186" s="15">
        <v>0</v>
      </c>
      <c r="N186" s="15">
        <v>0</v>
      </c>
      <c r="O186" s="85">
        <v>0</v>
      </c>
    </row>
    <row r="187" spans="1:15" x14ac:dyDescent="0.25">
      <c r="A187" s="47">
        <v>9011716101</v>
      </c>
      <c r="B187" t="s">
        <v>1886</v>
      </c>
      <c r="C187" s="76" t="s">
        <v>1774</v>
      </c>
      <c r="D187" s="86">
        <v>66911.747111999997</v>
      </c>
      <c r="E187" s="86">
        <v>21436.1699999999</v>
      </c>
      <c r="F187" s="15">
        <f>Table323[[#This Row],[Single Family]]+Table323[[#This Row],[2-4 Units]]+Table323[[#This Row],[&gt;4 Units]]</f>
        <v>0</v>
      </c>
      <c r="G187" s="15">
        <v>0</v>
      </c>
      <c r="H187" s="15">
        <v>0</v>
      </c>
      <c r="I187" s="15">
        <v>0</v>
      </c>
      <c r="J187" s="85">
        <v>0</v>
      </c>
      <c r="K187">
        <f t="shared" si="2"/>
        <v>0</v>
      </c>
      <c r="L187" s="15">
        <v>0</v>
      </c>
      <c r="M187" s="15">
        <v>0</v>
      </c>
      <c r="N187" s="15">
        <v>0</v>
      </c>
      <c r="O187" s="85">
        <v>0</v>
      </c>
    </row>
    <row r="188" spans="1:15" x14ac:dyDescent="0.25">
      <c r="A188" s="47">
        <v>9011716102</v>
      </c>
      <c r="B188" t="s">
        <v>1886</v>
      </c>
      <c r="C188" s="76" t="s">
        <v>1774</v>
      </c>
      <c r="D188" s="86">
        <v>196221.56582699998</v>
      </c>
      <c r="E188" s="86">
        <v>586739.66</v>
      </c>
      <c r="F188" s="15">
        <f>Table323[[#This Row],[Single Family]]+Table323[[#This Row],[2-4 Units]]+Table323[[#This Row],[&gt;4 Units]]</f>
        <v>121</v>
      </c>
      <c r="G188" s="15">
        <v>119</v>
      </c>
      <c r="H188" s="15">
        <v>2</v>
      </c>
      <c r="I188" s="15">
        <v>0</v>
      </c>
      <c r="J188" s="85">
        <v>181183.899999999</v>
      </c>
      <c r="K188">
        <f t="shared" si="2"/>
        <v>60</v>
      </c>
      <c r="L188" s="15">
        <v>11</v>
      </c>
      <c r="M188" s="15">
        <v>0</v>
      </c>
      <c r="N188" s="15">
        <v>49</v>
      </c>
      <c r="O188" s="85">
        <v>186932</v>
      </c>
    </row>
    <row r="189" spans="1:15" x14ac:dyDescent="0.25">
      <c r="A189" s="47">
        <v>9011870701</v>
      </c>
      <c r="B189" t="s">
        <v>1886</v>
      </c>
      <c r="C189" s="76" t="s">
        <v>1774</v>
      </c>
      <c r="D189" s="86">
        <v>34910.427573000001</v>
      </c>
      <c r="E189" s="86">
        <v>13555.18</v>
      </c>
      <c r="F189" s="15">
        <f>Table323[[#This Row],[Single Family]]+Table323[[#This Row],[2-4 Units]]+Table323[[#This Row],[&gt;4 Units]]</f>
        <v>0</v>
      </c>
      <c r="G189" s="15">
        <v>0</v>
      </c>
      <c r="H189" s="15">
        <v>0</v>
      </c>
      <c r="I189" s="15">
        <v>0</v>
      </c>
      <c r="J189" s="85">
        <v>0</v>
      </c>
      <c r="K189">
        <f t="shared" si="2"/>
        <v>0</v>
      </c>
      <c r="L189" s="15">
        <v>0</v>
      </c>
      <c r="M189" s="15">
        <v>0</v>
      </c>
      <c r="N189" s="15">
        <v>0</v>
      </c>
      <c r="O189" s="85">
        <v>0</v>
      </c>
    </row>
    <row r="190" spans="1:15" x14ac:dyDescent="0.25">
      <c r="A190" s="47">
        <v>9011870703</v>
      </c>
      <c r="B190" t="s">
        <v>1886</v>
      </c>
      <c r="C190" s="76" t="s">
        <v>1774</v>
      </c>
      <c r="D190" s="86">
        <v>30906.472589999998</v>
      </c>
      <c r="E190" s="86">
        <v>8038.5699999999897</v>
      </c>
      <c r="F190" s="15">
        <f>Table323[[#This Row],[Single Family]]+Table323[[#This Row],[2-4 Units]]+Table323[[#This Row],[&gt;4 Units]]</f>
        <v>0</v>
      </c>
      <c r="G190" s="15">
        <v>0</v>
      </c>
      <c r="H190" s="15">
        <v>0</v>
      </c>
      <c r="I190" s="15">
        <v>0</v>
      </c>
      <c r="J190" s="85">
        <v>0</v>
      </c>
      <c r="K190">
        <f t="shared" si="2"/>
        <v>0</v>
      </c>
      <c r="L190" s="15">
        <v>0</v>
      </c>
      <c r="M190" s="15">
        <v>0</v>
      </c>
      <c r="N190" s="15">
        <v>0</v>
      </c>
      <c r="O190" s="85">
        <v>0</v>
      </c>
    </row>
    <row r="191" spans="1:15" x14ac:dyDescent="0.25">
      <c r="A191" s="47">
        <v>9011870704</v>
      </c>
      <c r="B191" t="s">
        <v>1886</v>
      </c>
      <c r="C191" s="76" t="s">
        <v>1774</v>
      </c>
      <c r="D191" s="86">
        <v>81893.293271999995</v>
      </c>
      <c r="E191" s="86">
        <v>17065.5099999999</v>
      </c>
      <c r="F191" s="15">
        <f>Table323[[#This Row],[Single Family]]+Table323[[#This Row],[2-4 Units]]+Table323[[#This Row],[&gt;4 Units]]</f>
        <v>0</v>
      </c>
      <c r="G191" s="15">
        <v>0</v>
      </c>
      <c r="H191" s="15">
        <v>0</v>
      </c>
      <c r="I191" s="15">
        <v>0</v>
      </c>
      <c r="J191" s="85">
        <v>0</v>
      </c>
      <c r="K191">
        <f t="shared" si="2"/>
        <v>0</v>
      </c>
      <c r="L191" s="15">
        <v>0</v>
      </c>
      <c r="M191" s="15">
        <v>0</v>
      </c>
      <c r="N191" s="15">
        <v>0</v>
      </c>
      <c r="O191" s="85">
        <v>0</v>
      </c>
    </row>
    <row r="192" spans="1:15" x14ac:dyDescent="0.25">
      <c r="A192" s="47">
        <v>9003484100</v>
      </c>
      <c r="B192" t="s">
        <v>1885</v>
      </c>
      <c r="C192" s="76" t="s">
        <v>1774</v>
      </c>
      <c r="D192" s="86">
        <v>134850.04092</v>
      </c>
      <c r="E192" s="86">
        <v>171178.77</v>
      </c>
      <c r="F192" s="15">
        <f>Table323[[#This Row],[Single Family]]+Table323[[#This Row],[2-4 Units]]+Table323[[#This Row],[&gt;4 Units]]</f>
        <v>681</v>
      </c>
      <c r="G192" s="15">
        <v>43</v>
      </c>
      <c r="H192" s="15">
        <v>1</v>
      </c>
      <c r="I192" s="15">
        <v>637</v>
      </c>
      <c r="J192" s="85">
        <v>47260.139999999898</v>
      </c>
      <c r="K192">
        <f t="shared" si="2"/>
        <v>27</v>
      </c>
      <c r="L192" s="15">
        <v>16</v>
      </c>
      <c r="M192" s="15">
        <v>0</v>
      </c>
      <c r="N192" s="15">
        <v>11</v>
      </c>
      <c r="O192" s="85">
        <v>43254.8</v>
      </c>
    </row>
    <row r="193" spans="1:15" x14ac:dyDescent="0.25">
      <c r="A193" s="47">
        <v>9003484200</v>
      </c>
      <c r="B193" t="s">
        <v>1885</v>
      </c>
      <c r="C193" s="76" t="s">
        <v>1774</v>
      </c>
      <c r="D193" s="86">
        <v>71039.746385999999</v>
      </c>
      <c r="E193" s="86">
        <v>23544.16</v>
      </c>
      <c r="F193" s="15">
        <f>Table323[[#This Row],[Single Family]]+Table323[[#This Row],[2-4 Units]]+Table323[[#This Row],[&gt;4 Units]]</f>
        <v>0</v>
      </c>
      <c r="G193" s="15">
        <v>0</v>
      </c>
      <c r="H193" s="15">
        <v>0</v>
      </c>
      <c r="I193" s="15">
        <v>0</v>
      </c>
      <c r="J193" s="85">
        <v>0</v>
      </c>
      <c r="K193">
        <f t="shared" si="2"/>
        <v>0</v>
      </c>
      <c r="L193" s="15">
        <v>0</v>
      </c>
      <c r="M193" s="15">
        <v>0</v>
      </c>
      <c r="N193" s="15">
        <v>0</v>
      </c>
      <c r="O193" s="85">
        <v>0</v>
      </c>
    </row>
    <row r="194" spans="1:15" x14ac:dyDescent="0.25">
      <c r="A194" s="47">
        <v>9003487100</v>
      </c>
      <c r="B194" t="s">
        <v>1885</v>
      </c>
      <c r="C194" s="76" t="s">
        <v>1774</v>
      </c>
      <c r="D194" s="86">
        <v>420.74234999999999</v>
      </c>
      <c r="E194" s="86">
        <v>4200</v>
      </c>
      <c r="F194" s="15">
        <f>Table323[[#This Row],[Single Family]]+Table323[[#This Row],[2-4 Units]]+Table323[[#This Row],[&gt;4 Units]]</f>
        <v>0</v>
      </c>
      <c r="G194" s="15">
        <v>0</v>
      </c>
      <c r="H194" s="15">
        <v>0</v>
      </c>
      <c r="I194" s="15">
        <v>0</v>
      </c>
      <c r="J194" s="85">
        <v>0</v>
      </c>
      <c r="K194">
        <f t="shared" si="2"/>
        <v>0</v>
      </c>
      <c r="L194" s="15">
        <v>0</v>
      </c>
      <c r="M194" s="15">
        <v>0</v>
      </c>
      <c r="N194" s="15">
        <v>0</v>
      </c>
      <c r="O194" s="85">
        <v>0</v>
      </c>
    </row>
    <row r="195" spans="1:15" x14ac:dyDescent="0.25">
      <c r="A195" s="47">
        <v>9015902200</v>
      </c>
      <c r="B195" t="s">
        <v>1884</v>
      </c>
      <c r="C195" s="76" t="s">
        <v>1774</v>
      </c>
      <c r="D195" s="86">
        <v>36016.002161999997</v>
      </c>
      <c r="E195" s="86">
        <v>17233.6699999999</v>
      </c>
      <c r="F195" s="15">
        <f>Table323[[#This Row],[Single Family]]+Table323[[#This Row],[2-4 Units]]+Table323[[#This Row],[&gt;4 Units]]</f>
        <v>8</v>
      </c>
      <c r="G195" s="15">
        <v>8</v>
      </c>
      <c r="H195" s="15">
        <v>0</v>
      </c>
      <c r="I195" s="15">
        <v>0</v>
      </c>
      <c r="J195" s="85">
        <v>3732.59</v>
      </c>
      <c r="K195">
        <f t="shared" si="2"/>
        <v>2</v>
      </c>
      <c r="L195" s="15">
        <v>2</v>
      </c>
      <c r="M195" s="15">
        <v>0</v>
      </c>
      <c r="N195" s="15">
        <v>0</v>
      </c>
      <c r="O195" s="85">
        <v>3746.55</v>
      </c>
    </row>
    <row r="196" spans="1:15" x14ac:dyDescent="0.25">
      <c r="A196" s="47">
        <v>9003484200</v>
      </c>
      <c r="B196" t="s">
        <v>1883</v>
      </c>
      <c r="C196" s="76" t="s">
        <v>1774</v>
      </c>
      <c r="D196" s="86">
        <v>202.82723999999999</v>
      </c>
      <c r="E196" s="86">
        <v>0</v>
      </c>
      <c r="F196" s="15">
        <f>Table323[[#This Row],[Single Family]]+Table323[[#This Row],[2-4 Units]]+Table323[[#This Row],[&gt;4 Units]]</f>
        <v>0</v>
      </c>
      <c r="G196" s="15">
        <v>0</v>
      </c>
      <c r="H196" s="15">
        <v>0</v>
      </c>
      <c r="I196" s="15">
        <v>0</v>
      </c>
      <c r="J196" s="85">
        <v>0</v>
      </c>
      <c r="K196">
        <f t="shared" si="2"/>
        <v>0</v>
      </c>
      <c r="L196" s="15">
        <v>0</v>
      </c>
      <c r="M196" s="15">
        <v>0</v>
      </c>
      <c r="N196" s="15">
        <v>0</v>
      </c>
      <c r="O196" s="85">
        <v>0</v>
      </c>
    </row>
    <row r="197" spans="1:15" x14ac:dyDescent="0.25">
      <c r="A197" s="47">
        <v>9013530100</v>
      </c>
      <c r="B197" t="s">
        <v>1883</v>
      </c>
      <c r="C197" s="76" t="s">
        <v>1774</v>
      </c>
      <c r="D197" s="86">
        <v>43.046639999999996</v>
      </c>
      <c r="E197" s="86">
        <v>0</v>
      </c>
      <c r="F197" s="15">
        <f>Table323[[#This Row],[Single Family]]+Table323[[#This Row],[2-4 Units]]+Table323[[#This Row],[&gt;4 Units]]</f>
        <v>0</v>
      </c>
      <c r="G197" s="15">
        <v>0</v>
      </c>
      <c r="H197" s="15">
        <v>0</v>
      </c>
      <c r="I197" s="15">
        <v>0</v>
      </c>
      <c r="J197" s="85">
        <v>0</v>
      </c>
      <c r="K197">
        <f t="shared" si="2"/>
        <v>0</v>
      </c>
      <c r="L197" s="15">
        <v>0</v>
      </c>
      <c r="M197" s="15">
        <v>0</v>
      </c>
      <c r="N197" s="15">
        <v>0</v>
      </c>
      <c r="O197" s="85">
        <v>0</v>
      </c>
    </row>
    <row r="198" spans="1:15" x14ac:dyDescent="0.25">
      <c r="A198" s="47">
        <v>9013535100</v>
      </c>
      <c r="B198" t="s">
        <v>1883</v>
      </c>
      <c r="C198" s="76" t="s">
        <v>1774</v>
      </c>
      <c r="D198" s="86">
        <v>227234.56127400001</v>
      </c>
      <c r="E198" s="86">
        <v>201655.07</v>
      </c>
      <c r="F198" s="15">
        <f>Table323[[#This Row],[Single Family]]+Table323[[#This Row],[2-4 Units]]+Table323[[#This Row],[&gt;4 Units]]</f>
        <v>86</v>
      </c>
      <c r="G198" s="15">
        <v>82</v>
      </c>
      <c r="H198" s="15">
        <v>4</v>
      </c>
      <c r="I198" s="15">
        <v>0</v>
      </c>
      <c r="J198" s="85">
        <v>106537</v>
      </c>
      <c r="K198">
        <f t="shared" ref="K198:K261" si="3">L198+M198+N198</f>
        <v>9</v>
      </c>
      <c r="L198" s="15">
        <v>9</v>
      </c>
      <c r="M198" s="15">
        <v>0</v>
      </c>
      <c r="N198" s="15">
        <v>0</v>
      </c>
      <c r="O198" s="85">
        <v>46663.5</v>
      </c>
    </row>
    <row r="199" spans="1:15" x14ac:dyDescent="0.25">
      <c r="A199" s="47">
        <v>9013535200</v>
      </c>
      <c r="B199" t="s">
        <v>1883</v>
      </c>
      <c r="C199" s="76" t="s">
        <v>1774</v>
      </c>
      <c r="D199" s="86">
        <v>93468.758166</v>
      </c>
      <c r="E199" s="86">
        <v>37654.659999999902</v>
      </c>
      <c r="F199" s="15">
        <f>Table323[[#This Row],[Single Family]]+Table323[[#This Row],[2-4 Units]]+Table323[[#This Row],[&gt;4 Units]]</f>
        <v>0</v>
      </c>
      <c r="G199" s="15">
        <v>0</v>
      </c>
      <c r="H199" s="15">
        <v>0</v>
      </c>
      <c r="I199" s="15">
        <v>0</v>
      </c>
      <c r="J199" s="85">
        <v>0</v>
      </c>
      <c r="K199">
        <f t="shared" si="3"/>
        <v>0</v>
      </c>
      <c r="L199" s="15">
        <v>0</v>
      </c>
      <c r="M199" s="15">
        <v>0</v>
      </c>
      <c r="N199" s="15">
        <v>0</v>
      </c>
      <c r="O199" s="85">
        <v>0</v>
      </c>
    </row>
    <row r="200" spans="1:15" x14ac:dyDescent="0.25">
      <c r="A200" s="47">
        <v>9013538201</v>
      </c>
      <c r="B200" t="s">
        <v>1883</v>
      </c>
      <c r="C200" s="76" t="s">
        <v>1774</v>
      </c>
      <c r="D200" s="86">
        <v>327.95279999999997</v>
      </c>
      <c r="E200" s="86">
        <v>0</v>
      </c>
      <c r="F200" s="15">
        <f>Table323[[#This Row],[Single Family]]+Table323[[#This Row],[2-4 Units]]+Table323[[#This Row],[&gt;4 Units]]</f>
        <v>0</v>
      </c>
      <c r="G200" s="15">
        <v>0</v>
      </c>
      <c r="H200" s="15">
        <v>0</v>
      </c>
      <c r="I200" s="15">
        <v>0</v>
      </c>
      <c r="J200" s="85">
        <v>0</v>
      </c>
      <c r="K200">
        <f t="shared" si="3"/>
        <v>0</v>
      </c>
      <c r="L200" s="15">
        <v>0</v>
      </c>
      <c r="M200" s="15">
        <v>0</v>
      </c>
      <c r="N200" s="15">
        <v>0</v>
      </c>
      <c r="O200" s="85">
        <v>0</v>
      </c>
    </row>
    <row r="201" spans="1:15" x14ac:dyDescent="0.25">
      <c r="A201" s="47">
        <v>9013538202</v>
      </c>
      <c r="B201" t="s">
        <v>1883</v>
      </c>
      <c r="C201" s="76" t="s">
        <v>1774</v>
      </c>
      <c r="D201" s="86">
        <v>121.03748999999999</v>
      </c>
      <c r="E201" s="86">
        <v>0</v>
      </c>
      <c r="F201" s="15">
        <f>Table323[[#This Row],[Single Family]]+Table323[[#This Row],[2-4 Units]]+Table323[[#This Row],[&gt;4 Units]]</f>
        <v>0</v>
      </c>
      <c r="G201" s="15">
        <v>0</v>
      </c>
      <c r="H201" s="15">
        <v>0</v>
      </c>
      <c r="I201" s="15">
        <v>0</v>
      </c>
      <c r="J201" s="85">
        <v>0</v>
      </c>
      <c r="K201">
        <f t="shared" si="3"/>
        <v>0</v>
      </c>
      <c r="L201" s="15">
        <v>0</v>
      </c>
      <c r="M201" s="15">
        <v>0</v>
      </c>
      <c r="N201" s="15">
        <v>0</v>
      </c>
      <c r="O201" s="85">
        <v>0</v>
      </c>
    </row>
    <row r="202" spans="1:15" x14ac:dyDescent="0.25">
      <c r="A202" s="47">
        <v>9003480300</v>
      </c>
      <c r="B202" t="s">
        <v>1882</v>
      </c>
      <c r="C202" s="76" t="s">
        <v>1774</v>
      </c>
      <c r="D202" s="86">
        <v>26750.832633000002</v>
      </c>
      <c r="E202" s="86">
        <v>14124.2699999999</v>
      </c>
      <c r="F202" s="15">
        <f>Table323[[#This Row],[Single Family]]+Table323[[#This Row],[2-4 Units]]+Table323[[#This Row],[&gt;4 Units]]</f>
        <v>0</v>
      </c>
      <c r="G202" s="15">
        <v>0</v>
      </c>
      <c r="H202" s="15">
        <v>0</v>
      </c>
      <c r="I202" s="15">
        <v>0</v>
      </c>
      <c r="J202" s="85">
        <v>0</v>
      </c>
      <c r="K202">
        <f t="shared" si="3"/>
        <v>0</v>
      </c>
      <c r="L202" s="15">
        <v>0</v>
      </c>
      <c r="M202" s="15">
        <v>0</v>
      </c>
      <c r="N202" s="15">
        <v>0</v>
      </c>
      <c r="O202" s="85">
        <v>0</v>
      </c>
    </row>
    <row r="203" spans="1:15" x14ac:dyDescent="0.25">
      <c r="A203" s="47">
        <v>9003480400</v>
      </c>
      <c r="B203" t="s">
        <v>1882</v>
      </c>
      <c r="C203" s="76" t="s">
        <v>1774</v>
      </c>
      <c r="D203" s="86">
        <v>45231.213887999998</v>
      </c>
      <c r="E203" s="86">
        <v>5174.13</v>
      </c>
      <c r="F203" s="15">
        <f>Table323[[#This Row],[Single Family]]+Table323[[#This Row],[2-4 Units]]+Table323[[#This Row],[&gt;4 Units]]</f>
        <v>0</v>
      </c>
      <c r="G203" s="15">
        <v>0</v>
      </c>
      <c r="H203" s="15">
        <v>0</v>
      </c>
      <c r="I203" s="15">
        <v>0</v>
      </c>
      <c r="J203" s="85">
        <v>0</v>
      </c>
      <c r="K203">
        <f t="shared" si="3"/>
        <v>0</v>
      </c>
      <c r="L203" s="15">
        <v>0</v>
      </c>
      <c r="M203" s="15">
        <v>0</v>
      </c>
      <c r="N203" s="15">
        <v>0</v>
      </c>
      <c r="O203" s="85">
        <v>0</v>
      </c>
    </row>
    <row r="204" spans="1:15" x14ac:dyDescent="0.25">
      <c r="A204" s="47">
        <v>9003480500</v>
      </c>
      <c r="B204" t="s">
        <v>1882</v>
      </c>
      <c r="C204" s="76" t="s">
        <v>1774</v>
      </c>
      <c r="D204" s="86">
        <v>39645.025559999995</v>
      </c>
      <c r="E204" s="86">
        <v>15728.78</v>
      </c>
      <c r="F204" s="15">
        <f>Table323[[#This Row],[Single Family]]+Table323[[#This Row],[2-4 Units]]+Table323[[#This Row],[&gt;4 Units]]</f>
        <v>0</v>
      </c>
      <c r="G204" s="15">
        <v>0</v>
      </c>
      <c r="H204" s="15">
        <v>0</v>
      </c>
      <c r="I204" s="15">
        <v>0</v>
      </c>
      <c r="J204" s="85">
        <v>0</v>
      </c>
      <c r="K204">
        <f t="shared" si="3"/>
        <v>0</v>
      </c>
      <c r="L204" s="15">
        <v>0</v>
      </c>
      <c r="M204" s="15">
        <v>0</v>
      </c>
      <c r="N204" s="15">
        <v>0</v>
      </c>
      <c r="O204" s="85">
        <v>0</v>
      </c>
    </row>
    <row r="205" spans="1:15" x14ac:dyDescent="0.25">
      <c r="A205" s="47">
        <v>9003480600</v>
      </c>
      <c r="B205" t="s">
        <v>1882</v>
      </c>
      <c r="C205" s="76" t="s">
        <v>1774</v>
      </c>
      <c r="D205" s="86">
        <v>44607.503115</v>
      </c>
      <c r="E205" s="86">
        <v>7518.04</v>
      </c>
      <c r="F205" s="15">
        <f>Table323[[#This Row],[Single Family]]+Table323[[#This Row],[2-4 Units]]+Table323[[#This Row],[&gt;4 Units]]</f>
        <v>0</v>
      </c>
      <c r="G205" s="15">
        <v>0</v>
      </c>
      <c r="H205" s="15">
        <v>0</v>
      </c>
      <c r="I205" s="15">
        <v>0</v>
      </c>
      <c r="J205" s="85">
        <v>0</v>
      </c>
      <c r="K205">
        <f t="shared" si="3"/>
        <v>0</v>
      </c>
      <c r="L205" s="15">
        <v>0</v>
      </c>
      <c r="M205" s="15">
        <v>0</v>
      </c>
      <c r="N205" s="15">
        <v>0</v>
      </c>
      <c r="O205" s="85">
        <v>0</v>
      </c>
    </row>
    <row r="206" spans="1:15" x14ac:dyDescent="0.25">
      <c r="A206" s="47">
        <v>9003480700</v>
      </c>
      <c r="B206" t="s">
        <v>1882</v>
      </c>
      <c r="C206" s="76" t="s">
        <v>1774</v>
      </c>
      <c r="D206" s="86">
        <v>22621.737914999998</v>
      </c>
      <c r="E206" s="86">
        <v>7515.24999999999</v>
      </c>
      <c r="F206" s="15">
        <f>Table323[[#This Row],[Single Family]]+Table323[[#This Row],[2-4 Units]]+Table323[[#This Row],[&gt;4 Units]]</f>
        <v>0</v>
      </c>
      <c r="G206" s="15">
        <v>0</v>
      </c>
      <c r="H206" s="15">
        <v>0</v>
      </c>
      <c r="I206" s="15">
        <v>0</v>
      </c>
      <c r="J206" s="85">
        <v>0</v>
      </c>
      <c r="K206">
        <f t="shared" si="3"/>
        <v>0</v>
      </c>
      <c r="L206" s="15">
        <v>0</v>
      </c>
      <c r="M206" s="15">
        <v>0</v>
      </c>
      <c r="N206" s="15">
        <v>0</v>
      </c>
      <c r="O206" s="85">
        <v>0</v>
      </c>
    </row>
    <row r="207" spans="1:15" x14ac:dyDescent="0.25">
      <c r="A207" s="47">
        <v>9003480800</v>
      </c>
      <c r="B207" t="s">
        <v>1882</v>
      </c>
      <c r="C207" s="76" t="s">
        <v>1774</v>
      </c>
      <c r="D207" s="86">
        <v>241849.475595</v>
      </c>
      <c r="E207" s="86">
        <v>693822.43999999901</v>
      </c>
      <c r="F207" s="15">
        <f>Table323[[#This Row],[Single Family]]+Table323[[#This Row],[2-4 Units]]+Table323[[#This Row],[&gt;4 Units]]</f>
        <v>426</v>
      </c>
      <c r="G207" s="15">
        <v>153</v>
      </c>
      <c r="H207" s="15">
        <v>4</v>
      </c>
      <c r="I207" s="15">
        <v>269</v>
      </c>
      <c r="J207" s="85">
        <v>246959</v>
      </c>
      <c r="K207">
        <f t="shared" si="3"/>
        <v>72</v>
      </c>
      <c r="L207" s="15">
        <v>52</v>
      </c>
      <c r="M207" s="15">
        <v>0</v>
      </c>
      <c r="N207" s="15">
        <v>20</v>
      </c>
      <c r="O207" s="85">
        <v>111010</v>
      </c>
    </row>
    <row r="208" spans="1:15" x14ac:dyDescent="0.25">
      <c r="A208" s="47">
        <v>9003480900</v>
      </c>
      <c r="B208" t="s">
        <v>1882</v>
      </c>
      <c r="C208" s="76" t="s">
        <v>1774</v>
      </c>
      <c r="D208" s="86">
        <v>27227.381390999941</v>
      </c>
      <c r="E208" s="86">
        <v>27083.549999999901</v>
      </c>
      <c r="F208" s="15">
        <f>Table323[[#This Row],[Single Family]]+Table323[[#This Row],[2-4 Units]]+Table323[[#This Row],[&gt;4 Units]]</f>
        <v>0</v>
      </c>
      <c r="G208" s="15">
        <v>0</v>
      </c>
      <c r="H208" s="15">
        <v>0</v>
      </c>
      <c r="I208" s="15">
        <v>0</v>
      </c>
      <c r="J208" s="85">
        <v>0</v>
      </c>
      <c r="K208">
        <f t="shared" si="3"/>
        <v>0</v>
      </c>
      <c r="L208" s="15">
        <v>0</v>
      </c>
      <c r="M208" s="15">
        <v>0</v>
      </c>
      <c r="N208" s="15">
        <v>0</v>
      </c>
      <c r="O208" s="85">
        <v>0</v>
      </c>
    </row>
    <row r="209" spans="1:15" x14ac:dyDescent="0.25">
      <c r="A209" s="47">
        <v>9003481000</v>
      </c>
      <c r="B209" t="s">
        <v>1882</v>
      </c>
      <c r="C209" s="76" t="s">
        <v>1774</v>
      </c>
      <c r="D209" s="86">
        <v>47658.997889999999</v>
      </c>
      <c r="E209" s="86">
        <v>4616.59</v>
      </c>
      <c r="F209" s="15">
        <f>Table323[[#This Row],[Single Family]]+Table323[[#This Row],[2-4 Units]]+Table323[[#This Row],[&gt;4 Units]]</f>
        <v>0</v>
      </c>
      <c r="G209" s="15">
        <v>0</v>
      </c>
      <c r="H209" s="15">
        <v>0</v>
      </c>
      <c r="I209" s="15">
        <v>0</v>
      </c>
      <c r="J209" s="85">
        <v>0</v>
      </c>
      <c r="K209">
        <f t="shared" si="3"/>
        <v>0</v>
      </c>
      <c r="L209" s="15">
        <v>0</v>
      </c>
      <c r="M209" s="15">
        <v>0</v>
      </c>
      <c r="N209" s="15">
        <v>0</v>
      </c>
      <c r="O209" s="85">
        <v>0</v>
      </c>
    </row>
    <row r="210" spans="1:15" x14ac:dyDescent="0.25">
      <c r="A210" s="47">
        <v>9003481100</v>
      </c>
      <c r="B210" t="s">
        <v>1882</v>
      </c>
      <c r="C210" s="76" t="s">
        <v>1774</v>
      </c>
      <c r="D210" s="86">
        <v>47203.864154999996</v>
      </c>
      <c r="E210" s="86">
        <v>11863.529999999901</v>
      </c>
      <c r="F210" s="15">
        <f>Table323[[#This Row],[Single Family]]+Table323[[#This Row],[2-4 Units]]+Table323[[#This Row],[&gt;4 Units]]</f>
        <v>0</v>
      </c>
      <c r="G210" s="15">
        <v>0</v>
      </c>
      <c r="H210" s="15">
        <v>0</v>
      </c>
      <c r="I210" s="15">
        <v>0</v>
      </c>
      <c r="J210" s="85">
        <v>0</v>
      </c>
      <c r="K210">
        <f t="shared" si="3"/>
        <v>0</v>
      </c>
      <c r="L210" s="15">
        <v>0</v>
      </c>
      <c r="M210" s="15">
        <v>0</v>
      </c>
      <c r="N210" s="15">
        <v>0</v>
      </c>
      <c r="O210" s="85">
        <v>0</v>
      </c>
    </row>
    <row r="211" spans="1:15" x14ac:dyDescent="0.25">
      <c r="A211" s="47">
        <v>9003481200</v>
      </c>
      <c r="B211" t="s">
        <v>1882</v>
      </c>
      <c r="C211" s="76" t="s">
        <v>1774</v>
      </c>
      <c r="D211" s="86">
        <v>51843.000888000002</v>
      </c>
      <c r="E211" s="86">
        <v>10785.51</v>
      </c>
      <c r="F211" s="15">
        <f>Table323[[#This Row],[Single Family]]+Table323[[#This Row],[2-4 Units]]+Table323[[#This Row],[&gt;4 Units]]</f>
        <v>0</v>
      </c>
      <c r="G211" s="15">
        <v>0</v>
      </c>
      <c r="H211" s="15">
        <v>0</v>
      </c>
      <c r="I211" s="15">
        <v>0</v>
      </c>
      <c r="J211" s="85">
        <v>0</v>
      </c>
      <c r="K211">
        <f t="shared" si="3"/>
        <v>0</v>
      </c>
      <c r="L211" s="15">
        <v>0</v>
      </c>
      <c r="M211" s="15">
        <v>0</v>
      </c>
      <c r="N211" s="15">
        <v>0</v>
      </c>
      <c r="O211" s="85">
        <v>0</v>
      </c>
    </row>
    <row r="212" spans="1:15" x14ac:dyDescent="0.25">
      <c r="A212" s="47">
        <v>9003481300</v>
      </c>
      <c r="B212" t="s">
        <v>1882</v>
      </c>
      <c r="C212" s="76" t="s">
        <v>1774</v>
      </c>
      <c r="D212" s="86">
        <v>36463.458149999999</v>
      </c>
      <c r="E212" s="86">
        <v>5146.4399999999896</v>
      </c>
      <c r="F212" s="15">
        <f>Table323[[#This Row],[Single Family]]+Table323[[#This Row],[2-4 Units]]+Table323[[#This Row],[&gt;4 Units]]</f>
        <v>0</v>
      </c>
      <c r="G212" s="15">
        <v>0</v>
      </c>
      <c r="H212" s="15">
        <v>0</v>
      </c>
      <c r="I212" s="15">
        <v>0</v>
      </c>
      <c r="J212" s="85">
        <v>0</v>
      </c>
      <c r="K212">
        <f t="shared" si="3"/>
        <v>0</v>
      </c>
      <c r="L212" s="15">
        <v>0</v>
      </c>
      <c r="M212" s="15">
        <v>0</v>
      </c>
      <c r="N212" s="15">
        <v>0</v>
      </c>
      <c r="O212" s="85">
        <v>0</v>
      </c>
    </row>
    <row r="213" spans="1:15" x14ac:dyDescent="0.25">
      <c r="A213" s="47">
        <v>9003484200</v>
      </c>
      <c r="B213" t="s">
        <v>1882</v>
      </c>
      <c r="C213" s="76" t="s">
        <v>1774</v>
      </c>
      <c r="D213" s="86">
        <v>614.19707999999991</v>
      </c>
      <c r="E213" s="86">
        <v>0</v>
      </c>
      <c r="F213" s="15">
        <f>Table323[[#This Row],[Single Family]]+Table323[[#This Row],[2-4 Units]]+Table323[[#This Row],[&gt;4 Units]]</f>
        <v>0</v>
      </c>
      <c r="G213" s="15">
        <v>0</v>
      </c>
      <c r="H213" s="15">
        <v>0</v>
      </c>
      <c r="I213" s="15">
        <v>0</v>
      </c>
      <c r="J213" s="85">
        <v>0</v>
      </c>
      <c r="K213">
        <f t="shared" si="3"/>
        <v>0</v>
      </c>
      <c r="L213" s="15">
        <v>0</v>
      </c>
      <c r="M213" s="15">
        <v>0</v>
      </c>
      <c r="N213" s="15">
        <v>0</v>
      </c>
      <c r="O213" s="85">
        <v>0</v>
      </c>
    </row>
    <row r="214" spans="1:15" x14ac:dyDescent="0.25">
      <c r="A214" s="47">
        <v>9003524300</v>
      </c>
      <c r="B214" t="s">
        <v>1882</v>
      </c>
      <c r="C214" s="76" t="s">
        <v>1774</v>
      </c>
      <c r="D214" s="86">
        <v>58209.005861999998</v>
      </c>
      <c r="E214" s="86">
        <v>13027.05</v>
      </c>
      <c r="F214" s="15">
        <f>Table323[[#This Row],[Single Family]]+Table323[[#This Row],[2-4 Units]]+Table323[[#This Row],[&gt;4 Units]]</f>
        <v>0</v>
      </c>
      <c r="G214" s="15">
        <v>0</v>
      </c>
      <c r="H214" s="15">
        <v>0</v>
      </c>
      <c r="I214" s="15">
        <v>0</v>
      </c>
      <c r="J214" s="85">
        <v>0</v>
      </c>
      <c r="K214">
        <f t="shared" si="3"/>
        <v>0</v>
      </c>
      <c r="L214" s="15">
        <v>0</v>
      </c>
      <c r="M214" s="15">
        <v>0</v>
      </c>
      <c r="N214" s="15">
        <v>0</v>
      </c>
      <c r="O214" s="85">
        <v>0</v>
      </c>
    </row>
    <row r="215" spans="1:15" x14ac:dyDescent="0.25">
      <c r="A215" s="47">
        <v>9013538201</v>
      </c>
      <c r="B215" t="s">
        <v>1882</v>
      </c>
      <c r="C215" s="76" t="s">
        <v>1774</v>
      </c>
      <c r="D215" s="86">
        <v>64.229759999999999</v>
      </c>
      <c r="E215" s="86">
        <v>0</v>
      </c>
      <c r="F215" s="15">
        <f>Table323[[#This Row],[Single Family]]+Table323[[#This Row],[2-4 Units]]+Table323[[#This Row],[&gt;4 Units]]</f>
        <v>0</v>
      </c>
      <c r="G215" s="15">
        <v>0</v>
      </c>
      <c r="H215" s="15">
        <v>0</v>
      </c>
      <c r="I215" s="15">
        <v>0</v>
      </c>
      <c r="J215" s="85">
        <v>0</v>
      </c>
      <c r="K215">
        <f t="shared" si="3"/>
        <v>0</v>
      </c>
      <c r="L215" s="15">
        <v>0</v>
      </c>
      <c r="M215" s="15">
        <v>0</v>
      </c>
      <c r="N215" s="15">
        <v>0</v>
      </c>
      <c r="O215" s="85">
        <v>0</v>
      </c>
    </row>
    <row r="216" spans="1:15" x14ac:dyDescent="0.25">
      <c r="A216" s="47">
        <v>9007630100</v>
      </c>
      <c r="B216" t="s">
        <v>1881</v>
      </c>
      <c r="C216" s="76" t="s">
        <v>1774</v>
      </c>
      <c r="D216" s="86">
        <v>171308.36488499999</v>
      </c>
      <c r="E216" s="86">
        <v>126988.55999999899</v>
      </c>
      <c r="F216" s="15">
        <f>Table323[[#This Row],[Single Family]]+Table323[[#This Row],[2-4 Units]]+Table323[[#This Row],[&gt;4 Units]]</f>
        <v>36</v>
      </c>
      <c r="G216" s="15">
        <v>36</v>
      </c>
      <c r="H216" s="15">
        <v>0</v>
      </c>
      <c r="I216" s="15">
        <v>0</v>
      </c>
      <c r="J216" s="85">
        <v>92291.729999999894</v>
      </c>
      <c r="K216">
        <f t="shared" si="3"/>
        <v>0</v>
      </c>
      <c r="L216" s="15">
        <v>0</v>
      </c>
      <c r="M216" s="15">
        <v>0</v>
      </c>
      <c r="N216" s="15">
        <v>0</v>
      </c>
      <c r="O216" s="85">
        <v>5690.29</v>
      </c>
    </row>
    <row r="217" spans="1:15" x14ac:dyDescent="0.25">
      <c r="A217" s="47">
        <v>9007670100</v>
      </c>
      <c r="B217" t="s">
        <v>1881</v>
      </c>
      <c r="C217" s="76" t="s">
        <v>1774</v>
      </c>
      <c r="D217" s="86">
        <v>366.46343999999999</v>
      </c>
      <c r="E217" s="86">
        <v>0</v>
      </c>
      <c r="F217" s="15">
        <f>Table323[[#This Row],[Single Family]]+Table323[[#This Row],[2-4 Units]]+Table323[[#This Row],[&gt;4 Units]]</f>
        <v>0</v>
      </c>
      <c r="G217" s="15">
        <v>0</v>
      </c>
      <c r="H217" s="15">
        <v>0</v>
      </c>
      <c r="I217" s="15">
        <v>0</v>
      </c>
      <c r="J217" s="85">
        <v>0</v>
      </c>
      <c r="K217">
        <f t="shared" si="3"/>
        <v>0</v>
      </c>
      <c r="L217" s="15">
        <v>0</v>
      </c>
      <c r="M217" s="15">
        <v>0</v>
      </c>
      <c r="N217" s="15">
        <v>0</v>
      </c>
      <c r="O217" s="85">
        <v>0</v>
      </c>
    </row>
    <row r="218" spans="1:15" x14ac:dyDescent="0.25">
      <c r="A218" s="47">
        <v>9003406002</v>
      </c>
      <c r="B218" t="s">
        <v>1880</v>
      </c>
      <c r="C218" s="76" t="s">
        <v>1774</v>
      </c>
      <c r="D218" s="86">
        <v>623.26341000000002</v>
      </c>
      <c r="E218" s="86">
        <v>0</v>
      </c>
      <c r="F218" s="15">
        <f>Table323[[#This Row],[Single Family]]+Table323[[#This Row],[2-4 Units]]+Table323[[#This Row],[&gt;4 Units]]</f>
        <v>0</v>
      </c>
      <c r="G218" s="15">
        <v>0</v>
      </c>
      <c r="H218" s="15">
        <v>0</v>
      </c>
      <c r="I218" s="15">
        <v>0</v>
      </c>
      <c r="J218" s="85">
        <v>0</v>
      </c>
      <c r="K218">
        <f t="shared" si="3"/>
        <v>0</v>
      </c>
      <c r="L218" s="15">
        <v>0</v>
      </c>
      <c r="M218" s="15">
        <v>0</v>
      </c>
      <c r="N218" s="15">
        <v>0</v>
      </c>
      <c r="O218" s="85">
        <v>0</v>
      </c>
    </row>
    <row r="219" spans="1:15" x14ac:dyDescent="0.25">
      <c r="A219" s="47">
        <v>9003410101</v>
      </c>
      <c r="B219" t="s">
        <v>1880</v>
      </c>
      <c r="C219" s="76" t="s">
        <v>1774</v>
      </c>
      <c r="D219" s="86">
        <v>148.99625999999998</v>
      </c>
      <c r="E219" s="86">
        <v>0</v>
      </c>
      <c r="F219" s="15">
        <f>Table323[[#This Row],[Single Family]]+Table323[[#This Row],[2-4 Units]]+Table323[[#This Row],[&gt;4 Units]]</f>
        <v>0</v>
      </c>
      <c r="G219" s="15">
        <v>0</v>
      </c>
      <c r="H219" s="15">
        <v>0</v>
      </c>
      <c r="I219" s="15">
        <v>0</v>
      </c>
      <c r="J219" s="85">
        <v>0</v>
      </c>
      <c r="K219">
        <f t="shared" si="3"/>
        <v>0</v>
      </c>
      <c r="L219" s="15">
        <v>0</v>
      </c>
      <c r="M219" s="15">
        <v>0</v>
      </c>
      <c r="N219" s="15">
        <v>0</v>
      </c>
      <c r="O219" s="85">
        <v>0</v>
      </c>
    </row>
    <row r="220" spans="1:15" x14ac:dyDescent="0.25">
      <c r="A220" s="47">
        <v>9003410102</v>
      </c>
      <c r="B220" t="s">
        <v>1880</v>
      </c>
      <c r="C220" s="76" t="s">
        <v>1774</v>
      </c>
      <c r="D220" s="86">
        <v>379.78226999999998</v>
      </c>
      <c r="E220" s="86">
        <v>0</v>
      </c>
      <c r="F220" s="15">
        <f>Table323[[#This Row],[Single Family]]+Table323[[#This Row],[2-4 Units]]+Table323[[#This Row],[&gt;4 Units]]</f>
        <v>0</v>
      </c>
      <c r="G220" s="15">
        <v>0</v>
      </c>
      <c r="H220" s="15">
        <v>0</v>
      </c>
      <c r="I220" s="15">
        <v>0</v>
      </c>
      <c r="J220" s="85">
        <v>0</v>
      </c>
      <c r="K220">
        <f t="shared" si="3"/>
        <v>0</v>
      </c>
      <c r="L220" s="15">
        <v>0</v>
      </c>
      <c r="M220" s="15">
        <v>0</v>
      </c>
      <c r="N220" s="15">
        <v>0</v>
      </c>
      <c r="O220" s="85">
        <v>0</v>
      </c>
    </row>
    <row r="221" spans="1:15" x14ac:dyDescent="0.25">
      <c r="A221" s="47">
        <v>9003420600</v>
      </c>
      <c r="B221" t="s">
        <v>1880</v>
      </c>
      <c r="C221" s="76" t="s">
        <v>1774</v>
      </c>
      <c r="D221" s="86">
        <v>879.67214999999999</v>
      </c>
      <c r="E221" s="86">
        <v>0</v>
      </c>
      <c r="F221" s="15">
        <f>Table323[[#This Row],[Single Family]]+Table323[[#This Row],[2-4 Units]]+Table323[[#This Row],[&gt;4 Units]]</f>
        <v>0</v>
      </c>
      <c r="G221" s="15">
        <v>0</v>
      </c>
      <c r="H221" s="15">
        <v>0</v>
      </c>
      <c r="I221" s="15">
        <v>0</v>
      </c>
      <c r="J221" s="85">
        <v>0</v>
      </c>
      <c r="K221">
        <f t="shared" si="3"/>
        <v>0</v>
      </c>
      <c r="L221" s="15">
        <v>0</v>
      </c>
      <c r="M221" s="15">
        <v>0</v>
      </c>
      <c r="N221" s="15">
        <v>0</v>
      </c>
      <c r="O221" s="85">
        <v>0</v>
      </c>
    </row>
    <row r="222" spans="1:15" x14ac:dyDescent="0.25">
      <c r="A222" s="47">
        <v>9003460100</v>
      </c>
      <c r="B222" t="s">
        <v>1880</v>
      </c>
      <c r="C222" s="76" t="s">
        <v>1774</v>
      </c>
      <c r="D222" s="86">
        <v>43157.608703999998</v>
      </c>
      <c r="E222" s="86">
        <v>8902.56</v>
      </c>
      <c r="F222" s="15">
        <f>Table323[[#This Row],[Single Family]]+Table323[[#This Row],[2-4 Units]]+Table323[[#This Row],[&gt;4 Units]]</f>
        <v>0</v>
      </c>
      <c r="G222" s="15">
        <v>0</v>
      </c>
      <c r="H222" s="15">
        <v>0</v>
      </c>
      <c r="I222" s="15">
        <v>0</v>
      </c>
      <c r="J222" s="85">
        <v>0</v>
      </c>
      <c r="K222">
        <f t="shared" si="3"/>
        <v>0</v>
      </c>
      <c r="L222" s="15">
        <v>0</v>
      </c>
      <c r="M222" s="15">
        <v>0</v>
      </c>
      <c r="N222" s="15">
        <v>0</v>
      </c>
      <c r="O222" s="85">
        <v>0</v>
      </c>
    </row>
    <row r="223" spans="1:15" x14ac:dyDescent="0.25">
      <c r="A223" s="47">
        <v>9003460202</v>
      </c>
      <c r="B223" t="s">
        <v>1880</v>
      </c>
      <c r="C223" s="76" t="s">
        <v>1774</v>
      </c>
      <c r="D223" s="86">
        <v>71589.182426999992</v>
      </c>
      <c r="E223" s="86">
        <v>13667.9</v>
      </c>
      <c r="F223" s="15">
        <f>Table323[[#This Row],[Single Family]]+Table323[[#This Row],[2-4 Units]]+Table323[[#This Row],[&gt;4 Units]]</f>
        <v>0</v>
      </c>
      <c r="G223" s="15">
        <v>0</v>
      </c>
      <c r="H223" s="15">
        <v>0</v>
      </c>
      <c r="I223" s="15">
        <v>0</v>
      </c>
      <c r="J223" s="85">
        <v>0</v>
      </c>
      <c r="K223">
        <f t="shared" si="3"/>
        <v>0</v>
      </c>
      <c r="L223" s="15">
        <v>0</v>
      </c>
      <c r="M223" s="15">
        <v>0</v>
      </c>
      <c r="N223" s="15">
        <v>0</v>
      </c>
      <c r="O223" s="85">
        <v>0</v>
      </c>
    </row>
    <row r="224" spans="1:15" x14ac:dyDescent="0.25">
      <c r="A224" s="47">
        <v>9003460203</v>
      </c>
      <c r="B224" t="s">
        <v>1880</v>
      </c>
      <c r="C224" s="76" t="s">
        <v>1774</v>
      </c>
      <c r="D224" s="86">
        <v>80888.387831999993</v>
      </c>
      <c r="E224" s="86">
        <v>28315.22</v>
      </c>
      <c r="F224" s="15">
        <f>Table323[[#This Row],[Single Family]]+Table323[[#This Row],[2-4 Units]]+Table323[[#This Row],[&gt;4 Units]]</f>
        <v>0</v>
      </c>
      <c r="G224" s="15">
        <v>0</v>
      </c>
      <c r="H224" s="15">
        <v>0</v>
      </c>
      <c r="I224" s="15">
        <v>0</v>
      </c>
      <c r="J224" s="85">
        <v>0</v>
      </c>
      <c r="K224">
        <f t="shared" si="3"/>
        <v>0</v>
      </c>
      <c r="L224" s="15">
        <v>0</v>
      </c>
      <c r="M224" s="15">
        <v>0</v>
      </c>
      <c r="N224" s="15">
        <v>0</v>
      </c>
      <c r="O224" s="85">
        <v>0</v>
      </c>
    </row>
    <row r="225" spans="1:15" x14ac:dyDescent="0.25">
      <c r="A225" s="47">
        <v>9003460204</v>
      </c>
      <c r="B225" t="s">
        <v>1880</v>
      </c>
      <c r="C225" s="76" t="s">
        <v>1774</v>
      </c>
      <c r="D225" s="86">
        <v>221877.90021599943</v>
      </c>
      <c r="E225" s="86">
        <v>277960.92</v>
      </c>
      <c r="F225" s="15">
        <f>Table323[[#This Row],[Single Family]]+Table323[[#This Row],[2-4 Units]]+Table323[[#This Row],[&gt;4 Units]]</f>
        <v>524</v>
      </c>
      <c r="G225" s="15">
        <v>125</v>
      </c>
      <c r="H225" s="15">
        <v>1</v>
      </c>
      <c r="I225" s="15">
        <v>398</v>
      </c>
      <c r="J225" s="85">
        <v>182979</v>
      </c>
      <c r="K225">
        <f t="shared" si="3"/>
        <v>154</v>
      </c>
      <c r="L225" s="15">
        <v>10</v>
      </c>
      <c r="M225" s="15">
        <v>0</v>
      </c>
      <c r="N225" s="15">
        <v>144</v>
      </c>
      <c r="O225" s="85">
        <v>83174.799999999901</v>
      </c>
    </row>
    <row r="226" spans="1:15" x14ac:dyDescent="0.25">
      <c r="A226" s="47">
        <v>9003460301</v>
      </c>
      <c r="B226" t="s">
        <v>1880</v>
      </c>
      <c r="C226" s="76" t="s">
        <v>1774</v>
      </c>
      <c r="D226" s="86">
        <v>65189.494251000004</v>
      </c>
      <c r="E226" s="86">
        <v>15218.17</v>
      </c>
      <c r="F226" s="15">
        <f>Table323[[#This Row],[Single Family]]+Table323[[#This Row],[2-4 Units]]+Table323[[#This Row],[&gt;4 Units]]</f>
        <v>0</v>
      </c>
      <c r="G226" s="15">
        <v>0</v>
      </c>
      <c r="H226" s="15">
        <v>0</v>
      </c>
      <c r="I226" s="15">
        <v>0</v>
      </c>
      <c r="J226" s="85">
        <v>0</v>
      </c>
      <c r="K226">
        <f t="shared" si="3"/>
        <v>0</v>
      </c>
      <c r="L226" s="15">
        <v>0</v>
      </c>
      <c r="M226" s="15">
        <v>0</v>
      </c>
      <c r="N226" s="15">
        <v>0</v>
      </c>
      <c r="O226" s="85">
        <v>0</v>
      </c>
    </row>
    <row r="227" spans="1:15" x14ac:dyDescent="0.25">
      <c r="A227" s="47">
        <v>9003460302</v>
      </c>
      <c r="B227" t="s">
        <v>1880</v>
      </c>
      <c r="C227" s="76" t="s">
        <v>1774</v>
      </c>
      <c r="D227" s="86">
        <v>47689.262648999938</v>
      </c>
      <c r="E227" s="86">
        <v>26165.15</v>
      </c>
      <c r="F227" s="15">
        <f>Table323[[#This Row],[Single Family]]+Table323[[#This Row],[2-4 Units]]+Table323[[#This Row],[&gt;4 Units]]</f>
        <v>0</v>
      </c>
      <c r="G227" s="15">
        <v>0</v>
      </c>
      <c r="H227" s="15">
        <v>0</v>
      </c>
      <c r="I227" s="15">
        <v>0</v>
      </c>
      <c r="J227" s="85">
        <v>0</v>
      </c>
      <c r="K227">
        <f t="shared" si="3"/>
        <v>0</v>
      </c>
      <c r="L227" s="15">
        <v>0</v>
      </c>
      <c r="M227" s="15">
        <v>0</v>
      </c>
      <c r="N227" s="15">
        <v>0</v>
      </c>
      <c r="O227" s="85">
        <v>0</v>
      </c>
    </row>
    <row r="228" spans="1:15" x14ac:dyDescent="0.25">
      <c r="A228" s="47">
        <v>9003462101</v>
      </c>
      <c r="B228" t="s">
        <v>1880</v>
      </c>
      <c r="C228" s="76" t="s">
        <v>1774</v>
      </c>
      <c r="D228" s="86">
        <v>44.810009999999998</v>
      </c>
      <c r="E228" s="86">
        <v>0</v>
      </c>
      <c r="F228" s="15">
        <f>Table323[[#This Row],[Single Family]]+Table323[[#This Row],[2-4 Units]]+Table323[[#This Row],[&gt;4 Units]]</f>
        <v>0</v>
      </c>
      <c r="G228" s="15">
        <v>0</v>
      </c>
      <c r="H228" s="15">
        <v>0</v>
      </c>
      <c r="I228" s="15">
        <v>0</v>
      </c>
      <c r="J228" s="85">
        <v>0</v>
      </c>
      <c r="K228">
        <f t="shared" si="3"/>
        <v>0</v>
      </c>
      <c r="L228" s="15">
        <v>0</v>
      </c>
      <c r="M228" s="15">
        <v>0</v>
      </c>
      <c r="N228" s="15">
        <v>0</v>
      </c>
      <c r="O228" s="85">
        <v>0</v>
      </c>
    </row>
    <row r="229" spans="1:15" x14ac:dyDescent="0.25">
      <c r="A229" s="47">
        <v>9003496200</v>
      </c>
      <c r="B229" t="s">
        <v>1880</v>
      </c>
      <c r="C229" s="76" t="s">
        <v>1774</v>
      </c>
      <c r="D229" s="86">
        <v>135.52434</v>
      </c>
      <c r="E229" s="86">
        <v>0</v>
      </c>
      <c r="F229" s="15">
        <f>Table323[[#This Row],[Single Family]]+Table323[[#This Row],[2-4 Units]]+Table323[[#This Row],[&gt;4 Units]]</f>
        <v>0</v>
      </c>
      <c r="G229" s="15">
        <v>0</v>
      </c>
      <c r="H229" s="15">
        <v>0</v>
      </c>
      <c r="I229" s="15">
        <v>0</v>
      </c>
      <c r="J229" s="85">
        <v>0</v>
      </c>
      <c r="K229">
        <f t="shared" si="3"/>
        <v>0</v>
      </c>
      <c r="L229" s="15">
        <v>0</v>
      </c>
      <c r="M229" s="15">
        <v>0</v>
      </c>
      <c r="N229" s="15">
        <v>0</v>
      </c>
      <c r="O229" s="85">
        <v>0</v>
      </c>
    </row>
    <row r="230" spans="1:15" x14ac:dyDescent="0.25">
      <c r="A230" s="47">
        <v>9011712100</v>
      </c>
      <c r="B230" t="s">
        <v>1879</v>
      </c>
      <c r="C230" s="76" t="s">
        <v>1774</v>
      </c>
      <c r="D230" s="86">
        <v>39639.234221999941</v>
      </c>
      <c r="E230" s="86">
        <v>40645.910000000003</v>
      </c>
      <c r="F230" s="15">
        <f>Table323[[#This Row],[Single Family]]+Table323[[#This Row],[2-4 Units]]+Table323[[#This Row],[&gt;4 Units]]</f>
        <v>10</v>
      </c>
      <c r="G230" s="15">
        <v>10</v>
      </c>
      <c r="H230" s="15">
        <v>0</v>
      </c>
      <c r="I230" s="15">
        <v>0</v>
      </c>
      <c r="J230" s="85">
        <v>16378.6</v>
      </c>
      <c r="K230">
        <f t="shared" si="3"/>
        <v>4</v>
      </c>
      <c r="L230" s="15">
        <v>4</v>
      </c>
      <c r="M230" s="15">
        <v>0</v>
      </c>
      <c r="N230" s="15">
        <v>0</v>
      </c>
      <c r="O230" s="85">
        <v>11314</v>
      </c>
    </row>
    <row r="231" spans="1:15" x14ac:dyDescent="0.25">
      <c r="A231" s="47">
        <v>9011870100</v>
      </c>
      <c r="B231" t="s">
        <v>1879</v>
      </c>
      <c r="C231" s="76" t="s">
        <v>1774</v>
      </c>
      <c r="D231" s="86">
        <v>35.959139999999998</v>
      </c>
      <c r="E231" s="86">
        <v>0</v>
      </c>
      <c r="F231" s="15">
        <f>Table323[[#This Row],[Single Family]]+Table323[[#This Row],[2-4 Units]]+Table323[[#This Row],[&gt;4 Units]]</f>
        <v>0</v>
      </c>
      <c r="G231" s="15">
        <v>0</v>
      </c>
      <c r="H231" s="15">
        <v>0</v>
      </c>
      <c r="I231" s="15">
        <v>0</v>
      </c>
      <c r="J231" s="85">
        <v>0</v>
      </c>
      <c r="K231">
        <f t="shared" si="3"/>
        <v>0</v>
      </c>
      <c r="L231" s="15">
        <v>0</v>
      </c>
      <c r="M231" s="15">
        <v>0</v>
      </c>
      <c r="N231" s="15">
        <v>0</v>
      </c>
      <c r="O231" s="85">
        <v>0</v>
      </c>
    </row>
    <row r="232" spans="1:15" x14ac:dyDescent="0.25">
      <c r="A232" s="47">
        <v>9003510700</v>
      </c>
      <c r="B232" t="s">
        <v>1878</v>
      </c>
      <c r="C232" s="76" t="s">
        <v>1774</v>
      </c>
      <c r="D232" s="86">
        <v>104.43572999999999</v>
      </c>
      <c r="E232" s="86">
        <v>0</v>
      </c>
      <c r="F232" s="15">
        <f>Table323[[#This Row],[Single Family]]+Table323[[#This Row],[2-4 Units]]+Table323[[#This Row],[&gt;4 Units]]</f>
        <v>0</v>
      </c>
      <c r="G232" s="15">
        <v>0</v>
      </c>
      <c r="H232" s="15">
        <v>0</v>
      </c>
      <c r="I232" s="15">
        <v>0</v>
      </c>
      <c r="J232" s="85">
        <v>0</v>
      </c>
      <c r="K232">
        <f t="shared" si="3"/>
        <v>0</v>
      </c>
      <c r="L232" s="15">
        <v>0</v>
      </c>
      <c r="M232" s="15">
        <v>0</v>
      </c>
      <c r="N232" s="15">
        <v>0</v>
      </c>
      <c r="O232" s="85">
        <v>0</v>
      </c>
    </row>
    <row r="233" spans="1:15" x14ac:dyDescent="0.25">
      <c r="A233" s="47">
        <v>9003520100</v>
      </c>
      <c r="B233" t="s">
        <v>1878</v>
      </c>
      <c r="C233" s="76" t="s">
        <v>1774</v>
      </c>
      <c r="D233" s="86">
        <v>76012.200872999994</v>
      </c>
      <c r="E233" s="86">
        <v>8957.06</v>
      </c>
      <c r="F233" s="15">
        <f>Table323[[#This Row],[Single Family]]+Table323[[#This Row],[2-4 Units]]+Table323[[#This Row],[&gt;4 Units]]</f>
        <v>0</v>
      </c>
      <c r="G233" s="15">
        <v>0</v>
      </c>
      <c r="H233" s="15">
        <v>0</v>
      </c>
      <c r="I233" s="15">
        <v>0</v>
      </c>
      <c r="J233" s="85">
        <v>0</v>
      </c>
      <c r="K233">
        <f t="shared" si="3"/>
        <v>0</v>
      </c>
      <c r="L233" s="15">
        <v>0</v>
      </c>
      <c r="M233" s="15">
        <v>0</v>
      </c>
      <c r="N233" s="15">
        <v>0</v>
      </c>
      <c r="O233" s="85">
        <v>0</v>
      </c>
    </row>
    <row r="234" spans="1:15" x14ac:dyDescent="0.25">
      <c r="A234" s="47">
        <v>9003520201</v>
      </c>
      <c r="B234" t="s">
        <v>1878</v>
      </c>
      <c r="C234" s="76" t="s">
        <v>1774</v>
      </c>
      <c r="D234" s="86">
        <v>62825.875371000002</v>
      </c>
      <c r="E234" s="86">
        <v>21214.11</v>
      </c>
      <c r="F234" s="15">
        <f>Table323[[#This Row],[Single Family]]+Table323[[#This Row],[2-4 Units]]+Table323[[#This Row],[&gt;4 Units]]</f>
        <v>0</v>
      </c>
      <c r="G234" s="15">
        <v>0</v>
      </c>
      <c r="H234" s="15">
        <v>0</v>
      </c>
      <c r="I234" s="15">
        <v>0</v>
      </c>
      <c r="J234" s="85">
        <v>0</v>
      </c>
      <c r="K234">
        <f t="shared" si="3"/>
        <v>0</v>
      </c>
      <c r="L234" s="15">
        <v>0</v>
      </c>
      <c r="M234" s="15">
        <v>0</v>
      </c>
      <c r="N234" s="15">
        <v>0</v>
      </c>
      <c r="O234" s="85">
        <v>0</v>
      </c>
    </row>
    <row r="235" spans="1:15" x14ac:dyDescent="0.25">
      <c r="A235" s="47">
        <v>9003520202</v>
      </c>
      <c r="B235" t="s">
        <v>1878</v>
      </c>
      <c r="C235" s="76" t="s">
        <v>1774</v>
      </c>
      <c r="D235" s="86">
        <v>66772.119959999996</v>
      </c>
      <c r="E235" s="86">
        <v>30552.95</v>
      </c>
      <c r="F235" s="15">
        <f>Table323[[#This Row],[Single Family]]+Table323[[#This Row],[2-4 Units]]+Table323[[#This Row],[&gt;4 Units]]</f>
        <v>0</v>
      </c>
      <c r="G235" s="15">
        <v>0</v>
      </c>
      <c r="H235" s="15">
        <v>0</v>
      </c>
      <c r="I235" s="15">
        <v>0</v>
      </c>
      <c r="J235" s="85">
        <v>0</v>
      </c>
      <c r="K235">
        <f t="shared" si="3"/>
        <v>0</v>
      </c>
      <c r="L235" s="15">
        <v>0</v>
      </c>
      <c r="M235" s="15">
        <v>0</v>
      </c>
      <c r="N235" s="15">
        <v>0</v>
      </c>
      <c r="O235" s="85">
        <v>0</v>
      </c>
    </row>
    <row r="236" spans="1:15" x14ac:dyDescent="0.25">
      <c r="A236" s="47">
        <v>9003520301</v>
      </c>
      <c r="B236" t="s">
        <v>1878</v>
      </c>
      <c r="C236" s="76" t="s">
        <v>1774</v>
      </c>
      <c r="D236" s="86">
        <v>70017.815636999992</v>
      </c>
      <c r="E236" s="86">
        <v>49759.1899999999</v>
      </c>
      <c r="F236" s="15">
        <f>Table323[[#This Row],[Single Family]]+Table323[[#This Row],[2-4 Units]]+Table323[[#This Row],[&gt;4 Units]]</f>
        <v>0</v>
      </c>
      <c r="G236" s="15">
        <v>0</v>
      </c>
      <c r="H236" s="15">
        <v>0</v>
      </c>
      <c r="I236" s="15">
        <v>0</v>
      </c>
      <c r="J236" s="85">
        <v>0</v>
      </c>
      <c r="K236">
        <f t="shared" si="3"/>
        <v>0</v>
      </c>
      <c r="L236" s="15">
        <v>0</v>
      </c>
      <c r="M236" s="15">
        <v>0</v>
      </c>
      <c r="N236" s="15">
        <v>0</v>
      </c>
      <c r="O236" s="85">
        <v>0</v>
      </c>
    </row>
    <row r="237" spans="1:15" x14ac:dyDescent="0.25">
      <c r="A237" s="47">
        <v>9003520302</v>
      </c>
      <c r="B237" t="s">
        <v>1878</v>
      </c>
      <c r="C237" s="76" t="s">
        <v>1774</v>
      </c>
      <c r="D237" s="86">
        <v>44820.886760999936</v>
      </c>
      <c r="E237" s="86">
        <v>43561.74</v>
      </c>
      <c r="F237" s="15">
        <f>Table323[[#This Row],[Single Family]]+Table323[[#This Row],[2-4 Units]]+Table323[[#This Row],[&gt;4 Units]]</f>
        <v>0</v>
      </c>
      <c r="G237" s="15">
        <v>0</v>
      </c>
      <c r="H237" s="15">
        <v>0</v>
      </c>
      <c r="I237" s="15">
        <v>0</v>
      </c>
      <c r="J237" s="85">
        <v>0</v>
      </c>
      <c r="K237">
        <f t="shared" si="3"/>
        <v>0</v>
      </c>
      <c r="L237" s="15">
        <v>0</v>
      </c>
      <c r="M237" s="15">
        <v>0</v>
      </c>
      <c r="N237" s="15">
        <v>0</v>
      </c>
      <c r="O237" s="85">
        <v>0</v>
      </c>
    </row>
    <row r="238" spans="1:15" x14ac:dyDescent="0.25">
      <c r="A238" s="47">
        <v>9003520400</v>
      </c>
      <c r="B238" t="s">
        <v>1878</v>
      </c>
      <c r="C238" s="76" t="s">
        <v>1774</v>
      </c>
      <c r="D238" s="86">
        <v>301961.61298799998</v>
      </c>
      <c r="E238" s="86">
        <v>511814.52</v>
      </c>
      <c r="F238" s="15">
        <f>Table323[[#This Row],[Single Family]]+Table323[[#This Row],[2-4 Units]]+Table323[[#This Row],[&gt;4 Units]]</f>
        <v>183</v>
      </c>
      <c r="G238" s="15">
        <v>183</v>
      </c>
      <c r="H238" s="15">
        <v>0</v>
      </c>
      <c r="I238" s="15">
        <v>0</v>
      </c>
      <c r="J238" s="85">
        <v>196836</v>
      </c>
      <c r="K238">
        <f t="shared" si="3"/>
        <v>270</v>
      </c>
      <c r="L238" s="15">
        <v>10</v>
      </c>
      <c r="M238" s="15">
        <v>0</v>
      </c>
      <c r="N238" s="15">
        <v>260</v>
      </c>
      <c r="O238" s="85">
        <v>128598</v>
      </c>
    </row>
    <row r="239" spans="1:15" x14ac:dyDescent="0.25">
      <c r="A239" s="47">
        <v>9003520501</v>
      </c>
      <c r="B239" t="s">
        <v>1878</v>
      </c>
      <c r="C239" s="76" t="s">
        <v>1774</v>
      </c>
      <c r="D239" s="86">
        <v>70385.179472999997</v>
      </c>
      <c r="E239" s="86">
        <v>6992.21</v>
      </c>
      <c r="F239" s="15">
        <f>Table323[[#This Row],[Single Family]]+Table323[[#This Row],[2-4 Units]]+Table323[[#This Row],[&gt;4 Units]]</f>
        <v>0</v>
      </c>
      <c r="G239" s="15">
        <v>0</v>
      </c>
      <c r="H239" s="15">
        <v>0</v>
      </c>
      <c r="I239" s="15">
        <v>0</v>
      </c>
      <c r="J239" s="85">
        <v>0</v>
      </c>
      <c r="K239">
        <f t="shared" si="3"/>
        <v>0</v>
      </c>
      <c r="L239" s="15">
        <v>0</v>
      </c>
      <c r="M239" s="15">
        <v>0</v>
      </c>
      <c r="N239" s="15">
        <v>0</v>
      </c>
      <c r="O239" s="85">
        <v>0</v>
      </c>
    </row>
    <row r="240" spans="1:15" x14ac:dyDescent="0.25">
      <c r="A240" s="47">
        <v>9007560100</v>
      </c>
      <c r="B240" t="s">
        <v>1878</v>
      </c>
      <c r="C240" s="76" t="s">
        <v>1774</v>
      </c>
      <c r="D240" s="86">
        <v>313.48295999999999</v>
      </c>
      <c r="E240" s="86">
        <v>0</v>
      </c>
      <c r="F240" s="15">
        <f>Table323[[#This Row],[Single Family]]+Table323[[#This Row],[2-4 Units]]+Table323[[#This Row],[&gt;4 Units]]</f>
        <v>0</v>
      </c>
      <c r="G240" s="15">
        <v>0</v>
      </c>
      <c r="H240" s="15">
        <v>0</v>
      </c>
      <c r="I240" s="15">
        <v>0</v>
      </c>
      <c r="J240" s="85">
        <v>0</v>
      </c>
      <c r="K240">
        <f t="shared" si="3"/>
        <v>0</v>
      </c>
      <c r="L240" s="15">
        <v>0</v>
      </c>
      <c r="M240" s="15">
        <v>0</v>
      </c>
      <c r="N240" s="15">
        <v>0</v>
      </c>
      <c r="O240" s="85">
        <v>0</v>
      </c>
    </row>
    <row r="241" spans="1:15" x14ac:dyDescent="0.25">
      <c r="A241" s="47">
        <v>9013529100</v>
      </c>
      <c r="B241" t="s">
        <v>1878</v>
      </c>
      <c r="C241" s="76" t="s">
        <v>1774</v>
      </c>
      <c r="D241" s="86">
        <v>95.051879999999997</v>
      </c>
      <c r="E241" s="86">
        <v>0</v>
      </c>
      <c r="F241" s="15">
        <f>Table323[[#This Row],[Single Family]]+Table323[[#This Row],[2-4 Units]]+Table323[[#This Row],[&gt;4 Units]]</f>
        <v>0</v>
      </c>
      <c r="G241" s="15">
        <v>0</v>
      </c>
      <c r="H241" s="15">
        <v>0</v>
      </c>
      <c r="I241" s="15">
        <v>0</v>
      </c>
      <c r="J241" s="85">
        <v>0</v>
      </c>
      <c r="K241">
        <f t="shared" si="3"/>
        <v>0</v>
      </c>
      <c r="L241" s="15">
        <v>0</v>
      </c>
      <c r="M241" s="15">
        <v>0</v>
      </c>
      <c r="N241" s="15">
        <v>0</v>
      </c>
      <c r="O241" s="85">
        <v>0</v>
      </c>
    </row>
    <row r="242" spans="1:15" x14ac:dyDescent="0.25">
      <c r="A242" s="47">
        <v>9005296100</v>
      </c>
      <c r="B242" t="s">
        <v>1877</v>
      </c>
      <c r="C242" s="76" t="s">
        <v>1774</v>
      </c>
      <c r="D242" s="86">
        <v>89520.624332999432</v>
      </c>
      <c r="E242" s="86">
        <v>109377.989999999</v>
      </c>
      <c r="F242" s="15">
        <f>Table323[[#This Row],[Single Family]]+Table323[[#This Row],[2-4 Units]]+Table323[[#This Row],[&gt;4 Units]]</f>
        <v>11</v>
      </c>
      <c r="G242" s="15">
        <v>11</v>
      </c>
      <c r="H242" s="15">
        <v>0</v>
      </c>
      <c r="I242" s="15">
        <v>0</v>
      </c>
      <c r="J242" s="85">
        <v>24701.5999999999</v>
      </c>
      <c r="K242">
        <f t="shared" si="3"/>
        <v>7</v>
      </c>
      <c r="L242" s="15">
        <v>7</v>
      </c>
      <c r="M242" s="15">
        <v>0</v>
      </c>
      <c r="N242" s="15">
        <v>0</v>
      </c>
      <c r="O242" s="85">
        <v>66496.600000000006</v>
      </c>
    </row>
    <row r="243" spans="1:15" x14ac:dyDescent="0.25">
      <c r="A243" s="47">
        <v>9003330100</v>
      </c>
      <c r="B243" t="s">
        <v>1876</v>
      </c>
      <c r="C243" s="76" t="s">
        <v>1774</v>
      </c>
      <c r="D243" s="86">
        <v>126.65078999999999</v>
      </c>
      <c r="E243" s="86">
        <v>0</v>
      </c>
      <c r="F243" s="15">
        <f>Table323[[#This Row],[Single Family]]+Table323[[#This Row],[2-4 Units]]+Table323[[#This Row],[&gt;4 Units]]</f>
        <v>0</v>
      </c>
      <c r="G243" s="15">
        <v>0</v>
      </c>
      <c r="H243" s="15">
        <v>0</v>
      </c>
      <c r="I243" s="15">
        <v>0</v>
      </c>
      <c r="J243" s="85">
        <v>0</v>
      </c>
      <c r="K243">
        <f t="shared" si="3"/>
        <v>0</v>
      </c>
      <c r="L243" s="15">
        <v>0</v>
      </c>
      <c r="M243" s="15">
        <v>0</v>
      </c>
      <c r="N243" s="15">
        <v>0</v>
      </c>
      <c r="O243" s="85">
        <v>0</v>
      </c>
    </row>
    <row r="244" spans="1:15" x14ac:dyDescent="0.25">
      <c r="A244" s="47">
        <v>9003468101</v>
      </c>
      <c r="B244" t="s">
        <v>1876</v>
      </c>
      <c r="C244" s="76" t="s">
        <v>1774</v>
      </c>
      <c r="D244" s="86">
        <f>175587.008121+2153</f>
        <v>177740.00812099999</v>
      </c>
      <c r="E244" s="86">
        <v>116792.149999999</v>
      </c>
      <c r="F244" s="15">
        <f>Table323[[#This Row],[Single Family]]+Table323[[#This Row],[2-4 Units]]+Table323[[#This Row],[&gt;4 Units]]</f>
        <v>54</v>
      </c>
      <c r="G244" s="15">
        <v>54</v>
      </c>
      <c r="H244" s="15">
        <v>0</v>
      </c>
      <c r="I244" s="15">
        <v>0</v>
      </c>
      <c r="J244" s="85">
        <v>76777.899999999907</v>
      </c>
      <c r="K244">
        <f t="shared" si="3"/>
        <v>4</v>
      </c>
      <c r="L244" s="15">
        <v>4</v>
      </c>
      <c r="M244" s="15">
        <v>0</v>
      </c>
      <c r="N244" s="15">
        <v>0</v>
      </c>
      <c r="O244" s="85">
        <v>14876.5</v>
      </c>
    </row>
    <row r="245" spans="1:15" x14ac:dyDescent="0.25">
      <c r="A245" s="47">
        <v>9003468102</v>
      </c>
      <c r="B245" t="s">
        <v>1876</v>
      </c>
      <c r="C245" s="76" t="s">
        <v>1774</v>
      </c>
      <c r="D245" s="86">
        <v>61366.723551000003</v>
      </c>
      <c r="E245" s="86">
        <v>18118.98</v>
      </c>
      <c r="F245" s="15">
        <f>Table323[[#This Row],[Single Family]]+Table323[[#This Row],[2-4 Units]]+Table323[[#This Row],[&gt;4 Units]]</f>
        <v>0</v>
      </c>
      <c r="G245" s="15">
        <v>0</v>
      </c>
      <c r="H245" s="15">
        <v>0</v>
      </c>
      <c r="I245" s="15">
        <v>0</v>
      </c>
      <c r="J245" s="85">
        <v>0</v>
      </c>
      <c r="K245">
        <f t="shared" si="3"/>
        <v>0</v>
      </c>
      <c r="L245" s="15">
        <v>0</v>
      </c>
      <c r="M245" s="15">
        <v>0</v>
      </c>
      <c r="N245" s="15">
        <v>0</v>
      </c>
      <c r="O245" s="85">
        <v>0</v>
      </c>
    </row>
    <row r="246" spans="1:15" x14ac:dyDescent="0.25">
      <c r="A246" s="47">
        <v>9003470100</v>
      </c>
      <c r="B246" t="s">
        <v>1876</v>
      </c>
      <c r="C246" s="76" t="s">
        <v>1774</v>
      </c>
      <c r="D246" s="86">
        <v>700.81766999999991</v>
      </c>
      <c r="E246" s="86">
        <v>0</v>
      </c>
      <c r="F246" s="15">
        <f>Table323[[#This Row],[Single Family]]+Table323[[#This Row],[2-4 Units]]+Table323[[#This Row],[&gt;4 Units]]</f>
        <v>0</v>
      </c>
      <c r="G246" s="15">
        <v>0</v>
      </c>
      <c r="H246" s="15">
        <v>0</v>
      </c>
      <c r="I246" s="15">
        <v>0</v>
      </c>
      <c r="J246" s="85">
        <v>0</v>
      </c>
      <c r="K246">
        <f t="shared" si="3"/>
        <v>0</v>
      </c>
      <c r="L246" s="15">
        <v>0</v>
      </c>
      <c r="M246" s="15">
        <v>0</v>
      </c>
      <c r="N246" s="15">
        <v>0</v>
      </c>
      <c r="O246" s="85">
        <v>0</v>
      </c>
    </row>
    <row r="247" spans="1:15" x14ac:dyDescent="0.25">
      <c r="A247" s="47">
        <v>9001010101</v>
      </c>
      <c r="B247" t="s">
        <v>1875</v>
      </c>
      <c r="C247" s="76" t="s">
        <v>1774</v>
      </c>
      <c r="D247" s="86">
        <v>712046.51758800005</v>
      </c>
      <c r="E247" s="86">
        <v>191231.71</v>
      </c>
      <c r="F247" s="15">
        <f>Table323[[#This Row],[Single Family]]+Table323[[#This Row],[2-4 Units]]+Table323[[#This Row],[&gt;4 Units]]</f>
        <v>197</v>
      </c>
      <c r="G247" s="15">
        <v>150</v>
      </c>
      <c r="H247" s="15">
        <v>3</v>
      </c>
      <c r="I247" s="15">
        <v>44</v>
      </c>
      <c r="J247" s="85">
        <v>134126.269999999</v>
      </c>
      <c r="K247">
        <f t="shared" si="3"/>
        <v>142</v>
      </c>
      <c r="L247" s="15">
        <v>1</v>
      </c>
      <c r="M247" s="15">
        <v>0</v>
      </c>
      <c r="N247" s="15">
        <v>141</v>
      </c>
      <c r="O247" s="85">
        <v>31645.200000000001</v>
      </c>
    </row>
    <row r="248" spans="1:15" x14ac:dyDescent="0.25">
      <c r="A248" s="47">
        <v>9001010102</v>
      </c>
      <c r="B248" t="s">
        <v>1875</v>
      </c>
      <c r="C248" s="76" t="s">
        <v>1774</v>
      </c>
      <c r="D248" s="86">
        <f>225304.363430999+4120</f>
        <v>229424.36343099899</v>
      </c>
      <c r="E248" s="86">
        <v>21985.29</v>
      </c>
      <c r="F248" s="15">
        <f>Table323[[#This Row],[Single Family]]+Table323[[#This Row],[2-4 Units]]+Table323[[#This Row],[&gt;4 Units]]</f>
        <v>0</v>
      </c>
      <c r="G248" s="15">
        <v>0</v>
      </c>
      <c r="H248" s="15">
        <v>0</v>
      </c>
      <c r="I248" s="15">
        <v>0</v>
      </c>
      <c r="J248" s="85">
        <v>0</v>
      </c>
      <c r="K248">
        <f t="shared" si="3"/>
        <v>0</v>
      </c>
      <c r="L248" s="15">
        <v>0</v>
      </c>
      <c r="M248" s="15">
        <v>0</v>
      </c>
      <c r="N248" s="15">
        <v>0</v>
      </c>
      <c r="O248" s="85">
        <v>0</v>
      </c>
    </row>
    <row r="249" spans="1:15" x14ac:dyDescent="0.25">
      <c r="A249" s="47">
        <v>9001010201</v>
      </c>
      <c r="B249" t="s">
        <v>1875</v>
      </c>
      <c r="C249" s="76" t="s">
        <v>1774</v>
      </c>
      <c r="D249" s="86">
        <v>139527.82493999999</v>
      </c>
      <c r="E249" s="86">
        <v>9431.5400000000009</v>
      </c>
      <c r="F249" s="15">
        <f>Table323[[#This Row],[Single Family]]+Table323[[#This Row],[2-4 Units]]+Table323[[#This Row],[&gt;4 Units]]</f>
        <v>0</v>
      </c>
      <c r="G249" s="15">
        <v>0</v>
      </c>
      <c r="H249" s="15">
        <v>0</v>
      </c>
      <c r="I249" s="15">
        <v>0</v>
      </c>
      <c r="J249" s="85">
        <v>0</v>
      </c>
      <c r="K249">
        <f t="shared" si="3"/>
        <v>0</v>
      </c>
      <c r="L249" s="15">
        <v>0</v>
      </c>
      <c r="M249" s="15">
        <v>0</v>
      </c>
      <c r="N249" s="15">
        <v>0</v>
      </c>
      <c r="O249" s="85">
        <v>0</v>
      </c>
    </row>
    <row r="250" spans="1:15" x14ac:dyDescent="0.25">
      <c r="A250" s="47">
        <v>9001010202</v>
      </c>
      <c r="B250" t="s">
        <v>1875</v>
      </c>
      <c r="C250" s="76" t="s">
        <v>1774</v>
      </c>
      <c r="D250" s="86">
        <v>111908.49856200001</v>
      </c>
      <c r="E250" s="86">
        <v>9197.0499999999902</v>
      </c>
      <c r="F250" s="15">
        <f>Table323[[#This Row],[Single Family]]+Table323[[#This Row],[2-4 Units]]+Table323[[#This Row],[&gt;4 Units]]</f>
        <v>0</v>
      </c>
      <c r="G250" s="15">
        <v>0</v>
      </c>
      <c r="H250" s="15">
        <v>0</v>
      </c>
      <c r="I250" s="15">
        <v>0</v>
      </c>
      <c r="J250" s="85">
        <v>0</v>
      </c>
      <c r="K250">
        <f t="shared" si="3"/>
        <v>0</v>
      </c>
      <c r="L250" s="15">
        <v>0</v>
      </c>
      <c r="M250" s="15">
        <v>0</v>
      </c>
      <c r="N250" s="15">
        <v>0</v>
      </c>
      <c r="O250" s="85">
        <v>0</v>
      </c>
    </row>
    <row r="251" spans="1:15" x14ac:dyDescent="0.25">
      <c r="A251" s="47">
        <v>9001010300</v>
      </c>
      <c r="B251" t="s">
        <v>1875</v>
      </c>
      <c r="C251" s="76" t="s">
        <v>1774</v>
      </c>
      <c r="D251" s="86">
        <v>164981.7119789994</v>
      </c>
      <c r="E251" s="86">
        <v>2648.1599999999899</v>
      </c>
      <c r="F251" s="15">
        <f>Table323[[#This Row],[Single Family]]+Table323[[#This Row],[2-4 Units]]+Table323[[#This Row],[&gt;4 Units]]</f>
        <v>0</v>
      </c>
      <c r="G251" s="15">
        <v>0</v>
      </c>
      <c r="H251" s="15">
        <v>0</v>
      </c>
      <c r="I251" s="15">
        <v>0</v>
      </c>
      <c r="J251" s="85">
        <v>0</v>
      </c>
      <c r="K251">
        <f t="shared" si="3"/>
        <v>0</v>
      </c>
      <c r="L251" s="15">
        <v>0</v>
      </c>
      <c r="M251" s="15">
        <v>0</v>
      </c>
      <c r="N251" s="15">
        <v>0</v>
      </c>
      <c r="O251" s="85">
        <v>0</v>
      </c>
    </row>
    <row r="252" spans="1:15" x14ac:dyDescent="0.25">
      <c r="A252" s="47">
        <v>9001010400</v>
      </c>
      <c r="B252" t="s">
        <v>1875</v>
      </c>
      <c r="C252" s="76" t="s">
        <v>1774</v>
      </c>
      <c r="D252" s="86">
        <v>76216.36112999999</v>
      </c>
      <c r="E252" s="86">
        <v>4730.5200000000004</v>
      </c>
      <c r="F252" s="15">
        <f>Table323[[#This Row],[Single Family]]+Table323[[#This Row],[2-4 Units]]+Table323[[#This Row],[&gt;4 Units]]</f>
        <v>0</v>
      </c>
      <c r="G252" s="15">
        <v>0</v>
      </c>
      <c r="H252" s="15">
        <v>0</v>
      </c>
      <c r="I252" s="15">
        <v>0</v>
      </c>
      <c r="J252" s="85">
        <v>0</v>
      </c>
      <c r="K252">
        <f t="shared" si="3"/>
        <v>0</v>
      </c>
      <c r="L252" s="15">
        <v>0</v>
      </c>
      <c r="M252" s="15">
        <v>0</v>
      </c>
      <c r="N252" s="15">
        <v>0</v>
      </c>
      <c r="O252" s="85">
        <v>0</v>
      </c>
    </row>
    <row r="253" spans="1:15" x14ac:dyDescent="0.25">
      <c r="A253" s="47">
        <v>9001010500</v>
      </c>
      <c r="B253" t="s">
        <v>1875</v>
      </c>
      <c r="C253" s="76" t="s">
        <v>1774</v>
      </c>
      <c r="D253" s="86">
        <v>60497.039672999999</v>
      </c>
      <c r="E253" s="86">
        <v>19032.63</v>
      </c>
      <c r="F253" s="15">
        <f>Table323[[#This Row],[Single Family]]+Table323[[#This Row],[2-4 Units]]+Table323[[#This Row],[&gt;4 Units]]</f>
        <v>0</v>
      </c>
      <c r="G253" s="15">
        <v>0</v>
      </c>
      <c r="H253" s="15">
        <v>0</v>
      </c>
      <c r="I253" s="15">
        <v>0</v>
      </c>
      <c r="J253" s="85">
        <v>0</v>
      </c>
      <c r="K253">
        <f t="shared" si="3"/>
        <v>0</v>
      </c>
      <c r="L253" s="15">
        <v>0</v>
      </c>
      <c r="M253" s="15">
        <v>0</v>
      </c>
      <c r="N253" s="15">
        <v>0</v>
      </c>
      <c r="O253" s="85">
        <v>0</v>
      </c>
    </row>
    <row r="254" spans="1:15" x14ac:dyDescent="0.25">
      <c r="A254" s="47">
        <v>9001010600</v>
      </c>
      <c r="B254" t="s">
        <v>1875</v>
      </c>
      <c r="C254" s="76" t="s">
        <v>1774</v>
      </c>
      <c r="D254" s="86">
        <v>28024.15077</v>
      </c>
      <c r="E254" s="86">
        <v>2953.8</v>
      </c>
      <c r="F254" s="15">
        <f>Table323[[#This Row],[Single Family]]+Table323[[#This Row],[2-4 Units]]+Table323[[#This Row],[&gt;4 Units]]</f>
        <v>0</v>
      </c>
      <c r="G254" s="15">
        <v>0</v>
      </c>
      <c r="H254" s="15">
        <v>0</v>
      </c>
      <c r="I254" s="15">
        <v>0</v>
      </c>
      <c r="J254" s="85">
        <v>0</v>
      </c>
      <c r="K254">
        <f t="shared" si="3"/>
        <v>0</v>
      </c>
      <c r="L254" s="15">
        <v>0</v>
      </c>
      <c r="M254" s="15">
        <v>0</v>
      </c>
      <c r="N254" s="15">
        <v>0</v>
      </c>
      <c r="O254" s="85">
        <v>0</v>
      </c>
    </row>
    <row r="255" spans="1:15" x14ac:dyDescent="0.25">
      <c r="A255" s="47">
        <v>9001010700</v>
      </c>
      <c r="B255" t="s">
        <v>1875</v>
      </c>
      <c r="C255" s="76" t="s">
        <v>1774</v>
      </c>
      <c r="D255" s="86">
        <v>56543.406506999992</v>
      </c>
      <c r="E255" s="86">
        <v>277.219999999999</v>
      </c>
      <c r="F255" s="15">
        <f>Table323[[#This Row],[Single Family]]+Table323[[#This Row],[2-4 Units]]+Table323[[#This Row],[&gt;4 Units]]</f>
        <v>0</v>
      </c>
      <c r="G255" s="15">
        <v>0</v>
      </c>
      <c r="H255" s="15">
        <v>0</v>
      </c>
      <c r="I255" s="15">
        <v>0</v>
      </c>
      <c r="J255" s="85">
        <v>0</v>
      </c>
      <c r="K255">
        <f t="shared" si="3"/>
        <v>0</v>
      </c>
      <c r="L255" s="15">
        <v>0</v>
      </c>
      <c r="M255" s="15">
        <v>0</v>
      </c>
      <c r="N255" s="15">
        <v>0</v>
      </c>
      <c r="O255" s="85">
        <v>0</v>
      </c>
    </row>
    <row r="256" spans="1:15" x14ac:dyDescent="0.25">
      <c r="A256" s="47">
        <v>9001010800</v>
      </c>
      <c r="B256" t="s">
        <v>1875</v>
      </c>
      <c r="C256" s="76" t="s">
        <v>1774</v>
      </c>
      <c r="D256" s="86">
        <v>51399.93348</v>
      </c>
      <c r="E256" s="86">
        <v>997.25</v>
      </c>
      <c r="F256" s="15">
        <f>Table323[[#This Row],[Single Family]]+Table323[[#This Row],[2-4 Units]]+Table323[[#This Row],[&gt;4 Units]]</f>
        <v>0</v>
      </c>
      <c r="G256" s="15">
        <v>0</v>
      </c>
      <c r="H256" s="15">
        <v>0</v>
      </c>
      <c r="I256" s="15">
        <v>0</v>
      </c>
      <c r="J256" s="85">
        <v>0</v>
      </c>
      <c r="K256">
        <f t="shared" si="3"/>
        <v>0</v>
      </c>
      <c r="L256" s="15">
        <v>0</v>
      </c>
      <c r="M256" s="15">
        <v>0</v>
      </c>
      <c r="N256" s="15">
        <v>0</v>
      </c>
      <c r="O256" s="85">
        <v>0</v>
      </c>
    </row>
    <row r="257" spans="1:15" x14ac:dyDescent="0.25">
      <c r="A257" s="47">
        <v>9001010900</v>
      </c>
      <c r="B257" t="s">
        <v>1875</v>
      </c>
      <c r="C257" s="76" t="s">
        <v>1774</v>
      </c>
      <c r="D257" s="86">
        <v>69676.838279999996</v>
      </c>
      <c r="E257" s="86">
        <v>4527.4499999999898</v>
      </c>
      <c r="F257" s="15">
        <f>Table323[[#This Row],[Single Family]]+Table323[[#This Row],[2-4 Units]]+Table323[[#This Row],[&gt;4 Units]]</f>
        <v>0</v>
      </c>
      <c r="G257" s="15">
        <v>0</v>
      </c>
      <c r="H257" s="15">
        <v>0</v>
      </c>
      <c r="I257" s="15">
        <v>0</v>
      </c>
      <c r="J257" s="85">
        <v>0</v>
      </c>
      <c r="K257">
        <f t="shared" si="3"/>
        <v>0</v>
      </c>
      <c r="L257" s="15">
        <v>0</v>
      </c>
      <c r="M257" s="15">
        <v>0</v>
      </c>
      <c r="N257" s="15">
        <v>0</v>
      </c>
      <c r="O257" s="85">
        <v>0</v>
      </c>
    </row>
    <row r="258" spans="1:15" x14ac:dyDescent="0.25">
      <c r="A258" s="47">
        <v>9001011000</v>
      </c>
      <c r="B258" t="s">
        <v>1875</v>
      </c>
      <c r="C258" s="76" t="s">
        <v>1774</v>
      </c>
      <c r="D258" s="86">
        <v>107020.38362399941</v>
      </c>
      <c r="E258" s="86">
        <v>3667.26</v>
      </c>
      <c r="F258" s="15">
        <f>Table323[[#This Row],[Single Family]]+Table323[[#This Row],[2-4 Units]]+Table323[[#This Row],[&gt;4 Units]]</f>
        <v>0</v>
      </c>
      <c r="G258" s="15">
        <v>0</v>
      </c>
      <c r="H258" s="15">
        <v>0</v>
      </c>
      <c r="I258" s="15">
        <v>0</v>
      </c>
      <c r="J258" s="85">
        <v>0</v>
      </c>
      <c r="K258">
        <f t="shared" si="3"/>
        <v>0</v>
      </c>
      <c r="L258" s="15">
        <v>0</v>
      </c>
      <c r="M258" s="15">
        <v>0</v>
      </c>
      <c r="N258" s="15">
        <v>0</v>
      </c>
      <c r="O258" s="85">
        <v>0</v>
      </c>
    </row>
    <row r="259" spans="1:15" x14ac:dyDescent="0.25">
      <c r="A259" s="47">
        <v>9001011100</v>
      </c>
      <c r="B259" t="s">
        <v>1875</v>
      </c>
      <c r="C259" s="76" t="s">
        <v>1774</v>
      </c>
      <c r="D259" s="86">
        <v>113075.87841899942</v>
      </c>
      <c r="E259" s="86">
        <v>1963.2</v>
      </c>
      <c r="F259" s="15">
        <f>Table323[[#This Row],[Single Family]]+Table323[[#This Row],[2-4 Units]]+Table323[[#This Row],[&gt;4 Units]]</f>
        <v>0</v>
      </c>
      <c r="G259" s="15">
        <v>0</v>
      </c>
      <c r="H259" s="15">
        <v>0</v>
      </c>
      <c r="I259" s="15">
        <v>0</v>
      </c>
      <c r="J259" s="85">
        <v>0</v>
      </c>
      <c r="K259">
        <f t="shared" si="3"/>
        <v>0</v>
      </c>
      <c r="L259" s="15">
        <v>0</v>
      </c>
      <c r="M259" s="15">
        <v>0</v>
      </c>
      <c r="N259" s="15">
        <v>0</v>
      </c>
      <c r="O259" s="85">
        <v>0</v>
      </c>
    </row>
    <row r="260" spans="1:15" x14ac:dyDescent="0.25">
      <c r="A260" s="47">
        <v>9001011200</v>
      </c>
      <c r="B260" t="s">
        <v>1875</v>
      </c>
      <c r="C260" s="76" t="s">
        <v>1774</v>
      </c>
      <c r="D260" s="86">
        <v>86230.127718000003</v>
      </c>
      <c r="E260" s="86">
        <v>0</v>
      </c>
      <c r="F260" s="15">
        <f>Table323[[#This Row],[Single Family]]+Table323[[#This Row],[2-4 Units]]+Table323[[#This Row],[&gt;4 Units]]</f>
        <v>0</v>
      </c>
      <c r="G260" s="15">
        <v>0</v>
      </c>
      <c r="H260" s="15">
        <v>0</v>
      </c>
      <c r="I260" s="15">
        <v>0</v>
      </c>
      <c r="J260" s="85">
        <v>0</v>
      </c>
      <c r="K260">
        <f t="shared" si="3"/>
        <v>0</v>
      </c>
      <c r="L260" s="15">
        <v>0</v>
      </c>
      <c r="M260" s="15">
        <v>0</v>
      </c>
      <c r="N260" s="15">
        <v>0</v>
      </c>
      <c r="O260" s="85">
        <v>0</v>
      </c>
    </row>
    <row r="261" spans="1:15" x14ac:dyDescent="0.25">
      <c r="A261" s="47">
        <v>9001011300</v>
      </c>
      <c r="B261" t="s">
        <v>1875</v>
      </c>
      <c r="C261" s="76" t="s">
        <v>1774</v>
      </c>
      <c r="D261" s="86">
        <v>44362.46442599994</v>
      </c>
      <c r="E261" s="86">
        <v>297.08999999999901</v>
      </c>
      <c r="F261" s="15">
        <f>Table323[[#This Row],[Single Family]]+Table323[[#This Row],[2-4 Units]]+Table323[[#This Row],[&gt;4 Units]]</f>
        <v>0</v>
      </c>
      <c r="G261" s="15">
        <v>0</v>
      </c>
      <c r="H261" s="15">
        <v>0</v>
      </c>
      <c r="I261" s="15">
        <v>0</v>
      </c>
      <c r="J261" s="85">
        <v>0</v>
      </c>
      <c r="K261">
        <f t="shared" si="3"/>
        <v>0</v>
      </c>
      <c r="L261" s="15">
        <v>0</v>
      </c>
      <c r="M261" s="15">
        <v>0</v>
      </c>
      <c r="N261" s="15">
        <v>0</v>
      </c>
      <c r="O261" s="85">
        <v>0</v>
      </c>
    </row>
    <row r="262" spans="1:15" x14ac:dyDescent="0.25">
      <c r="A262" s="47">
        <v>9001020200</v>
      </c>
      <c r="B262" t="s">
        <v>1875</v>
      </c>
      <c r="C262" s="76" t="s">
        <v>1774</v>
      </c>
      <c r="D262" s="86">
        <v>14634.91071</v>
      </c>
      <c r="E262" s="86">
        <v>1419.6599999999901</v>
      </c>
      <c r="F262" s="15">
        <f>Table323[[#This Row],[Single Family]]+Table323[[#This Row],[2-4 Units]]+Table323[[#This Row],[&gt;4 Units]]</f>
        <v>0</v>
      </c>
      <c r="G262" s="15">
        <v>0</v>
      </c>
      <c r="H262" s="15">
        <v>0</v>
      </c>
      <c r="I262" s="15">
        <v>0</v>
      </c>
      <c r="J262" s="85">
        <v>0</v>
      </c>
      <c r="K262">
        <f t="shared" ref="K262:K325" si="4">L262+M262+N262</f>
        <v>0</v>
      </c>
      <c r="L262" s="15">
        <v>0</v>
      </c>
      <c r="M262" s="15">
        <v>0</v>
      </c>
      <c r="N262" s="15">
        <v>0</v>
      </c>
      <c r="O262" s="85">
        <v>0</v>
      </c>
    </row>
    <row r="263" spans="1:15" x14ac:dyDescent="0.25">
      <c r="A263" s="47">
        <v>9001021400</v>
      </c>
      <c r="B263" t="s">
        <v>1875</v>
      </c>
      <c r="C263" s="76" t="s">
        <v>1774</v>
      </c>
      <c r="D263" s="86">
        <v>802.45808999999997</v>
      </c>
      <c r="E263" s="86">
        <v>0</v>
      </c>
      <c r="F263" s="15">
        <f>Table323[[#This Row],[Single Family]]+Table323[[#This Row],[2-4 Units]]+Table323[[#This Row],[&gt;4 Units]]</f>
        <v>0</v>
      </c>
      <c r="G263" s="15">
        <v>0</v>
      </c>
      <c r="H263" s="15">
        <v>0</v>
      </c>
      <c r="I263" s="15">
        <v>0</v>
      </c>
      <c r="J263" s="85">
        <v>0</v>
      </c>
      <c r="K263">
        <f t="shared" si="4"/>
        <v>0</v>
      </c>
      <c r="L263" s="15">
        <v>0</v>
      </c>
      <c r="M263" s="15">
        <v>0</v>
      </c>
      <c r="N263" s="15">
        <v>0</v>
      </c>
      <c r="O263" s="85">
        <v>0</v>
      </c>
    </row>
    <row r="264" spans="1:15" x14ac:dyDescent="0.25">
      <c r="A264" s="47">
        <v>9011709100</v>
      </c>
      <c r="B264" t="s">
        <v>1874</v>
      </c>
      <c r="C264" s="76" t="s">
        <v>1774</v>
      </c>
      <c r="D264" s="86">
        <v>136777.79782799998</v>
      </c>
      <c r="E264" s="86">
        <v>115624.179999999</v>
      </c>
      <c r="F264" s="15">
        <f>Table323[[#This Row],[Single Family]]+Table323[[#This Row],[2-4 Units]]+Table323[[#This Row],[&gt;4 Units]]</f>
        <v>28</v>
      </c>
      <c r="G264" s="15">
        <v>28</v>
      </c>
      <c r="H264" s="15">
        <v>0</v>
      </c>
      <c r="I264" s="15">
        <v>0</v>
      </c>
      <c r="J264" s="85">
        <v>38985.800000000003</v>
      </c>
      <c r="K264">
        <f t="shared" si="4"/>
        <v>11</v>
      </c>
      <c r="L264" s="15">
        <v>11</v>
      </c>
      <c r="M264" s="15">
        <v>0</v>
      </c>
      <c r="N264" s="15">
        <v>0</v>
      </c>
      <c r="O264" s="85">
        <v>33445.099999999897</v>
      </c>
    </row>
    <row r="265" spans="1:15" x14ac:dyDescent="0.25">
      <c r="A265" s="47">
        <v>9011709200</v>
      </c>
      <c r="B265" t="s">
        <v>1874</v>
      </c>
      <c r="C265" s="76" t="s">
        <v>1774</v>
      </c>
      <c r="D265" s="86">
        <v>19910.274173999998</v>
      </c>
      <c r="E265" s="86">
        <v>3738.4499999999898</v>
      </c>
      <c r="F265" s="15">
        <f>Table323[[#This Row],[Single Family]]+Table323[[#This Row],[2-4 Units]]+Table323[[#This Row],[&gt;4 Units]]</f>
        <v>0</v>
      </c>
      <c r="G265" s="15">
        <v>0</v>
      </c>
      <c r="H265" s="15">
        <v>0</v>
      </c>
      <c r="I265" s="15">
        <v>0</v>
      </c>
      <c r="J265" s="85">
        <v>0</v>
      </c>
      <c r="K265">
        <f t="shared" si="4"/>
        <v>0</v>
      </c>
      <c r="L265" s="15">
        <v>0</v>
      </c>
      <c r="M265" s="15">
        <v>0</v>
      </c>
      <c r="N265" s="15">
        <v>0</v>
      </c>
      <c r="O265" s="85">
        <v>0</v>
      </c>
    </row>
    <row r="266" spans="1:15" x14ac:dyDescent="0.25">
      <c r="A266" s="47">
        <v>9011702100</v>
      </c>
      <c r="B266" t="s">
        <v>1873</v>
      </c>
      <c r="C266" s="76" t="s">
        <v>1774</v>
      </c>
      <c r="D266" s="86">
        <v>1363.1757299999999</v>
      </c>
      <c r="E266" s="86">
        <v>0</v>
      </c>
      <c r="F266" s="15">
        <f>Table323[[#This Row],[Single Family]]+Table323[[#This Row],[2-4 Units]]+Table323[[#This Row],[&gt;4 Units]]</f>
        <v>0</v>
      </c>
      <c r="G266" s="15">
        <v>0</v>
      </c>
      <c r="H266" s="15">
        <v>0</v>
      </c>
      <c r="I266" s="15">
        <v>0</v>
      </c>
      <c r="J266" s="85">
        <v>0</v>
      </c>
      <c r="K266">
        <f t="shared" si="4"/>
        <v>0</v>
      </c>
      <c r="L266" s="15">
        <v>0</v>
      </c>
      <c r="M266" s="15">
        <v>0</v>
      </c>
      <c r="N266" s="15">
        <v>0</v>
      </c>
      <c r="O266" s="85">
        <v>0</v>
      </c>
    </row>
    <row r="267" spans="1:15" x14ac:dyDescent="0.25">
      <c r="A267" s="47">
        <v>9011702400</v>
      </c>
      <c r="B267" t="s">
        <v>1873</v>
      </c>
      <c r="C267" s="76" t="s">
        <v>1774</v>
      </c>
      <c r="D267" s="86">
        <v>192.40577999999999</v>
      </c>
      <c r="E267" s="86">
        <v>0</v>
      </c>
      <c r="F267" s="15">
        <f>Table323[[#This Row],[Single Family]]+Table323[[#This Row],[2-4 Units]]+Table323[[#This Row],[&gt;4 Units]]</f>
        <v>0</v>
      </c>
      <c r="G267" s="15">
        <v>0</v>
      </c>
      <c r="H267" s="15">
        <v>0</v>
      </c>
      <c r="I267" s="15">
        <v>0</v>
      </c>
      <c r="J267" s="85">
        <v>0</v>
      </c>
      <c r="K267">
        <f t="shared" si="4"/>
        <v>0</v>
      </c>
      <c r="L267" s="15">
        <v>0</v>
      </c>
      <c r="M267" s="15">
        <v>0</v>
      </c>
      <c r="N267" s="15">
        <v>0</v>
      </c>
      <c r="O267" s="85">
        <v>0</v>
      </c>
    </row>
    <row r="268" spans="1:15" x14ac:dyDescent="0.25">
      <c r="A268" s="47">
        <v>9011702600</v>
      </c>
      <c r="B268" t="s">
        <v>1873</v>
      </c>
      <c r="C268" s="76" t="s">
        <v>1774</v>
      </c>
      <c r="D268" s="86">
        <v>28.724219999999999</v>
      </c>
      <c r="E268" s="86">
        <v>0</v>
      </c>
      <c r="F268" s="15">
        <f>Table323[[#This Row],[Single Family]]+Table323[[#This Row],[2-4 Units]]+Table323[[#This Row],[&gt;4 Units]]</f>
        <v>0</v>
      </c>
      <c r="G268" s="15">
        <v>0</v>
      </c>
      <c r="H268" s="15">
        <v>0</v>
      </c>
      <c r="I268" s="15">
        <v>0</v>
      </c>
      <c r="J268" s="85">
        <v>0</v>
      </c>
      <c r="K268">
        <f t="shared" si="4"/>
        <v>0</v>
      </c>
      <c r="L268" s="15">
        <v>0</v>
      </c>
      <c r="M268" s="15">
        <v>0</v>
      </c>
      <c r="N268" s="15">
        <v>0</v>
      </c>
      <c r="O268" s="85">
        <v>0</v>
      </c>
    </row>
    <row r="269" spans="1:15" x14ac:dyDescent="0.25">
      <c r="A269" s="47">
        <v>9011702700</v>
      </c>
      <c r="B269" t="s">
        <v>1873</v>
      </c>
      <c r="C269" s="76" t="s">
        <v>1774</v>
      </c>
      <c r="D269" s="86">
        <v>2193.5982599999998</v>
      </c>
      <c r="E269" s="86">
        <v>0</v>
      </c>
      <c r="F269" s="15">
        <f>Table323[[#This Row],[Single Family]]+Table323[[#This Row],[2-4 Units]]+Table323[[#This Row],[&gt;4 Units]]</f>
        <v>0</v>
      </c>
      <c r="G269" s="15">
        <v>0</v>
      </c>
      <c r="H269" s="15">
        <v>0</v>
      </c>
      <c r="I269" s="15">
        <v>0</v>
      </c>
      <c r="J269" s="85">
        <v>0</v>
      </c>
      <c r="K269">
        <f t="shared" si="4"/>
        <v>0</v>
      </c>
      <c r="L269" s="15">
        <v>0</v>
      </c>
      <c r="M269" s="15">
        <v>0</v>
      </c>
      <c r="N269" s="15">
        <v>0</v>
      </c>
      <c r="O269" s="85">
        <v>0</v>
      </c>
    </row>
    <row r="270" spans="1:15" x14ac:dyDescent="0.25">
      <c r="A270" s="47">
        <v>9011702800</v>
      </c>
      <c r="B270" t="s">
        <v>1873</v>
      </c>
      <c r="C270" s="76" t="s">
        <v>1774</v>
      </c>
      <c r="D270" s="86">
        <v>3189.5224199999998</v>
      </c>
      <c r="E270" s="86">
        <v>0</v>
      </c>
      <c r="F270" s="15">
        <f>Table323[[#This Row],[Single Family]]+Table323[[#This Row],[2-4 Units]]+Table323[[#This Row],[&gt;4 Units]]</f>
        <v>0</v>
      </c>
      <c r="G270" s="15">
        <v>0</v>
      </c>
      <c r="H270" s="15">
        <v>0</v>
      </c>
      <c r="I270" s="15">
        <v>0</v>
      </c>
      <c r="J270" s="85">
        <v>0</v>
      </c>
      <c r="K270">
        <f t="shared" si="4"/>
        <v>0</v>
      </c>
      <c r="L270" s="15">
        <v>0</v>
      </c>
      <c r="M270" s="15">
        <v>0</v>
      </c>
      <c r="N270" s="15">
        <v>0</v>
      </c>
      <c r="O270" s="85">
        <v>0</v>
      </c>
    </row>
    <row r="271" spans="1:15" x14ac:dyDescent="0.25">
      <c r="A271" s="47">
        <v>9011702900</v>
      </c>
      <c r="B271" t="s">
        <v>1873</v>
      </c>
      <c r="C271" s="76" t="s">
        <v>1774</v>
      </c>
      <c r="D271" s="86">
        <v>37394.784</v>
      </c>
      <c r="E271" s="86">
        <v>38423.659999999902</v>
      </c>
      <c r="F271" s="15">
        <f>Table323[[#This Row],[Single Family]]+Table323[[#This Row],[2-4 Units]]+Table323[[#This Row],[&gt;4 Units]]</f>
        <v>17</v>
      </c>
      <c r="G271" s="15">
        <v>15</v>
      </c>
      <c r="H271" s="15">
        <v>2</v>
      </c>
      <c r="I271" s="15">
        <v>0</v>
      </c>
      <c r="J271" s="85">
        <v>12736</v>
      </c>
      <c r="K271">
        <f t="shared" si="4"/>
        <v>340</v>
      </c>
      <c r="L271" s="15">
        <v>0</v>
      </c>
      <c r="M271" s="15">
        <v>0</v>
      </c>
      <c r="N271" s="15">
        <v>340</v>
      </c>
      <c r="O271" s="85">
        <v>2503.59</v>
      </c>
    </row>
    <row r="272" spans="1:15" x14ac:dyDescent="0.25">
      <c r="A272" s="47">
        <v>9011703000</v>
      </c>
      <c r="B272" t="s">
        <v>1873</v>
      </c>
      <c r="C272" s="76" t="s">
        <v>1774</v>
      </c>
      <c r="D272" s="86">
        <v>40.767299999999999</v>
      </c>
      <c r="E272" s="86">
        <v>0</v>
      </c>
      <c r="F272" s="15">
        <f>Table323[[#This Row],[Single Family]]+Table323[[#This Row],[2-4 Units]]+Table323[[#This Row],[&gt;4 Units]]</f>
        <v>0</v>
      </c>
      <c r="G272" s="15">
        <v>0</v>
      </c>
      <c r="H272" s="15">
        <v>0</v>
      </c>
      <c r="I272" s="15">
        <v>0</v>
      </c>
      <c r="J272" s="85">
        <v>0</v>
      </c>
      <c r="K272">
        <f t="shared" si="4"/>
        <v>0</v>
      </c>
      <c r="L272" s="15">
        <v>0</v>
      </c>
      <c r="M272" s="15">
        <v>0</v>
      </c>
      <c r="N272" s="15">
        <v>0</v>
      </c>
      <c r="O272" s="85">
        <v>0</v>
      </c>
    </row>
    <row r="273" spans="1:15" x14ac:dyDescent="0.25">
      <c r="A273" s="47">
        <v>9009190100</v>
      </c>
      <c r="B273" t="s">
        <v>1872</v>
      </c>
      <c r="C273" s="76" t="s">
        <v>1774</v>
      </c>
      <c r="D273" s="86">
        <v>52749.38781</v>
      </c>
      <c r="E273" s="86">
        <v>29807.55</v>
      </c>
      <c r="F273" s="15">
        <f>Table323[[#This Row],[Single Family]]+Table323[[#This Row],[2-4 Units]]+Table323[[#This Row],[&gt;4 Units]]</f>
        <v>0</v>
      </c>
      <c r="G273" s="15">
        <v>0</v>
      </c>
      <c r="H273" s="15">
        <v>0</v>
      </c>
      <c r="I273" s="15">
        <v>0</v>
      </c>
      <c r="J273" s="85">
        <v>0</v>
      </c>
      <c r="K273">
        <f t="shared" si="4"/>
        <v>0</v>
      </c>
      <c r="L273" s="15">
        <v>0</v>
      </c>
      <c r="M273" s="15">
        <v>0</v>
      </c>
      <c r="N273" s="15">
        <v>0</v>
      </c>
      <c r="O273" s="85">
        <v>0</v>
      </c>
    </row>
    <row r="274" spans="1:15" x14ac:dyDescent="0.25">
      <c r="A274" s="47">
        <v>9009190200</v>
      </c>
      <c r="B274" t="s">
        <v>1872</v>
      </c>
      <c r="C274" s="76" t="s">
        <v>1774</v>
      </c>
      <c r="D274" s="86">
        <v>73008.235439999989</v>
      </c>
      <c r="E274" s="86">
        <v>10263.0799999999</v>
      </c>
      <c r="F274" s="15">
        <f>Table323[[#This Row],[Single Family]]+Table323[[#This Row],[2-4 Units]]+Table323[[#This Row],[&gt;4 Units]]</f>
        <v>0</v>
      </c>
      <c r="G274" s="15">
        <v>0</v>
      </c>
      <c r="H274" s="15">
        <v>0</v>
      </c>
      <c r="I274" s="15">
        <v>0</v>
      </c>
      <c r="J274" s="85">
        <v>0</v>
      </c>
      <c r="K274">
        <f t="shared" si="4"/>
        <v>0</v>
      </c>
      <c r="L274" s="15">
        <v>0</v>
      </c>
      <c r="M274" s="15">
        <v>0</v>
      </c>
      <c r="N274" s="15">
        <v>0</v>
      </c>
      <c r="O274" s="85">
        <v>0</v>
      </c>
    </row>
    <row r="275" spans="1:15" x14ac:dyDescent="0.25">
      <c r="A275" s="47">
        <v>9009190301</v>
      </c>
      <c r="B275" t="s">
        <v>1872</v>
      </c>
      <c r="C275" s="76" t="s">
        <v>1774</v>
      </c>
      <c r="D275" s="86">
        <v>252343.11356099942</v>
      </c>
      <c r="E275" s="86">
        <v>345499.58</v>
      </c>
      <c r="F275" s="15">
        <f>Table323[[#This Row],[Single Family]]+Table323[[#This Row],[2-4 Units]]+Table323[[#This Row],[&gt;4 Units]]</f>
        <v>122</v>
      </c>
      <c r="G275" s="15">
        <v>119</v>
      </c>
      <c r="H275" s="15">
        <v>3</v>
      </c>
      <c r="I275" s="15">
        <v>0</v>
      </c>
      <c r="J275" s="85">
        <v>184413</v>
      </c>
      <c r="K275">
        <f t="shared" si="4"/>
        <v>19</v>
      </c>
      <c r="L275" s="15">
        <v>19</v>
      </c>
      <c r="M275" s="15">
        <v>0</v>
      </c>
      <c r="N275" s="15">
        <v>0</v>
      </c>
      <c r="O275" s="85">
        <v>69770</v>
      </c>
    </row>
    <row r="276" spans="1:15" x14ac:dyDescent="0.25">
      <c r="A276" s="47">
        <v>9009190302</v>
      </c>
      <c r="B276" t="s">
        <v>1872</v>
      </c>
      <c r="C276" s="76" t="s">
        <v>1774</v>
      </c>
      <c r="D276" s="86">
        <v>87366.834575999994</v>
      </c>
      <c r="E276" s="86">
        <v>16668.02</v>
      </c>
      <c r="F276" s="15">
        <f>Table323[[#This Row],[Single Family]]+Table323[[#This Row],[2-4 Units]]+Table323[[#This Row],[&gt;4 Units]]</f>
        <v>0</v>
      </c>
      <c r="G276" s="15">
        <v>0</v>
      </c>
      <c r="H276" s="15">
        <v>0</v>
      </c>
      <c r="I276" s="15">
        <v>0</v>
      </c>
      <c r="J276" s="85">
        <v>0</v>
      </c>
      <c r="K276">
        <f t="shared" si="4"/>
        <v>0</v>
      </c>
      <c r="L276" s="15">
        <v>0</v>
      </c>
      <c r="M276" s="15">
        <v>0</v>
      </c>
      <c r="N276" s="15">
        <v>0</v>
      </c>
      <c r="O276" s="85">
        <v>0</v>
      </c>
    </row>
    <row r="277" spans="1:15" x14ac:dyDescent="0.25">
      <c r="A277" s="47">
        <v>9009190303</v>
      </c>
      <c r="B277" t="s">
        <v>1872</v>
      </c>
      <c r="C277" s="76" t="s">
        <v>1774</v>
      </c>
      <c r="D277" s="86">
        <v>57105.566028000001</v>
      </c>
      <c r="E277" s="86">
        <v>8239.15</v>
      </c>
      <c r="F277" s="15">
        <f>Table323[[#This Row],[Single Family]]+Table323[[#This Row],[2-4 Units]]+Table323[[#This Row],[&gt;4 Units]]</f>
        <v>0</v>
      </c>
      <c r="G277" s="15">
        <v>0</v>
      </c>
      <c r="H277" s="15">
        <v>0</v>
      </c>
      <c r="I277" s="15">
        <v>0</v>
      </c>
      <c r="J277" s="85">
        <v>0</v>
      </c>
      <c r="K277">
        <f t="shared" si="4"/>
        <v>0</v>
      </c>
      <c r="L277" s="15">
        <v>0</v>
      </c>
      <c r="M277" s="15">
        <v>0</v>
      </c>
      <c r="N277" s="15">
        <v>0</v>
      </c>
      <c r="O277" s="85">
        <v>0</v>
      </c>
    </row>
    <row r="278" spans="1:15" x14ac:dyDescent="0.25">
      <c r="A278" s="47">
        <v>9009194201</v>
      </c>
      <c r="B278" t="s">
        <v>1872</v>
      </c>
      <c r="C278" s="76" t="s">
        <v>1774</v>
      </c>
      <c r="D278" s="86">
        <v>476.93204999999995</v>
      </c>
      <c r="E278" s="86">
        <v>0</v>
      </c>
      <c r="F278" s="15">
        <f>Table323[[#This Row],[Single Family]]+Table323[[#This Row],[2-4 Units]]+Table323[[#This Row],[&gt;4 Units]]</f>
        <v>0</v>
      </c>
      <c r="G278" s="15">
        <v>0</v>
      </c>
      <c r="H278" s="15">
        <v>0</v>
      </c>
      <c r="I278" s="15">
        <v>0</v>
      </c>
      <c r="J278" s="85">
        <v>0</v>
      </c>
      <c r="K278">
        <f t="shared" si="4"/>
        <v>0</v>
      </c>
      <c r="L278" s="15">
        <v>0</v>
      </c>
      <c r="M278" s="15">
        <v>0</v>
      </c>
      <c r="N278" s="15">
        <v>0</v>
      </c>
      <c r="O278" s="85">
        <v>0</v>
      </c>
    </row>
    <row r="279" spans="1:15" x14ac:dyDescent="0.25">
      <c r="A279" s="47">
        <v>9007590100</v>
      </c>
      <c r="B279" t="s">
        <v>1871</v>
      </c>
      <c r="C279" s="76" t="s">
        <v>1774</v>
      </c>
      <c r="D279" s="86">
        <v>181206.09265499999</v>
      </c>
      <c r="E279" s="86">
        <v>133023.28</v>
      </c>
      <c r="F279" s="15">
        <f>Table323[[#This Row],[Single Family]]+Table323[[#This Row],[2-4 Units]]+Table323[[#This Row],[&gt;4 Units]]</f>
        <v>49</v>
      </c>
      <c r="G279" s="15">
        <v>49</v>
      </c>
      <c r="H279" s="15">
        <v>0</v>
      </c>
      <c r="I279" s="15">
        <v>0</v>
      </c>
      <c r="J279" s="85">
        <v>87746.35</v>
      </c>
      <c r="K279">
        <f t="shared" si="4"/>
        <v>4</v>
      </c>
      <c r="L279" s="15">
        <v>4</v>
      </c>
      <c r="M279" s="15">
        <v>0</v>
      </c>
      <c r="N279" s="15">
        <v>0</v>
      </c>
      <c r="O279" s="85">
        <v>10936.6</v>
      </c>
    </row>
    <row r="280" spans="1:15" x14ac:dyDescent="0.25">
      <c r="A280" s="47">
        <v>9015820000</v>
      </c>
      <c r="B280" t="s">
        <v>1870</v>
      </c>
      <c r="C280" s="76" t="s">
        <v>1774</v>
      </c>
      <c r="D280" s="86">
        <v>38916.518445000002</v>
      </c>
      <c r="E280" s="86">
        <v>20571.209999999901</v>
      </c>
      <c r="F280" s="15">
        <f>Table323[[#This Row],[Single Family]]+Table323[[#This Row],[2-4 Units]]+Table323[[#This Row],[&gt;4 Units]]</f>
        <v>8</v>
      </c>
      <c r="G280" s="15">
        <v>8</v>
      </c>
      <c r="H280" s="15">
        <v>0</v>
      </c>
      <c r="I280" s="15">
        <v>0</v>
      </c>
      <c r="J280" s="85">
        <v>8331.8199999999906</v>
      </c>
      <c r="K280">
        <f t="shared" si="4"/>
        <v>0</v>
      </c>
      <c r="L280" s="15">
        <v>0</v>
      </c>
      <c r="M280" s="15">
        <v>0</v>
      </c>
      <c r="N280" s="15">
        <v>0</v>
      </c>
      <c r="O280" s="85">
        <v>1363.48</v>
      </c>
    </row>
    <row r="281" spans="1:15" x14ac:dyDescent="0.25">
      <c r="A281" s="47">
        <v>9015825000</v>
      </c>
      <c r="B281" t="s">
        <v>1870</v>
      </c>
      <c r="C281" s="76" t="s">
        <v>1774</v>
      </c>
      <c r="D281" s="86">
        <v>38.062709999999996</v>
      </c>
      <c r="E281" s="86">
        <v>0</v>
      </c>
      <c r="F281" s="15">
        <f>Table323[[#This Row],[Single Family]]+Table323[[#This Row],[2-4 Units]]+Table323[[#This Row],[&gt;4 Units]]</f>
        <v>0</v>
      </c>
      <c r="G281" s="15">
        <v>0</v>
      </c>
      <c r="H281" s="15">
        <v>0</v>
      </c>
      <c r="I281" s="15">
        <v>0</v>
      </c>
      <c r="J281" s="85">
        <v>0</v>
      </c>
      <c r="K281">
        <f t="shared" si="4"/>
        <v>0</v>
      </c>
      <c r="L281" s="15">
        <v>0</v>
      </c>
      <c r="M281" s="15">
        <v>0</v>
      </c>
      <c r="N281" s="15">
        <v>0</v>
      </c>
      <c r="O281" s="85">
        <v>0</v>
      </c>
    </row>
    <row r="282" spans="1:15" x14ac:dyDescent="0.25">
      <c r="A282" s="47">
        <v>9003471100</v>
      </c>
      <c r="B282" t="s">
        <v>1869</v>
      </c>
      <c r="C282" s="76" t="s">
        <v>1774</v>
      </c>
      <c r="D282" s="86">
        <v>98.32347</v>
      </c>
      <c r="E282" s="86">
        <v>0</v>
      </c>
      <c r="F282" s="15">
        <f>Table323[[#This Row],[Single Family]]+Table323[[#This Row],[2-4 Units]]+Table323[[#This Row],[&gt;4 Units]]</f>
        <v>0</v>
      </c>
      <c r="G282" s="15">
        <v>0</v>
      </c>
      <c r="H282" s="15">
        <v>0</v>
      </c>
      <c r="I282" s="15">
        <v>0</v>
      </c>
      <c r="J282" s="85">
        <v>0</v>
      </c>
      <c r="K282">
        <f t="shared" si="4"/>
        <v>0</v>
      </c>
      <c r="L282" s="15">
        <v>0</v>
      </c>
      <c r="M282" s="15">
        <v>0</v>
      </c>
      <c r="N282" s="15">
        <v>0</v>
      </c>
      <c r="O282" s="85">
        <v>0</v>
      </c>
    </row>
    <row r="283" spans="1:15" x14ac:dyDescent="0.25">
      <c r="A283" s="47">
        <v>9003496700</v>
      </c>
      <c r="B283" t="s">
        <v>1869</v>
      </c>
      <c r="C283" s="76" t="s">
        <v>1774</v>
      </c>
      <c r="D283" s="86">
        <v>86.819040000000001</v>
      </c>
      <c r="E283" s="86">
        <v>0</v>
      </c>
      <c r="F283" s="15">
        <f>Table323[[#This Row],[Single Family]]+Table323[[#This Row],[2-4 Units]]+Table323[[#This Row],[&gt;4 Units]]</f>
        <v>0</v>
      </c>
      <c r="G283" s="15">
        <v>0</v>
      </c>
      <c r="H283" s="15">
        <v>0</v>
      </c>
      <c r="I283" s="15">
        <v>0</v>
      </c>
      <c r="J283" s="85">
        <v>0</v>
      </c>
      <c r="K283">
        <f t="shared" si="4"/>
        <v>0</v>
      </c>
      <c r="L283" s="15">
        <v>0</v>
      </c>
      <c r="M283" s="15">
        <v>0</v>
      </c>
      <c r="N283" s="15">
        <v>0</v>
      </c>
      <c r="O283" s="85">
        <v>0</v>
      </c>
    </row>
    <row r="284" spans="1:15" x14ac:dyDescent="0.25">
      <c r="A284" s="47">
        <v>9003496800</v>
      </c>
      <c r="B284" t="s">
        <v>1869</v>
      </c>
      <c r="C284" s="76" t="s">
        <v>1774</v>
      </c>
      <c r="D284" s="86">
        <v>197.87165999999999</v>
      </c>
      <c r="E284" s="86">
        <v>0</v>
      </c>
      <c r="F284" s="15">
        <f>Table323[[#This Row],[Single Family]]+Table323[[#This Row],[2-4 Units]]+Table323[[#This Row],[&gt;4 Units]]</f>
        <v>0</v>
      </c>
      <c r="G284" s="15">
        <v>0</v>
      </c>
      <c r="H284" s="15">
        <v>0</v>
      </c>
      <c r="I284" s="15">
        <v>0</v>
      </c>
      <c r="J284" s="85">
        <v>0</v>
      </c>
      <c r="K284">
        <f t="shared" si="4"/>
        <v>0</v>
      </c>
      <c r="L284" s="15">
        <v>0</v>
      </c>
      <c r="M284" s="15">
        <v>0</v>
      </c>
      <c r="N284" s="15">
        <v>0</v>
      </c>
      <c r="O284" s="85">
        <v>0</v>
      </c>
    </row>
    <row r="285" spans="1:15" x14ac:dyDescent="0.25">
      <c r="A285" s="47">
        <v>9003496900</v>
      </c>
      <c r="B285" t="s">
        <v>1869</v>
      </c>
      <c r="C285" s="76" t="s">
        <v>1774</v>
      </c>
      <c r="D285" s="86">
        <v>140.25312</v>
      </c>
      <c r="E285" s="86">
        <v>0</v>
      </c>
      <c r="F285" s="15">
        <f>Table323[[#This Row],[Single Family]]+Table323[[#This Row],[2-4 Units]]+Table323[[#This Row],[&gt;4 Units]]</f>
        <v>0</v>
      </c>
      <c r="G285" s="15">
        <v>0</v>
      </c>
      <c r="H285" s="15">
        <v>0</v>
      </c>
      <c r="I285" s="15">
        <v>0</v>
      </c>
      <c r="J285" s="85">
        <v>0</v>
      </c>
      <c r="K285">
        <f t="shared" si="4"/>
        <v>0</v>
      </c>
      <c r="L285" s="15">
        <v>0</v>
      </c>
      <c r="M285" s="15">
        <v>0</v>
      </c>
      <c r="N285" s="15">
        <v>0</v>
      </c>
      <c r="O285" s="85">
        <v>0</v>
      </c>
    </row>
    <row r="286" spans="1:15" x14ac:dyDescent="0.25">
      <c r="A286" s="47">
        <v>9003497100</v>
      </c>
      <c r="B286" t="s">
        <v>1869</v>
      </c>
      <c r="C286" s="76" t="s">
        <v>1774</v>
      </c>
      <c r="D286" s="86">
        <v>177.81119999999999</v>
      </c>
      <c r="E286" s="86">
        <v>0</v>
      </c>
      <c r="F286" s="15">
        <f>Table323[[#This Row],[Single Family]]+Table323[[#This Row],[2-4 Units]]+Table323[[#This Row],[&gt;4 Units]]</f>
        <v>0</v>
      </c>
      <c r="G286" s="15">
        <v>0</v>
      </c>
      <c r="H286" s="15">
        <v>0</v>
      </c>
      <c r="I286" s="15">
        <v>0</v>
      </c>
      <c r="J286" s="85">
        <v>0</v>
      </c>
      <c r="K286">
        <f t="shared" si="4"/>
        <v>0</v>
      </c>
      <c r="L286" s="15">
        <v>0</v>
      </c>
      <c r="M286" s="15">
        <v>0</v>
      </c>
      <c r="N286" s="15">
        <v>0</v>
      </c>
      <c r="O286" s="85">
        <v>0</v>
      </c>
    </row>
    <row r="287" spans="1:15" x14ac:dyDescent="0.25">
      <c r="A287" s="47">
        <v>9003500100</v>
      </c>
      <c r="B287" t="s">
        <v>1869</v>
      </c>
      <c r="C287" s="76" t="s">
        <v>1774</v>
      </c>
      <c r="D287" s="86">
        <v>24538.013639999997</v>
      </c>
      <c r="E287" s="86">
        <v>42468.57</v>
      </c>
      <c r="F287" s="15">
        <f>Table323[[#This Row],[Single Family]]+Table323[[#This Row],[2-4 Units]]+Table323[[#This Row],[&gt;4 Units]]</f>
        <v>0</v>
      </c>
      <c r="G287" s="15">
        <v>0</v>
      </c>
      <c r="H287" s="15">
        <v>0</v>
      </c>
      <c r="I287" s="15">
        <v>0</v>
      </c>
      <c r="J287" s="85">
        <v>0</v>
      </c>
      <c r="K287">
        <f t="shared" si="4"/>
        <v>0</v>
      </c>
      <c r="L287" s="15">
        <v>0</v>
      </c>
      <c r="M287" s="15">
        <v>0</v>
      </c>
      <c r="N287" s="15">
        <v>0</v>
      </c>
      <c r="O287" s="85">
        <v>0</v>
      </c>
    </row>
    <row r="288" spans="1:15" x14ac:dyDescent="0.25">
      <c r="A288" s="47">
        <v>9003500200</v>
      </c>
      <c r="B288" t="s">
        <v>1869</v>
      </c>
      <c r="C288" s="76" t="s">
        <v>1774</v>
      </c>
      <c r="D288" s="86">
        <v>14774.954039999999</v>
      </c>
      <c r="E288" s="86">
        <v>636.58000000000004</v>
      </c>
      <c r="F288" s="15">
        <f>Table323[[#This Row],[Single Family]]+Table323[[#This Row],[2-4 Units]]+Table323[[#This Row],[&gt;4 Units]]</f>
        <v>0</v>
      </c>
      <c r="G288" s="15">
        <v>0</v>
      </c>
      <c r="H288" s="15">
        <v>0</v>
      </c>
      <c r="I288" s="15">
        <v>0</v>
      </c>
      <c r="J288" s="85">
        <v>0</v>
      </c>
      <c r="K288">
        <f t="shared" si="4"/>
        <v>0</v>
      </c>
      <c r="L288" s="15">
        <v>0</v>
      </c>
      <c r="M288" s="15">
        <v>0</v>
      </c>
      <c r="N288" s="15">
        <v>0</v>
      </c>
      <c r="O288" s="85">
        <v>0</v>
      </c>
    </row>
    <row r="289" spans="1:15" x14ac:dyDescent="0.25">
      <c r="A289" s="47">
        <v>9003500300</v>
      </c>
      <c r="B289" t="s">
        <v>1869</v>
      </c>
      <c r="C289" s="76" t="s">
        <v>1792</v>
      </c>
      <c r="D289" s="86">
        <v>17010.83916</v>
      </c>
      <c r="E289" s="86">
        <v>119335.37</v>
      </c>
      <c r="F289" s="15">
        <f>Table323[[#This Row],[Single Family]]+Table323[[#This Row],[2-4 Units]]+Table323[[#This Row],[&gt;4 Units]]</f>
        <v>0</v>
      </c>
      <c r="G289" s="15">
        <v>0</v>
      </c>
      <c r="H289" s="15">
        <v>0</v>
      </c>
      <c r="I289" s="15">
        <v>0</v>
      </c>
      <c r="J289" s="85">
        <v>0</v>
      </c>
      <c r="K289">
        <f t="shared" si="4"/>
        <v>0</v>
      </c>
      <c r="L289" s="15">
        <v>0</v>
      </c>
      <c r="M289" s="15">
        <v>0</v>
      </c>
      <c r="N289" s="15">
        <v>0</v>
      </c>
      <c r="O289" s="85">
        <v>0</v>
      </c>
    </row>
    <row r="290" spans="1:15" x14ac:dyDescent="0.25">
      <c r="A290" s="47">
        <v>9003500400</v>
      </c>
      <c r="B290" t="s">
        <v>1869</v>
      </c>
      <c r="C290" s="76" t="s">
        <v>1774</v>
      </c>
      <c r="D290" s="86">
        <v>15496.784729999999</v>
      </c>
      <c r="E290" s="86">
        <v>0</v>
      </c>
      <c r="F290" s="15">
        <f>Table323[[#This Row],[Single Family]]+Table323[[#This Row],[2-4 Units]]+Table323[[#This Row],[&gt;4 Units]]</f>
        <v>0</v>
      </c>
      <c r="G290" s="15">
        <v>0</v>
      </c>
      <c r="H290" s="15">
        <v>0</v>
      </c>
      <c r="I290" s="15">
        <v>0</v>
      </c>
      <c r="J290" s="85">
        <v>0</v>
      </c>
      <c r="K290">
        <f t="shared" si="4"/>
        <v>0</v>
      </c>
      <c r="L290" s="15">
        <v>0</v>
      </c>
      <c r="M290" s="15">
        <v>0</v>
      </c>
      <c r="N290" s="15">
        <v>0</v>
      </c>
      <c r="O290" s="85">
        <v>0</v>
      </c>
    </row>
    <row r="291" spans="1:15" x14ac:dyDescent="0.25">
      <c r="A291" s="47">
        <v>9003500500</v>
      </c>
      <c r="B291" t="s">
        <v>1869</v>
      </c>
      <c r="C291" s="76" t="s">
        <v>1774</v>
      </c>
      <c r="D291" s="86">
        <f>13397.34816+1489</f>
        <v>14886.34816</v>
      </c>
      <c r="E291" s="86">
        <v>105.93</v>
      </c>
      <c r="F291" s="15">
        <f>Table323[[#This Row],[Single Family]]+Table323[[#This Row],[2-4 Units]]+Table323[[#This Row],[&gt;4 Units]]</f>
        <v>0</v>
      </c>
      <c r="G291" s="15">
        <v>0</v>
      </c>
      <c r="H291" s="15">
        <v>0</v>
      </c>
      <c r="I291" s="15">
        <v>0</v>
      </c>
      <c r="J291" s="85">
        <v>0</v>
      </c>
      <c r="K291">
        <f t="shared" si="4"/>
        <v>0</v>
      </c>
      <c r="L291" s="15">
        <v>0</v>
      </c>
      <c r="M291" s="15">
        <v>0</v>
      </c>
      <c r="N291" s="15">
        <v>0</v>
      </c>
      <c r="O291" s="85">
        <v>0</v>
      </c>
    </row>
    <row r="292" spans="1:15" x14ac:dyDescent="0.25">
      <c r="A292" s="47">
        <v>9003500900</v>
      </c>
      <c r="B292" t="s">
        <v>1869</v>
      </c>
      <c r="C292" s="76" t="s">
        <v>1774</v>
      </c>
      <c r="D292" s="86">
        <v>17550.353267999999</v>
      </c>
      <c r="E292" s="86">
        <v>496.49</v>
      </c>
      <c r="F292" s="15">
        <f>Table323[[#This Row],[Single Family]]+Table323[[#This Row],[2-4 Units]]+Table323[[#This Row],[&gt;4 Units]]</f>
        <v>0</v>
      </c>
      <c r="G292" s="15">
        <v>0</v>
      </c>
      <c r="H292" s="15">
        <v>0</v>
      </c>
      <c r="I292" s="15">
        <v>0</v>
      </c>
      <c r="J292" s="85">
        <v>0</v>
      </c>
      <c r="K292">
        <f t="shared" si="4"/>
        <v>0</v>
      </c>
      <c r="L292" s="15">
        <v>0</v>
      </c>
      <c r="M292" s="15">
        <v>0</v>
      </c>
      <c r="N292" s="15">
        <v>0</v>
      </c>
      <c r="O292" s="85">
        <v>0</v>
      </c>
    </row>
    <row r="293" spans="1:15" x14ac:dyDescent="0.25">
      <c r="A293" s="47">
        <v>9003501200</v>
      </c>
      <c r="B293" t="s">
        <v>1869</v>
      </c>
      <c r="C293" s="76" t="s">
        <v>1774</v>
      </c>
      <c r="D293" s="86">
        <v>19570.306644</v>
      </c>
      <c r="E293" s="86">
        <v>921.41999999999905</v>
      </c>
      <c r="F293" s="15">
        <f>Table323[[#This Row],[Single Family]]+Table323[[#This Row],[2-4 Units]]+Table323[[#This Row],[&gt;4 Units]]</f>
        <v>0</v>
      </c>
      <c r="G293" s="15">
        <v>0</v>
      </c>
      <c r="H293" s="15">
        <v>0</v>
      </c>
      <c r="I293" s="15">
        <v>0</v>
      </c>
      <c r="J293" s="85">
        <v>0</v>
      </c>
      <c r="K293">
        <f t="shared" si="4"/>
        <v>0</v>
      </c>
      <c r="L293" s="15">
        <v>0</v>
      </c>
      <c r="M293" s="15">
        <v>0</v>
      </c>
      <c r="N293" s="15">
        <v>0</v>
      </c>
      <c r="O293" s="85">
        <v>0</v>
      </c>
    </row>
    <row r="294" spans="1:15" x14ac:dyDescent="0.25">
      <c r="A294" s="47">
        <v>9003501300</v>
      </c>
      <c r="B294" t="s">
        <v>1869</v>
      </c>
      <c r="C294" s="76" t="s">
        <v>1774</v>
      </c>
      <c r="D294" s="86">
        <v>11454.439877999943</v>
      </c>
      <c r="E294" s="86">
        <v>28191.219999999899</v>
      </c>
      <c r="F294" s="15">
        <f>Table323[[#This Row],[Single Family]]+Table323[[#This Row],[2-4 Units]]+Table323[[#This Row],[&gt;4 Units]]</f>
        <v>0</v>
      </c>
      <c r="G294" s="15">
        <v>0</v>
      </c>
      <c r="H294" s="15">
        <v>0</v>
      </c>
      <c r="I294" s="15">
        <v>0</v>
      </c>
      <c r="J294" s="85">
        <v>0</v>
      </c>
      <c r="K294">
        <f t="shared" si="4"/>
        <v>0</v>
      </c>
      <c r="L294" s="15">
        <v>0</v>
      </c>
      <c r="M294" s="15">
        <v>0</v>
      </c>
      <c r="N294" s="15">
        <v>0</v>
      </c>
      <c r="O294" s="85">
        <v>0</v>
      </c>
    </row>
    <row r="295" spans="1:15" x14ac:dyDescent="0.25">
      <c r="A295" s="47">
        <v>9003501400</v>
      </c>
      <c r="B295" t="s">
        <v>1869</v>
      </c>
      <c r="C295" s="76" t="s">
        <v>1774</v>
      </c>
      <c r="D295" s="86">
        <v>22423.738679999999</v>
      </c>
      <c r="E295" s="86">
        <v>9663.2999999999993</v>
      </c>
      <c r="F295" s="15">
        <f>Table323[[#This Row],[Single Family]]+Table323[[#This Row],[2-4 Units]]+Table323[[#This Row],[&gt;4 Units]]</f>
        <v>0</v>
      </c>
      <c r="G295" s="15">
        <v>0</v>
      </c>
      <c r="H295" s="15">
        <v>0</v>
      </c>
      <c r="I295" s="15">
        <v>0</v>
      </c>
      <c r="J295" s="85">
        <v>0</v>
      </c>
      <c r="K295">
        <f t="shared" si="4"/>
        <v>0</v>
      </c>
      <c r="L295" s="15">
        <v>0</v>
      </c>
      <c r="M295" s="15">
        <v>0</v>
      </c>
      <c r="N295" s="15">
        <v>0</v>
      </c>
      <c r="O295" s="85">
        <v>0</v>
      </c>
    </row>
    <row r="296" spans="1:15" x14ac:dyDescent="0.25">
      <c r="A296" s="47">
        <v>9003501500</v>
      </c>
      <c r="B296" t="s">
        <v>1869</v>
      </c>
      <c r="C296" s="76" t="s">
        <v>1774</v>
      </c>
      <c r="D296" s="86">
        <v>29942.4195</v>
      </c>
      <c r="E296" s="86">
        <v>33391.379999999903</v>
      </c>
      <c r="F296" s="15">
        <f>Table323[[#This Row],[Single Family]]+Table323[[#This Row],[2-4 Units]]+Table323[[#This Row],[&gt;4 Units]]</f>
        <v>0</v>
      </c>
      <c r="G296" s="15">
        <v>0</v>
      </c>
      <c r="H296" s="15">
        <v>0</v>
      </c>
      <c r="I296" s="15">
        <v>0</v>
      </c>
      <c r="J296" s="85">
        <v>0</v>
      </c>
      <c r="K296">
        <f t="shared" si="4"/>
        <v>0</v>
      </c>
      <c r="L296" s="15">
        <v>0</v>
      </c>
      <c r="M296" s="15">
        <v>0</v>
      </c>
      <c r="N296" s="15">
        <v>0</v>
      </c>
      <c r="O296" s="85">
        <v>0</v>
      </c>
    </row>
    <row r="297" spans="1:15" x14ac:dyDescent="0.25">
      <c r="A297" s="47">
        <v>9003501700</v>
      </c>
      <c r="B297" t="s">
        <v>1869</v>
      </c>
      <c r="C297" s="76" t="s">
        <v>1774</v>
      </c>
      <c r="D297" s="86">
        <v>9805.3124399999997</v>
      </c>
      <c r="E297" s="86">
        <v>6.94</v>
      </c>
      <c r="F297" s="15">
        <f>Table323[[#This Row],[Single Family]]+Table323[[#This Row],[2-4 Units]]+Table323[[#This Row],[&gt;4 Units]]</f>
        <v>0</v>
      </c>
      <c r="G297" s="15">
        <v>0</v>
      </c>
      <c r="H297" s="15">
        <v>0</v>
      </c>
      <c r="I297" s="15">
        <v>0</v>
      </c>
      <c r="J297" s="85">
        <v>0</v>
      </c>
      <c r="K297">
        <f t="shared" si="4"/>
        <v>0</v>
      </c>
      <c r="L297" s="15">
        <v>0</v>
      </c>
      <c r="M297" s="15">
        <v>0</v>
      </c>
      <c r="N297" s="15">
        <v>0</v>
      </c>
      <c r="O297" s="85">
        <v>0</v>
      </c>
    </row>
    <row r="298" spans="1:15" x14ac:dyDescent="0.25">
      <c r="A298" s="47">
        <v>9003501800</v>
      </c>
      <c r="B298" t="s">
        <v>1869</v>
      </c>
      <c r="C298" s="76" t="s">
        <v>1792</v>
      </c>
      <c r="D298" s="86">
        <v>15949.222379999999</v>
      </c>
      <c r="E298" s="86">
        <v>1701.79999999999</v>
      </c>
      <c r="F298" s="15">
        <f>Table323[[#This Row],[Single Family]]+Table323[[#This Row],[2-4 Units]]+Table323[[#This Row],[&gt;4 Units]]</f>
        <v>0</v>
      </c>
      <c r="G298" s="15">
        <v>0</v>
      </c>
      <c r="H298" s="15">
        <v>0</v>
      </c>
      <c r="I298" s="15">
        <v>0</v>
      </c>
      <c r="J298" s="85">
        <v>0</v>
      </c>
      <c r="K298">
        <f t="shared" si="4"/>
        <v>0</v>
      </c>
      <c r="L298" s="15">
        <v>0</v>
      </c>
      <c r="M298" s="15">
        <v>0</v>
      </c>
      <c r="N298" s="15">
        <v>0</v>
      </c>
      <c r="O298" s="85">
        <v>0</v>
      </c>
    </row>
    <row r="299" spans="1:15" x14ac:dyDescent="0.25">
      <c r="A299" s="47">
        <v>9003502100</v>
      </c>
      <c r="B299" t="s">
        <v>1869</v>
      </c>
      <c r="C299" s="76" t="s">
        <v>1774</v>
      </c>
      <c r="D299" s="86">
        <v>21383.889029999998</v>
      </c>
      <c r="E299" s="86">
        <v>673.98</v>
      </c>
      <c r="F299" s="15">
        <f>Table323[[#This Row],[Single Family]]+Table323[[#This Row],[2-4 Units]]+Table323[[#This Row],[&gt;4 Units]]</f>
        <v>0</v>
      </c>
      <c r="G299" s="15">
        <v>0</v>
      </c>
      <c r="H299" s="15">
        <v>0</v>
      </c>
      <c r="I299" s="15">
        <v>0</v>
      </c>
      <c r="J299" s="85">
        <v>0</v>
      </c>
      <c r="K299">
        <f t="shared" si="4"/>
        <v>0</v>
      </c>
      <c r="L299" s="15">
        <v>0</v>
      </c>
      <c r="M299" s="15">
        <v>0</v>
      </c>
      <c r="N299" s="15">
        <v>0</v>
      </c>
      <c r="O299" s="85">
        <v>0</v>
      </c>
    </row>
    <row r="300" spans="1:15" x14ac:dyDescent="0.25">
      <c r="A300" s="47">
        <v>9003502300</v>
      </c>
      <c r="B300" t="s">
        <v>1869</v>
      </c>
      <c r="C300" s="76" t="s">
        <v>1774</v>
      </c>
      <c r="D300" s="86">
        <v>48565.671713999938</v>
      </c>
      <c r="E300" s="86">
        <v>6065.3</v>
      </c>
      <c r="F300" s="15">
        <f>Table323[[#This Row],[Single Family]]+Table323[[#This Row],[2-4 Units]]+Table323[[#This Row],[&gt;4 Units]]</f>
        <v>0</v>
      </c>
      <c r="G300" s="15">
        <v>0</v>
      </c>
      <c r="H300" s="15">
        <v>0</v>
      </c>
      <c r="I300" s="15">
        <v>0</v>
      </c>
      <c r="J300" s="85">
        <v>0</v>
      </c>
      <c r="K300">
        <f t="shared" si="4"/>
        <v>0</v>
      </c>
      <c r="L300" s="15">
        <v>0</v>
      </c>
      <c r="M300" s="15">
        <v>0</v>
      </c>
      <c r="N300" s="15">
        <v>0</v>
      </c>
      <c r="O300" s="85">
        <v>0</v>
      </c>
    </row>
    <row r="301" spans="1:15" x14ac:dyDescent="0.25">
      <c r="A301" s="47">
        <v>9003502400</v>
      </c>
      <c r="B301" t="s">
        <v>1869</v>
      </c>
      <c r="C301" s="76" t="s">
        <v>1774</v>
      </c>
      <c r="D301" s="86">
        <v>453672.85382999998</v>
      </c>
      <c r="E301" s="86">
        <v>1542209.3999999899</v>
      </c>
      <c r="F301" s="15">
        <f>Table323[[#This Row],[Single Family]]+Table323[[#This Row],[2-4 Units]]+Table323[[#This Row],[&gt;4 Units]]</f>
        <v>618</v>
      </c>
      <c r="G301" s="15">
        <v>135</v>
      </c>
      <c r="H301" s="15">
        <v>34</v>
      </c>
      <c r="I301" s="15">
        <v>449</v>
      </c>
      <c r="J301" s="85">
        <v>143157.04999999999</v>
      </c>
      <c r="K301">
        <f t="shared" si="4"/>
        <v>1777</v>
      </c>
      <c r="L301" s="15">
        <v>288</v>
      </c>
      <c r="M301" s="15">
        <v>0</v>
      </c>
      <c r="N301" s="15">
        <v>1489</v>
      </c>
      <c r="O301" s="85">
        <v>855840.33</v>
      </c>
    </row>
    <row r="302" spans="1:15" x14ac:dyDescent="0.25">
      <c r="A302" s="47">
        <v>9003502500</v>
      </c>
      <c r="B302" t="s">
        <v>1869</v>
      </c>
      <c r="C302" s="76" t="s">
        <v>1774</v>
      </c>
      <c r="D302" s="86">
        <v>15740.930960999942</v>
      </c>
      <c r="E302" s="86">
        <v>683.32999999999902</v>
      </c>
      <c r="F302" s="15">
        <f>Table323[[#This Row],[Single Family]]+Table323[[#This Row],[2-4 Units]]+Table323[[#This Row],[&gt;4 Units]]</f>
        <v>0</v>
      </c>
      <c r="G302" s="15">
        <v>0</v>
      </c>
      <c r="H302" s="15">
        <v>0</v>
      </c>
      <c r="I302" s="15">
        <v>0</v>
      </c>
      <c r="J302" s="85">
        <v>0</v>
      </c>
      <c r="K302">
        <f t="shared" si="4"/>
        <v>0</v>
      </c>
      <c r="L302" s="15">
        <v>0</v>
      </c>
      <c r="M302" s="15">
        <v>0</v>
      </c>
      <c r="N302" s="15">
        <v>0</v>
      </c>
      <c r="O302" s="85">
        <v>0</v>
      </c>
    </row>
    <row r="303" spans="1:15" x14ac:dyDescent="0.25">
      <c r="A303" s="47">
        <v>9003502600</v>
      </c>
      <c r="B303" t="s">
        <v>1869</v>
      </c>
      <c r="C303" s="76" t="s">
        <v>1774</v>
      </c>
      <c r="D303" s="86">
        <v>28171.325259000001</v>
      </c>
      <c r="E303" s="86">
        <v>99055.93</v>
      </c>
      <c r="F303" s="15">
        <f>Table323[[#This Row],[Single Family]]+Table323[[#This Row],[2-4 Units]]+Table323[[#This Row],[&gt;4 Units]]</f>
        <v>0</v>
      </c>
      <c r="G303" s="15">
        <v>0</v>
      </c>
      <c r="H303" s="15">
        <v>0</v>
      </c>
      <c r="I303" s="15">
        <v>0</v>
      </c>
      <c r="J303" s="85">
        <v>0</v>
      </c>
      <c r="K303">
        <f t="shared" si="4"/>
        <v>0</v>
      </c>
      <c r="L303" s="15">
        <v>0</v>
      </c>
      <c r="M303" s="15">
        <v>0</v>
      </c>
      <c r="N303" s="15">
        <v>0</v>
      </c>
      <c r="O303" s="85">
        <v>0</v>
      </c>
    </row>
    <row r="304" spans="1:15" x14ac:dyDescent="0.25">
      <c r="A304" s="47">
        <v>9003502700</v>
      </c>
      <c r="B304" t="s">
        <v>1869</v>
      </c>
      <c r="C304" s="76" t="s">
        <v>1774</v>
      </c>
      <c r="D304" s="86">
        <v>27173.875869</v>
      </c>
      <c r="E304" s="86">
        <v>870.5</v>
      </c>
      <c r="F304" s="15">
        <f>Table323[[#This Row],[Single Family]]+Table323[[#This Row],[2-4 Units]]+Table323[[#This Row],[&gt;4 Units]]</f>
        <v>0</v>
      </c>
      <c r="G304" s="15">
        <v>0</v>
      </c>
      <c r="H304" s="15">
        <v>0</v>
      </c>
      <c r="I304" s="15">
        <v>0</v>
      </c>
      <c r="J304" s="85">
        <v>0</v>
      </c>
      <c r="K304">
        <f t="shared" si="4"/>
        <v>0</v>
      </c>
      <c r="L304" s="15">
        <v>0</v>
      </c>
      <c r="M304" s="15">
        <v>0</v>
      </c>
      <c r="N304" s="15">
        <v>0</v>
      </c>
      <c r="O304" s="85">
        <v>0</v>
      </c>
    </row>
    <row r="305" spans="1:15" x14ac:dyDescent="0.25">
      <c r="A305" s="47">
        <v>9003502800</v>
      </c>
      <c r="B305" t="s">
        <v>1869</v>
      </c>
      <c r="C305" s="76" t="s">
        <v>1792</v>
      </c>
      <c r="D305" s="86">
        <v>29875.960863</v>
      </c>
      <c r="E305" s="86">
        <v>37.14</v>
      </c>
      <c r="F305" s="15">
        <f>Table323[[#This Row],[Single Family]]+Table323[[#This Row],[2-4 Units]]+Table323[[#This Row],[&gt;4 Units]]</f>
        <v>0</v>
      </c>
      <c r="G305" s="15">
        <v>0</v>
      </c>
      <c r="H305" s="15">
        <v>0</v>
      </c>
      <c r="I305" s="15">
        <v>0</v>
      </c>
      <c r="J305" s="85">
        <v>0</v>
      </c>
      <c r="K305">
        <f t="shared" si="4"/>
        <v>0</v>
      </c>
      <c r="L305" s="15">
        <v>0</v>
      </c>
      <c r="M305" s="15">
        <v>0</v>
      </c>
      <c r="N305" s="15">
        <v>0</v>
      </c>
      <c r="O305" s="85">
        <v>0</v>
      </c>
    </row>
    <row r="306" spans="1:15" x14ac:dyDescent="0.25">
      <c r="A306" s="47">
        <v>9003502900</v>
      </c>
      <c r="B306" t="s">
        <v>1869</v>
      </c>
      <c r="C306" s="76" t="s">
        <v>1774</v>
      </c>
      <c r="D306" s="86">
        <v>17972.140598999998</v>
      </c>
      <c r="E306" s="86">
        <v>846.50999999999897</v>
      </c>
      <c r="F306" s="15">
        <f>Table323[[#This Row],[Single Family]]+Table323[[#This Row],[2-4 Units]]+Table323[[#This Row],[&gt;4 Units]]</f>
        <v>0</v>
      </c>
      <c r="G306" s="15">
        <v>0</v>
      </c>
      <c r="H306" s="15">
        <v>0</v>
      </c>
      <c r="I306" s="15">
        <v>0</v>
      </c>
      <c r="J306" s="85">
        <v>0</v>
      </c>
      <c r="K306">
        <f t="shared" si="4"/>
        <v>0</v>
      </c>
      <c r="L306" s="15">
        <v>0</v>
      </c>
      <c r="M306" s="15">
        <v>0</v>
      </c>
      <c r="N306" s="15">
        <v>0</v>
      </c>
      <c r="O306" s="85">
        <v>0</v>
      </c>
    </row>
    <row r="307" spans="1:15" x14ac:dyDescent="0.25">
      <c r="A307" s="47">
        <v>9003503000</v>
      </c>
      <c r="B307" t="s">
        <v>1869</v>
      </c>
      <c r="C307" s="76" t="s">
        <v>1792</v>
      </c>
      <c r="D307" s="86">
        <v>24112.421739000001</v>
      </c>
      <c r="E307" s="86">
        <v>54735.68</v>
      </c>
      <c r="F307" s="15">
        <f>Table323[[#This Row],[Single Family]]+Table323[[#This Row],[2-4 Units]]+Table323[[#This Row],[&gt;4 Units]]</f>
        <v>0</v>
      </c>
      <c r="G307" s="15">
        <v>0</v>
      </c>
      <c r="H307" s="15">
        <v>0</v>
      </c>
      <c r="I307" s="15">
        <v>0</v>
      </c>
      <c r="J307" s="85">
        <v>0</v>
      </c>
      <c r="K307">
        <f t="shared" si="4"/>
        <v>0</v>
      </c>
      <c r="L307" s="15">
        <v>0</v>
      </c>
      <c r="M307" s="15">
        <v>0</v>
      </c>
      <c r="N307" s="15">
        <v>0</v>
      </c>
      <c r="O307" s="85">
        <v>0</v>
      </c>
    </row>
    <row r="308" spans="1:15" x14ac:dyDescent="0.25">
      <c r="A308" s="47">
        <v>9003503100</v>
      </c>
      <c r="B308" t="s">
        <v>1869</v>
      </c>
      <c r="C308" s="76" t="s">
        <v>1774</v>
      </c>
      <c r="D308" s="86">
        <f>31015.186335+13401</f>
        <v>44416.186334999999</v>
      </c>
      <c r="E308" s="86">
        <v>41447.32</v>
      </c>
      <c r="F308" s="15">
        <f>Table323[[#This Row],[Single Family]]+Table323[[#This Row],[2-4 Units]]+Table323[[#This Row],[&gt;4 Units]]</f>
        <v>0</v>
      </c>
      <c r="G308" s="15">
        <v>0</v>
      </c>
      <c r="H308" s="15">
        <v>0</v>
      </c>
      <c r="I308" s="15">
        <v>0</v>
      </c>
      <c r="J308" s="85">
        <v>0</v>
      </c>
      <c r="K308">
        <f t="shared" si="4"/>
        <v>0</v>
      </c>
      <c r="L308" s="15">
        <v>0</v>
      </c>
      <c r="M308" s="15">
        <v>0</v>
      </c>
      <c r="N308" s="15">
        <v>0</v>
      </c>
      <c r="O308" s="85">
        <v>0</v>
      </c>
    </row>
    <row r="309" spans="1:15" x14ac:dyDescent="0.25">
      <c r="A309" s="47">
        <v>9003503300</v>
      </c>
      <c r="B309" t="s">
        <v>1869</v>
      </c>
      <c r="C309" s="76" t="s">
        <v>1774</v>
      </c>
      <c r="D309" s="86">
        <v>23274.255689999998</v>
      </c>
      <c r="E309" s="86">
        <v>1231.96</v>
      </c>
      <c r="F309" s="15">
        <f>Table323[[#This Row],[Single Family]]+Table323[[#This Row],[2-4 Units]]+Table323[[#This Row],[&gt;4 Units]]</f>
        <v>0</v>
      </c>
      <c r="G309" s="15">
        <v>0</v>
      </c>
      <c r="H309" s="15">
        <v>0</v>
      </c>
      <c r="I309" s="15">
        <v>0</v>
      </c>
      <c r="J309" s="85">
        <v>0</v>
      </c>
      <c r="K309">
        <f t="shared" si="4"/>
        <v>0</v>
      </c>
      <c r="L309" s="15">
        <v>0</v>
      </c>
      <c r="M309" s="15">
        <v>0</v>
      </c>
      <c r="N309" s="15">
        <v>0</v>
      </c>
      <c r="O309" s="85">
        <v>0</v>
      </c>
    </row>
    <row r="310" spans="1:15" x14ac:dyDescent="0.25">
      <c r="A310" s="47">
        <v>9003503500</v>
      </c>
      <c r="B310" t="s">
        <v>1869</v>
      </c>
      <c r="C310" s="76" t="s">
        <v>1774</v>
      </c>
      <c r="D310" s="86">
        <v>12759.597332999943</v>
      </c>
      <c r="E310" s="86">
        <v>126.42</v>
      </c>
      <c r="F310" s="15">
        <f>Table323[[#This Row],[Single Family]]+Table323[[#This Row],[2-4 Units]]+Table323[[#This Row],[&gt;4 Units]]</f>
        <v>0</v>
      </c>
      <c r="G310" s="15">
        <v>0</v>
      </c>
      <c r="H310" s="15">
        <v>0</v>
      </c>
      <c r="I310" s="15">
        <v>0</v>
      </c>
      <c r="J310" s="85">
        <v>0</v>
      </c>
      <c r="K310">
        <f t="shared" si="4"/>
        <v>0</v>
      </c>
      <c r="L310" s="15">
        <v>0</v>
      </c>
      <c r="M310" s="15">
        <v>0</v>
      </c>
      <c r="N310" s="15">
        <v>0</v>
      </c>
      <c r="O310" s="85">
        <v>0</v>
      </c>
    </row>
    <row r="311" spans="1:15" x14ac:dyDescent="0.25">
      <c r="A311" s="47">
        <v>9003503700</v>
      </c>
      <c r="B311" t="s">
        <v>1869</v>
      </c>
      <c r="C311" s="76" t="s">
        <v>1774</v>
      </c>
      <c r="D311" s="86">
        <v>29039.271281999943</v>
      </c>
      <c r="E311" s="86">
        <v>5446.65</v>
      </c>
      <c r="F311" s="15">
        <f>Table323[[#This Row],[Single Family]]+Table323[[#This Row],[2-4 Units]]+Table323[[#This Row],[&gt;4 Units]]</f>
        <v>0</v>
      </c>
      <c r="G311" s="15">
        <v>0</v>
      </c>
      <c r="H311" s="15">
        <v>0</v>
      </c>
      <c r="I311" s="15">
        <v>0</v>
      </c>
      <c r="J311" s="85">
        <v>0</v>
      </c>
      <c r="K311">
        <f t="shared" si="4"/>
        <v>0</v>
      </c>
      <c r="L311" s="15">
        <v>0</v>
      </c>
      <c r="M311" s="15">
        <v>0</v>
      </c>
      <c r="N311" s="15">
        <v>0</v>
      </c>
      <c r="O311" s="85">
        <v>0</v>
      </c>
    </row>
    <row r="312" spans="1:15" x14ac:dyDescent="0.25">
      <c r="A312" s="47">
        <v>9003503800</v>
      </c>
      <c r="B312" t="s">
        <v>1869</v>
      </c>
      <c r="C312" s="76" t="s">
        <v>1774</v>
      </c>
      <c r="D312" s="86">
        <v>5301.5503589999944</v>
      </c>
      <c r="E312" s="86">
        <v>258.74</v>
      </c>
      <c r="F312" s="15">
        <f>Table323[[#This Row],[Single Family]]+Table323[[#This Row],[2-4 Units]]+Table323[[#This Row],[&gt;4 Units]]</f>
        <v>0</v>
      </c>
      <c r="G312" s="15">
        <v>0</v>
      </c>
      <c r="H312" s="15">
        <v>0</v>
      </c>
      <c r="I312" s="15">
        <v>0</v>
      </c>
      <c r="J312" s="85">
        <v>0</v>
      </c>
      <c r="K312">
        <f t="shared" si="4"/>
        <v>0</v>
      </c>
      <c r="L312" s="15">
        <v>0</v>
      </c>
      <c r="M312" s="15">
        <v>0</v>
      </c>
      <c r="N312" s="15">
        <v>0</v>
      </c>
      <c r="O312" s="85">
        <v>0</v>
      </c>
    </row>
    <row r="313" spans="1:15" x14ac:dyDescent="0.25">
      <c r="A313" s="47">
        <v>9003503900</v>
      </c>
      <c r="B313" t="s">
        <v>1869</v>
      </c>
      <c r="C313" s="76" t="s">
        <v>1774</v>
      </c>
      <c r="D313" s="86">
        <v>47555.667809999999</v>
      </c>
      <c r="E313" s="86">
        <v>11038.97</v>
      </c>
      <c r="F313" s="15">
        <f>Table323[[#This Row],[Single Family]]+Table323[[#This Row],[2-4 Units]]+Table323[[#This Row],[&gt;4 Units]]</f>
        <v>0</v>
      </c>
      <c r="G313" s="15">
        <v>0</v>
      </c>
      <c r="H313" s="15">
        <v>0</v>
      </c>
      <c r="I313" s="15">
        <v>0</v>
      </c>
      <c r="J313" s="85">
        <v>0</v>
      </c>
      <c r="K313">
        <f t="shared" si="4"/>
        <v>0</v>
      </c>
      <c r="L313" s="15">
        <v>0</v>
      </c>
      <c r="M313" s="15">
        <v>0</v>
      </c>
      <c r="N313" s="15">
        <v>0</v>
      </c>
      <c r="O313" s="85">
        <v>0</v>
      </c>
    </row>
    <row r="314" spans="1:15" x14ac:dyDescent="0.25">
      <c r="A314" s="47">
        <v>9003504000</v>
      </c>
      <c r="B314" t="s">
        <v>1869</v>
      </c>
      <c r="C314" s="76" t="s">
        <v>1774</v>
      </c>
      <c r="D314" s="86">
        <v>26903.991239999999</v>
      </c>
      <c r="E314" s="86">
        <v>2707.3299999999899</v>
      </c>
      <c r="F314" s="15">
        <f>Table323[[#This Row],[Single Family]]+Table323[[#This Row],[2-4 Units]]+Table323[[#This Row],[&gt;4 Units]]</f>
        <v>0</v>
      </c>
      <c r="G314" s="15">
        <v>0</v>
      </c>
      <c r="H314" s="15">
        <v>0</v>
      </c>
      <c r="I314" s="15">
        <v>0</v>
      </c>
      <c r="J314" s="85">
        <v>0</v>
      </c>
      <c r="K314">
        <f t="shared" si="4"/>
        <v>0</v>
      </c>
      <c r="L314" s="15">
        <v>0</v>
      </c>
      <c r="M314" s="15">
        <v>0</v>
      </c>
      <c r="N314" s="15">
        <v>0</v>
      </c>
      <c r="O314" s="85">
        <v>0</v>
      </c>
    </row>
    <row r="315" spans="1:15" x14ac:dyDescent="0.25">
      <c r="A315" s="47">
        <v>9003504100</v>
      </c>
      <c r="B315" t="s">
        <v>1869</v>
      </c>
      <c r="C315" s="76" t="s">
        <v>1774</v>
      </c>
      <c r="D315" s="86">
        <v>13696.786529999999</v>
      </c>
      <c r="E315" s="86">
        <v>0</v>
      </c>
      <c r="F315" s="15">
        <f>Table323[[#This Row],[Single Family]]+Table323[[#This Row],[2-4 Units]]+Table323[[#This Row],[&gt;4 Units]]</f>
        <v>0</v>
      </c>
      <c r="G315" s="15">
        <v>0</v>
      </c>
      <c r="H315" s="15">
        <v>0</v>
      </c>
      <c r="I315" s="15">
        <v>0</v>
      </c>
      <c r="J315" s="85">
        <v>0</v>
      </c>
      <c r="K315">
        <f t="shared" si="4"/>
        <v>0</v>
      </c>
      <c r="L315" s="15">
        <v>0</v>
      </c>
      <c r="M315" s="15">
        <v>0</v>
      </c>
      <c r="N315" s="15">
        <v>0</v>
      </c>
      <c r="O315" s="85">
        <v>0</v>
      </c>
    </row>
    <row r="316" spans="1:15" x14ac:dyDescent="0.25">
      <c r="A316" s="47">
        <v>9003504200</v>
      </c>
      <c r="B316" t="s">
        <v>1869</v>
      </c>
      <c r="C316" s="76" t="s">
        <v>1774</v>
      </c>
      <c r="D316" s="86">
        <v>38507.62356</v>
      </c>
      <c r="E316" s="86">
        <v>4186.38</v>
      </c>
      <c r="F316" s="15">
        <f>Table323[[#This Row],[Single Family]]+Table323[[#This Row],[2-4 Units]]+Table323[[#This Row],[&gt;4 Units]]</f>
        <v>0</v>
      </c>
      <c r="G316" s="15">
        <v>0</v>
      </c>
      <c r="H316" s="15">
        <v>0</v>
      </c>
      <c r="I316" s="15">
        <v>0</v>
      </c>
      <c r="J316" s="85">
        <v>0</v>
      </c>
      <c r="K316">
        <f t="shared" si="4"/>
        <v>0</v>
      </c>
      <c r="L316" s="15">
        <v>0</v>
      </c>
      <c r="M316" s="15">
        <v>0</v>
      </c>
      <c r="N316" s="15">
        <v>0</v>
      </c>
      <c r="O316" s="85">
        <v>0</v>
      </c>
    </row>
    <row r="317" spans="1:15" x14ac:dyDescent="0.25">
      <c r="A317" s="47">
        <v>9003504300</v>
      </c>
      <c r="B317" t="s">
        <v>1869</v>
      </c>
      <c r="C317" s="76" t="s">
        <v>1774</v>
      </c>
      <c r="D317" s="86">
        <v>19581.413039999999</v>
      </c>
      <c r="E317" s="86">
        <v>1943.17</v>
      </c>
      <c r="F317" s="15">
        <f>Table323[[#This Row],[Single Family]]+Table323[[#This Row],[2-4 Units]]+Table323[[#This Row],[&gt;4 Units]]</f>
        <v>0</v>
      </c>
      <c r="G317" s="15">
        <v>0</v>
      </c>
      <c r="H317" s="15">
        <v>0</v>
      </c>
      <c r="I317" s="15">
        <v>0</v>
      </c>
      <c r="J317" s="85">
        <v>0</v>
      </c>
      <c r="K317">
        <f t="shared" si="4"/>
        <v>0</v>
      </c>
      <c r="L317" s="15">
        <v>0</v>
      </c>
      <c r="M317" s="15">
        <v>0</v>
      </c>
      <c r="N317" s="15">
        <v>0</v>
      </c>
      <c r="O317" s="85">
        <v>0</v>
      </c>
    </row>
    <row r="318" spans="1:15" x14ac:dyDescent="0.25">
      <c r="A318" s="47">
        <v>9003504500</v>
      </c>
      <c r="B318" t="s">
        <v>1869</v>
      </c>
      <c r="C318" s="76" t="s">
        <v>1774</v>
      </c>
      <c r="D318" s="86">
        <v>30372.704459999997</v>
      </c>
      <c r="E318" s="86">
        <v>3441.71</v>
      </c>
      <c r="F318" s="15">
        <f>Table323[[#This Row],[Single Family]]+Table323[[#This Row],[2-4 Units]]+Table323[[#This Row],[&gt;4 Units]]</f>
        <v>0</v>
      </c>
      <c r="G318" s="15">
        <v>0</v>
      </c>
      <c r="H318" s="15">
        <v>0</v>
      </c>
      <c r="I318" s="15">
        <v>0</v>
      </c>
      <c r="J318" s="85">
        <v>0</v>
      </c>
      <c r="K318">
        <f t="shared" si="4"/>
        <v>0</v>
      </c>
      <c r="L318" s="15">
        <v>0</v>
      </c>
      <c r="M318" s="15">
        <v>0</v>
      </c>
      <c r="N318" s="15">
        <v>0</v>
      </c>
      <c r="O318" s="85">
        <v>0</v>
      </c>
    </row>
    <row r="319" spans="1:15" x14ac:dyDescent="0.25">
      <c r="A319" s="47">
        <v>9003504800</v>
      </c>
      <c r="B319" t="s">
        <v>1869</v>
      </c>
      <c r="C319" s="76" t="s">
        <v>1774</v>
      </c>
      <c r="D319" s="86">
        <v>43977.178853999998</v>
      </c>
      <c r="E319" s="86">
        <v>10433.25</v>
      </c>
      <c r="F319" s="15">
        <f>Table323[[#This Row],[Single Family]]+Table323[[#This Row],[2-4 Units]]+Table323[[#This Row],[&gt;4 Units]]</f>
        <v>0</v>
      </c>
      <c r="G319" s="15">
        <v>0</v>
      </c>
      <c r="H319" s="15">
        <v>0</v>
      </c>
      <c r="I319" s="15">
        <v>0</v>
      </c>
      <c r="J319" s="85">
        <v>0</v>
      </c>
      <c r="K319">
        <f t="shared" si="4"/>
        <v>0</v>
      </c>
      <c r="L319" s="15">
        <v>0</v>
      </c>
      <c r="M319" s="15">
        <v>0</v>
      </c>
      <c r="N319" s="15">
        <v>0</v>
      </c>
      <c r="O319" s="85">
        <v>0</v>
      </c>
    </row>
    <row r="320" spans="1:15" x14ac:dyDescent="0.25">
      <c r="A320" s="47">
        <v>9003504900</v>
      </c>
      <c r="B320" t="s">
        <v>1869</v>
      </c>
      <c r="C320" s="76" t="s">
        <v>1774</v>
      </c>
      <c r="D320" s="86">
        <v>34747.38162</v>
      </c>
      <c r="E320" s="86">
        <v>5198.6299999999901</v>
      </c>
      <c r="F320" s="15">
        <f>Table323[[#This Row],[Single Family]]+Table323[[#This Row],[2-4 Units]]+Table323[[#This Row],[&gt;4 Units]]</f>
        <v>0</v>
      </c>
      <c r="G320" s="15">
        <v>0</v>
      </c>
      <c r="H320" s="15">
        <v>0</v>
      </c>
      <c r="I320" s="15">
        <v>0</v>
      </c>
      <c r="J320" s="85">
        <v>0</v>
      </c>
      <c r="K320">
        <f t="shared" si="4"/>
        <v>0</v>
      </c>
      <c r="L320" s="15">
        <v>0</v>
      </c>
      <c r="M320" s="15">
        <v>0</v>
      </c>
      <c r="N320" s="15">
        <v>0</v>
      </c>
      <c r="O320" s="85">
        <v>0</v>
      </c>
    </row>
    <row r="321" spans="1:15" x14ac:dyDescent="0.25">
      <c r="A321" s="47">
        <v>9003524400</v>
      </c>
      <c r="B321" t="s">
        <v>1869</v>
      </c>
      <c r="C321" s="76" t="s">
        <v>1774</v>
      </c>
      <c r="D321" s="86">
        <v>29763.470330999939</v>
      </c>
      <c r="E321" s="86">
        <v>6437.77</v>
      </c>
      <c r="F321" s="15">
        <f>Table323[[#This Row],[Single Family]]+Table323[[#This Row],[2-4 Units]]+Table323[[#This Row],[&gt;4 Units]]</f>
        <v>0</v>
      </c>
      <c r="G321" s="15">
        <v>0</v>
      </c>
      <c r="H321" s="15">
        <v>0</v>
      </c>
      <c r="I321" s="15">
        <v>0</v>
      </c>
      <c r="J321" s="85">
        <v>0</v>
      </c>
      <c r="K321">
        <f t="shared" si="4"/>
        <v>0</v>
      </c>
      <c r="L321" s="15">
        <v>0</v>
      </c>
      <c r="M321" s="15">
        <v>0</v>
      </c>
      <c r="N321" s="15">
        <v>0</v>
      </c>
      <c r="O321" s="85">
        <v>0</v>
      </c>
    </row>
    <row r="322" spans="1:15" x14ac:dyDescent="0.25">
      <c r="A322" s="47">
        <v>9003524501</v>
      </c>
      <c r="B322" t="s">
        <v>1869</v>
      </c>
      <c r="C322" s="76" t="s">
        <v>1774</v>
      </c>
      <c r="D322" s="86">
        <v>21480.39243</v>
      </c>
      <c r="E322" s="86">
        <v>717.91999999999905</v>
      </c>
      <c r="F322" s="15">
        <f>Table323[[#This Row],[Single Family]]+Table323[[#This Row],[2-4 Units]]+Table323[[#This Row],[&gt;4 Units]]</f>
        <v>0</v>
      </c>
      <c r="G322" s="15">
        <v>0</v>
      </c>
      <c r="H322" s="15">
        <v>0</v>
      </c>
      <c r="I322" s="15">
        <v>0</v>
      </c>
      <c r="J322" s="85">
        <v>0</v>
      </c>
      <c r="K322">
        <f t="shared" si="4"/>
        <v>0</v>
      </c>
      <c r="L322" s="15">
        <v>0</v>
      </c>
      <c r="M322" s="15">
        <v>0</v>
      </c>
      <c r="N322" s="15">
        <v>0</v>
      </c>
      <c r="O322" s="85">
        <v>0</v>
      </c>
    </row>
    <row r="323" spans="1:15" x14ac:dyDescent="0.25">
      <c r="A323" s="47">
        <v>9003524502</v>
      </c>
      <c r="B323" t="s">
        <v>1869</v>
      </c>
      <c r="C323" s="76" t="s">
        <v>1774</v>
      </c>
      <c r="D323" s="86">
        <v>27828.127529999998</v>
      </c>
      <c r="E323" s="86">
        <v>565.84</v>
      </c>
      <c r="F323" s="15">
        <f>Table323[[#This Row],[Single Family]]+Table323[[#This Row],[2-4 Units]]+Table323[[#This Row],[&gt;4 Units]]</f>
        <v>0</v>
      </c>
      <c r="G323" s="15">
        <v>0</v>
      </c>
      <c r="H323" s="15">
        <v>0</v>
      </c>
      <c r="I323" s="15">
        <v>0</v>
      </c>
      <c r="J323" s="85">
        <v>0</v>
      </c>
      <c r="K323">
        <f t="shared" si="4"/>
        <v>0</v>
      </c>
      <c r="L323" s="15">
        <v>0</v>
      </c>
      <c r="M323" s="15">
        <v>0</v>
      </c>
      <c r="N323" s="15">
        <v>0</v>
      </c>
      <c r="O323" s="85">
        <v>0</v>
      </c>
    </row>
    <row r="324" spans="1:15" x14ac:dyDescent="0.25">
      <c r="A324" s="47">
        <v>9003524600</v>
      </c>
      <c r="B324" t="s">
        <v>1869</v>
      </c>
      <c r="C324" s="76" t="s">
        <v>1774</v>
      </c>
      <c r="D324" s="86">
        <v>25035.987626999944</v>
      </c>
      <c r="E324" s="86">
        <v>7118.6099999999897</v>
      </c>
      <c r="F324" s="15">
        <f>Table323[[#This Row],[Single Family]]+Table323[[#This Row],[2-4 Units]]+Table323[[#This Row],[&gt;4 Units]]</f>
        <v>0</v>
      </c>
      <c r="G324" s="15">
        <v>0</v>
      </c>
      <c r="H324" s="15">
        <v>0</v>
      </c>
      <c r="I324" s="15">
        <v>0</v>
      </c>
      <c r="J324" s="85">
        <v>0</v>
      </c>
      <c r="K324">
        <f t="shared" si="4"/>
        <v>0</v>
      </c>
      <c r="L324" s="15">
        <v>0</v>
      </c>
      <c r="M324" s="15">
        <v>0</v>
      </c>
      <c r="N324" s="15">
        <v>0</v>
      </c>
      <c r="O324" s="85">
        <v>0</v>
      </c>
    </row>
    <row r="325" spans="1:15" x14ac:dyDescent="0.25">
      <c r="A325" s="47">
        <v>9003524700</v>
      </c>
      <c r="B325" t="s">
        <v>1869</v>
      </c>
      <c r="C325" s="76" t="s">
        <v>1774</v>
      </c>
      <c r="D325" s="86">
        <v>30413.585159999999</v>
      </c>
      <c r="E325" s="86">
        <v>5635.03</v>
      </c>
      <c r="F325" s="15">
        <f>Table323[[#This Row],[Single Family]]+Table323[[#This Row],[2-4 Units]]+Table323[[#This Row],[&gt;4 Units]]</f>
        <v>0</v>
      </c>
      <c r="G325" s="15">
        <v>0</v>
      </c>
      <c r="H325" s="15">
        <v>0</v>
      </c>
      <c r="I325" s="15">
        <v>0</v>
      </c>
      <c r="J325" s="85">
        <v>0</v>
      </c>
      <c r="K325">
        <f t="shared" si="4"/>
        <v>0</v>
      </c>
      <c r="L325" s="15">
        <v>0</v>
      </c>
      <c r="M325" s="15">
        <v>0</v>
      </c>
      <c r="N325" s="15">
        <v>0</v>
      </c>
      <c r="O325" s="85">
        <v>0</v>
      </c>
    </row>
    <row r="326" spans="1:15" x14ac:dyDescent="0.25">
      <c r="A326" s="47">
        <v>9003330100</v>
      </c>
      <c r="B326" t="s">
        <v>1868</v>
      </c>
      <c r="C326" s="76" t="s">
        <v>1774</v>
      </c>
      <c r="D326" s="86">
        <v>36885.870315</v>
      </c>
      <c r="E326" s="86">
        <v>16484.77</v>
      </c>
      <c r="F326" s="15">
        <f>Table323[[#This Row],[Single Family]]+Table323[[#This Row],[2-4 Units]]+Table323[[#This Row],[&gt;4 Units]]</f>
        <v>12</v>
      </c>
      <c r="G326" s="15">
        <v>12</v>
      </c>
      <c r="H326" s="15">
        <v>0</v>
      </c>
      <c r="I326" s="15">
        <v>0</v>
      </c>
      <c r="J326" s="85">
        <v>12420.5999999999</v>
      </c>
      <c r="K326">
        <f t="shared" ref="K326:K389" si="5">L326+M326+N326</f>
        <v>0</v>
      </c>
      <c r="L326" s="15">
        <v>0</v>
      </c>
      <c r="M326" s="15">
        <v>0</v>
      </c>
      <c r="N326" s="15">
        <v>0</v>
      </c>
      <c r="O326" s="85">
        <v>1484.26</v>
      </c>
    </row>
    <row r="327" spans="1:15" x14ac:dyDescent="0.25">
      <c r="A327" s="47">
        <v>9003410102</v>
      </c>
      <c r="B327" t="s">
        <v>1867</v>
      </c>
      <c r="C327" s="76" t="s">
        <v>1774</v>
      </c>
      <c r="D327" s="86">
        <v>648.65366999999992</v>
      </c>
      <c r="E327" s="86">
        <v>0</v>
      </c>
      <c r="F327" s="15">
        <f>Table323[[#This Row],[Single Family]]+Table323[[#This Row],[2-4 Units]]+Table323[[#This Row],[&gt;4 Units]]</f>
        <v>0</v>
      </c>
      <c r="G327" s="15">
        <v>0</v>
      </c>
      <c r="H327" s="15">
        <v>0</v>
      </c>
      <c r="I327" s="15">
        <v>0</v>
      </c>
      <c r="J327" s="85">
        <v>0</v>
      </c>
      <c r="K327">
        <f t="shared" si="5"/>
        <v>0</v>
      </c>
      <c r="L327" s="15">
        <v>0</v>
      </c>
      <c r="M327" s="15">
        <v>0</v>
      </c>
      <c r="N327" s="15">
        <v>0</v>
      </c>
      <c r="O327" s="85">
        <v>0</v>
      </c>
    </row>
    <row r="328" spans="1:15" x14ac:dyDescent="0.25">
      <c r="A328" s="47">
        <v>9005298300</v>
      </c>
      <c r="B328" t="s">
        <v>1867</v>
      </c>
      <c r="C328" s="76" t="s">
        <v>1774</v>
      </c>
      <c r="D328" s="86">
        <v>42522.832359</v>
      </c>
      <c r="E328" s="86">
        <v>17257.36</v>
      </c>
      <c r="F328" s="15">
        <f>Table323[[#This Row],[Single Family]]+Table323[[#This Row],[2-4 Units]]+Table323[[#This Row],[&gt;4 Units]]</f>
        <v>0</v>
      </c>
      <c r="G328" s="15">
        <v>0</v>
      </c>
      <c r="H328" s="15">
        <v>0</v>
      </c>
      <c r="I328" s="15">
        <v>0</v>
      </c>
      <c r="J328" s="85">
        <v>0</v>
      </c>
      <c r="K328">
        <f t="shared" si="5"/>
        <v>0</v>
      </c>
      <c r="L328" s="15">
        <v>0</v>
      </c>
      <c r="M328" s="15">
        <v>0</v>
      </c>
      <c r="N328" s="15">
        <v>0</v>
      </c>
      <c r="O328" s="85">
        <v>0</v>
      </c>
    </row>
    <row r="329" spans="1:15" x14ac:dyDescent="0.25">
      <c r="A329" s="47">
        <v>9005298400</v>
      </c>
      <c r="B329" t="s">
        <v>1867</v>
      </c>
      <c r="C329" s="76" t="s">
        <v>1774</v>
      </c>
      <c r="D329" s="86">
        <v>77690.226599999995</v>
      </c>
      <c r="E329" s="86">
        <v>57924.219999999899</v>
      </c>
      <c r="F329" s="15">
        <f>Table323[[#This Row],[Single Family]]+Table323[[#This Row],[2-4 Units]]+Table323[[#This Row],[&gt;4 Units]]</f>
        <v>17</v>
      </c>
      <c r="G329" s="15">
        <v>17</v>
      </c>
      <c r="H329" s="15">
        <v>0</v>
      </c>
      <c r="I329" s="15">
        <v>0</v>
      </c>
      <c r="J329" s="85">
        <v>27461.799999999901</v>
      </c>
      <c r="K329">
        <f t="shared" si="5"/>
        <v>7</v>
      </c>
      <c r="L329" s="15">
        <v>7</v>
      </c>
      <c r="M329" s="15">
        <v>0</v>
      </c>
      <c r="N329" s="15">
        <v>0</v>
      </c>
      <c r="O329" s="85">
        <v>17083.0999999999</v>
      </c>
    </row>
    <row r="330" spans="1:15" x14ac:dyDescent="0.25">
      <c r="A330" s="47">
        <v>9005310400</v>
      </c>
      <c r="B330" t="s">
        <v>1867</v>
      </c>
      <c r="C330" s="76" t="s">
        <v>1774</v>
      </c>
      <c r="D330" s="86">
        <v>313.02368999999999</v>
      </c>
      <c r="E330" s="86">
        <v>0</v>
      </c>
      <c r="F330" s="15">
        <f>Table323[[#This Row],[Single Family]]+Table323[[#This Row],[2-4 Units]]+Table323[[#This Row],[&gt;4 Units]]</f>
        <v>0</v>
      </c>
      <c r="G330" s="15">
        <v>0</v>
      </c>
      <c r="H330" s="15">
        <v>0</v>
      </c>
      <c r="I330" s="15">
        <v>0</v>
      </c>
      <c r="J330" s="85">
        <v>0</v>
      </c>
      <c r="K330">
        <f t="shared" si="5"/>
        <v>0</v>
      </c>
      <c r="L330" s="15">
        <v>0</v>
      </c>
      <c r="M330" s="15">
        <v>0</v>
      </c>
      <c r="N330" s="15">
        <v>0</v>
      </c>
      <c r="O330" s="85">
        <v>0</v>
      </c>
    </row>
    <row r="331" spans="1:15" x14ac:dyDescent="0.25">
      <c r="A331" s="47">
        <v>9005349200</v>
      </c>
      <c r="B331" t="s">
        <v>1867</v>
      </c>
      <c r="C331" s="76" t="s">
        <v>1774</v>
      </c>
      <c r="D331" s="86">
        <v>28.582469999999997</v>
      </c>
      <c r="E331" s="86">
        <v>0</v>
      </c>
      <c r="F331" s="15">
        <f>Table323[[#This Row],[Single Family]]+Table323[[#This Row],[2-4 Units]]+Table323[[#This Row],[&gt;4 Units]]</f>
        <v>0</v>
      </c>
      <c r="G331" s="15">
        <v>0</v>
      </c>
      <c r="H331" s="15">
        <v>0</v>
      </c>
      <c r="I331" s="15">
        <v>0</v>
      </c>
      <c r="J331" s="85">
        <v>0</v>
      </c>
      <c r="K331">
        <f t="shared" si="5"/>
        <v>0</v>
      </c>
      <c r="L331" s="15">
        <v>0</v>
      </c>
      <c r="M331" s="15">
        <v>0</v>
      </c>
      <c r="N331" s="15">
        <v>0</v>
      </c>
      <c r="O331" s="85">
        <v>0</v>
      </c>
    </row>
    <row r="332" spans="1:15" x14ac:dyDescent="0.25">
      <c r="A332" s="47">
        <v>9003520201</v>
      </c>
      <c r="B332" t="s">
        <v>1866</v>
      </c>
      <c r="C332" s="76" t="s">
        <v>1774</v>
      </c>
      <c r="D332" s="86">
        <v>55.543319999999994</v>
      </c>
      <c r="E332" s="86">
        <v>0</v>
      </c>
      <c r="F332" s="15">
        <f>Table323[[#This Row],[Single Family]]+Table323[[#This Row],[2-4 Units]]+Table323[[#This Row],[&gt;4 Units]]</f>
        <v>0</v>
      </c>
      <c r="G332" s="15">
        <v>0</v>
      </c>
      <c r="H332" s="15">
        <v>0</v>
      </c>
      <c r="I332" s="15">
        <v>0</v>
      </c>
      <c r="J332" s="85">
        <v>0</v>
      </c>
      <c r="K332">
        <f t="shared" si="5"/>
        <v>0</v>
      </c>
      <c r="L332" s="15">
        <v>0</v>
      </c>
      <c r="M332" s="15">
        <v>0</v>
      </c>
      <c r="N332" s="15">
        <v>0</v>
      </c>
      <c r="O332" s="85">
        <v>0</v>
      </c>
    </row>
    <row r="333" spans="1:15" x14ac:dyDescent="0.25">
      <c r="A333" s="47">
        <v>9011714104</v>
      </c>
      <c r="B333" t="s">
        <v>1866</v>
      </c>
      <c r="C333" s="76" t="s">
        <v>1774</v>
      </c>
      <c r="D333" s="86">
        <v>712.42415999999992</v>
      </c>
      <c r="E333" s="86">
        <v>0</v>
      </c>
      <c r="F333" s="15">
        <f>Table323[[#This Row],[Single Family]]+Table323[[#This Row],[2-4 Units]]+Table323[[#This Row],[&gt;4 Units]]</f>
        <v>0</v>
      </c>
      <c r="G333" s="15">
        <v>0</v>
      </c>
      <c r="H333" s="15">
        <v>0</v>
      </c>
      <c r="I333" s="15">
        <v>0</v>
      </c>
      <c r="J333" s="85">
        <v>0</v>
      </c>
      <c r="K333">
        <f t="shared" si="5"/>
        <v>0</v>
      </c>
      <c r="L333" s="15">
        <v>0</v>
      </c>
      <c r="M333" s="15">
        <v>0</v>
      </c>
      <c r="N333" s="15">
        <v>0</v>
      </c>
      <c r="O333" s="85">
        <v>0</v>
      </c>
    </row>
    <row r="334" spans="1:15" x14ac:dyDescent="0.25">
      <c r="A334" s="47">
        <v>9013526101</v>
      </c>
      <c r="B334" t="s">
        <v>1866</v>
      </c>
      <c r="C334" s="76" t="s">
        <v>1774</v>
      </c>
      <c r="D334" s="86">
        <v>35400.669380999941</v>
      </c>
      <c r="E334" s="86">
        <v>4609.6000000000004</v>
      </c>
      <c r="F334" s="15">
        <f>Table323[[#This Row],[Single Family]]+Table323[[#This Row],[2-4 Units]]+Table323[[#This Row],[&gt;4 Units]]</f>
        <v>0</v>
      </c>
      <c r="G334" s="15">
        <v>0</v>
      </c>
      <c r="H334" s="15">
        <v>0</v>
      </c>
      <c r="I334" s="15">
        <v>0</v>
      </c>
      <c r="J334" s="85">
        <v>0</v>
      </c>
      <c r="K334">
        <f t="shared" si="5"/>
        <v>0</v>
      </c>
      <c r="L334" s="15">
        <v>0</v>
      </c>
      <c r="M334" s="15">
        <v>0</v>
      </c>
      <c r="N334" s="15">
        <v>0</v>
      </c>
      <c r="O334" s="85">
        <v>0</v>
      </c>
    </row>
    <row r="335" spans="1:15" x14ac:dyDescent="0.25">
      <c r="A335" s="47">
        <v>9013526102</v>
      </c>
      <c r="B335" t="s">
        <v>1866</v>
      </c>
      <c r="C335" s="76" t="s">
        <v>1774</v>
      </c>
      <c r="D335" s="86">
        <v>148499.52660899999</v>
      </c>
      <c r="E335" s="86">
        <v>125532.31</v>
      </c>
      <c r="F335" s="15">
        <f>Table323[[#This Row],[Single Family]]+Table323[[#This Row],[2-4 Units]]+Table323[[#This Row],[&gt;4 Units]]</f>
        <v>46</v>
      </c>
      <c r="G335" s="15">
        <v>46</v>
      </c>
      <c r="H335" s="15">
        <v>0</v>
      </c>
      <c r="I335" s="15">
        <v>0</v>
      </c>
      <c r="J335" s="85">
        <v>71270.399999999907</v>
      </c>
      <c r="K335">
        <f t="shared" si="5"/>
        <v>3</v>
      </c>
      <c r="L335" s="15">
        <v>3</v>
      </c>
      <c r="M335" s="15">
        <v>0</v>
      </c>
      <c r="N335" s="15">
        <v>0</v>
      </c>
      <c r="O335" s="85">
        <v>12264.299999999899</v>
      </c>
    </row>
    <row r="336" spans="1:15" x14ac:dyDescent="0.25">
      <c r="A336" s="47">
        <v>9005253500</v>
      </c>
      <c r="B336" t="s">
        <v>1865</v>
      </c>
      <c r="C336" s="76" t="s">
        <v>1774</v>
      </c>
      <c r="D336" s="86">
        <v>95.822999999999993</v>
      </c>
      <c r="E336" s="86">
        <v>0</v>
      </c>
      <c r="F336" s="15">
        <f>Table323[[#This Row],[Single Family]]+Table323[[#This Row],[2-4 Units]]+Table323[[#This Row],[&gt;4 Units]]</f>
        <v>0</v>
      </c>
      <c r="G336" s="15">
        <v>0</v>
      </c>
      <c r="H336" s="15">
        <v>0</v>
      </c>
      <c r="I336" s="15">
        <v>0</v>
      </c>
      <c r="J336" s="85">
        <v>0</v>
      </c>
      <c r="K336">
        <f t="shared" si="5"/>
        <v>0</v>
      </c>
      <c r="L336" s="15">
        <v>0</v>
      </c>
      <c r="M336" s="15">
        <v>0</v>
      </c>
      <c r="N336" s="15">
        <v>0</v>
      </c>
      <c r="O336" s="85">
        <v>0</v>
      </c>
    </row>
    <row r="337" spans="1:15" x14ac:dyDescent="0.25">
      <c r="A337" s="47">
        <v>9005262100</v>
      </c>
      <c r="B337" t="s">
        <v>1865</v>
      </c>
      <c r="C337" s="76" t="s">
        <v>1774</v>
      </c>
      <c r="D337" s="86">
        <v>43.307459999999999</v>
      </c>
      <c r="E337" s="86">
        <v>0</v>
      </c>
      <c r="F337" s="15">
        <f>Table323[[#This Row],[Single Family]]+Table323[[#This Row],[2-4 Units]]+Table323[[#This Row],[&gt;4 Units]]</f>
        <v>0</v>
      </c>
      <c r="G337" s="15">
        <v>0</v>
      </c>
      <c r="H337" s="15">
        <v>0</v>
      </c>
      <c r="I337" s="15">
        <v>0</v>
      </c>
      <c r="J337" s="85">
        <v>0</v>
      </c>
      <c r="K337">
        <f t="shared" si="5"/>
        <v>0</v>
      </c>
      <c r="L337" s="15">
        <v>0</v>
      </c>
      <c r="M337" s="15">
        <v>0</v>
      </c>
      <c r="N337" s="15">
        <v>0</v>
      </c>
      <c r="O337" s="85">
        <v>0</v>
      </c>
    </row>
    <row r="338" spans="1:15" x14ac:dyDescent="0.25">
      <c r="A338" s="47">
        <v>9005266100</v>
      </c>
      <c r="B338" t="s">
        <v>1865</v>
      </c>
      <c r="C338" s="76" t="s">
        <v>1774</v>
      </c>
      <c r="D338" s="86">
        <v>110136.14331299944</v>
      </c>
      <c r="E338" s="86">
        <v>49162.559999999903</v>
      </c>
      <c r="F338" s="15">
        <f>Table323[[#This Row],[Single Family]]+Table323[[#This Row],[2-4 Units]]+Table323[[#This Row],[&gt;4 Units]]</f>
        <v>23</v>
      </c>
      <c r="G338" s="15">
        <v>23</v>
      </c>
      <c r="H338" s="15">
        <v>0</v>
      </c>
      <c r="I338" s="15">
        <v>0</v>
      </c>
      <c r="J338" s="85">
        <v>29077.23</v>
      </c>
      <c r="K338">
        <f t="shared" si="5"/>
        <v>1</v>
      </c>
      <c r="L338" s="15">
        <v>1</v>
      </c>
      <c r="M338" s="15">
        <v>0</v>
      </c>
      <c r="N338" s="15">
        <v>0</v>
      </c>
      <c r="O338" s="85">
        <v>3547.03</v>
      </c>
    </row>
    <row r="339" spans="1:15" x14ac:dyDescent="0.25">
      <c r="A339" s="47">
        <v>9015904100</v>
      </c>
      <c r="B339" t="s">
        <v>1864</v>
      </c>
      <c r="C339" s="76" t="s">
        <v>1774</v>
      </c>
      <c r="D339" s="86">
        <v>195027.51769199941</v>
      </c>
      <c r="E339" s="86">
        <v>280816.84000000003</v>
      </c>
      <c r="F339" s="15">
        <f>Table323[[#This Row],[Single Family]]+Table323[[#This Row],[2-4 Units]]+Table323[[#This Row],[&gt;4 Units]]</f>
        <v>75</v>
      </c>
      <c r="G339" s="15">
        <v>75</v>
      </c>
      <c r="H339" s="15">
        <v>0</v>
      </c>
      <c r="I339" s="15">
        <v>0</v>
      </c>
      <c r="J339" s="85">
        <v>134307.84</v>
      </c>
      <c r="K339">
        <f t="shared" si="5"/>
        <v>17</v>
      </c>
      <c r="L339" s="15">
        <v>17</v>
      </c>
      <c r="M339" s="15">
        <v>0</v>
      </c>
      <c r="N339" s="15">
        <v>0</v>
      </c>
      <c r="O339" s="85">
        <v>35421.099999999897</v>
      </c>
    </row>
    <row r="340" spans="1:15" x14ac:dyDescent="0.25">
      <c r="A340" s="47">
        <v>9015904400</v>
      </c>
      <c r="B340" t="s">
        <v>1864</v>
      </c>
      <c r="C340" s="76" t="s">
        <v>1774</v>
      </c>
      <c r="D340" s="86">
        <v>48152.432474999994</v>
      </c>
      <c r="E340" s="86">
        <v>12463.529999999901</v>
      </c>
      <c r="F340" s="15">
        <f>Table323[[#This Row],[Single Family]]+Table323[[#This Row],[2-4 Units]]+Table323[[#This Row],[&gt;4 Units]]</f>
        <v>0</v>
      </c>
      <c r="G340" s="15">
        <v>0</v>
      </c>
      <c r="H340" s="15">
        <v>0</v>
      </c>
      <c r="I340" s="15">
        <v>0</v>
      </c>
      <c r="J340" s="85">
        <v>0</v>
      </c>
      <c r="K340">
        <f t="shared" si="5"/>
        <v>0</v>
      </c>
      <c r="L340" s="15">
        <v>0</v>
      </c>
      <c r="M340" s="15">
        <v>0</v>
      </c>
      <c r="N340" s="15">
        <v>0</v>
      </c>
      <c r="O340" s="85">
        <v>0</v>
      </c>
    </row>
    <row r="341" spans="1:15" x14ac:dyDescent="0.25">
      <c r="A341" s="47">
        <v>9015904500</v>
      </c>
      <c r="B341" t="s">
        <v>1864</v>
      </c>
      <c r="C341" s="76" t="s">
        <v>1774</v>
      </c>
      <c r="D341" s="86">
        <v>78768.635651999997</v>
      </c>
      <c r="E341" s="86">
        <v>15032.7399999999</v>
      </c>
      <c r="F341" s="15">
        <f>Table323[[#This Row],[Single Family]]+Table323[[#This Row],[2-4 Units]]+Table323[[#This Row],[&gt;4 Units]]</f>
        <v>0</v>
      </c>
      <c r="G341" s="15">
        <v>0</v>
      </c>
      <c r="H341" s="15">
        <v>0</v>
      </c>
      <c r="I341" s="15">
        <v>0</v>
      </c>
      <c r="J341" s="85">
        <v>0</v>
      </c>
      <c r="K341">
        <f t="shared" si="5"/>
        <v>0</v>
      </c>
      <c r="L341" s="15">
        <v>0</v>
      </c>
      <c r="M341" s="15">
        <v>0</v>
      </c>
      <c r="N341" s="15">
        <v>0</v>
      </c>
      <c r="O341" s="85">
        <v>0</v>
      </c>
    </row>
    <row r="342" spans="1:15" x14ac:dyDescent="0.25">
      <c r="A342" s="47">
        <v>9015907100</v>
      </c>
      <c r="B342" t="s">
        <v>1864</v>
      </c>
      <c r="C342" s="76" t="s">
        <v>1774</v>
      </c>
      <c r="D342" s="86">
        <v>1398.35808</v>
      </c>
      <c r="E342" s="86">
        <v>0</v>
      </c>
      <c r="F342" s="15">
        <f>Table323[[#This Row],[Single Family]]+Table323[[#This Row],[2-4 Units]]+Table323[[#This Row],[&gt;4 Units]]</f>
        <v>0</v>
      </c>
      <c r="G342" s="15">
        <v>0</v>
      </c>
      <c r="H342" s="15">
        <v>0</v>
      </c>
      <c r="I342" s="15">
        <v>0</v>
      </c>
      <c r="J342" s="85">
        <v>0</v>
      </c>
      <c r="K342">
        <f t="shared" si="5"/>
        <v>0</v>
      </c>
      <c r="L342" s="15">
        <v>0</v>
      </c>
      <c r="M342" s="15">
        <v>0</v>
      </c>
      <c r="N342" s="15">
        <v>0</v>
      </c>
      <c r="O342" s="85">
        <v>0</v>
      </c>
    </row>
    <row r="343" spans="1:15" x14ac:dyDescent="0.25">
      <c r="A343" s="47">
        <v>9015907200</v>
      </c>
      <c r="B343" t="s">
        <v>1864</v>
      </c>
      <c r="C343" s="76" t="s">
        <v>1774</v>
      </c>
      <c r="D343" s="86">
        <v>389.90888999999999</v>
      </c>
      <c r="E343" s="86">
        <v>0</v>
      </c>
      <c r="F343" s="15">
        <f>Table323[[#This Row],[Single Family]]+Table323[[#This Row],[2-4 Units]]+Table323[[#This Row],[&gt;4 Units]]</f>
        <v>0</v>
      </c>
      <c r="G343" s="15">
        <v>0</v>
      </c>
      <c r="H343" s="15">
        <v>0</v>
      </c>
      <c r="I343" s="15">
        <v>0</v>
      </c>
      <c r="J343" s="85">
        <v>0</v>
      </c>
      <c r="K343">
        <f t="shared" si="5"/>
        <v>0</v>
      </c>
      <c r="L343" s="15">
        <v>0</v>
      </c>
      <c r="M343" s="15">
        <v>0</v>
      </c>
      <c r="N343" s="15">
        <v>0</v>
      </c>
      <c r="O343" s="85">
        <v>0</v>
      </c>
    </row>
    <row r="344" spans="1:15" x14ac:dyDescent="0.25">
      <c r="A344" s="47">
        <v>9015908100</v>
      </c>
      <c r="B344" t="s">
        <v>1864</v>
      </c>
      <c r="C344" s="76" t="s">
        <v>1774</v>
      </c>
      <c r="D344" s="86">
        <v>32.914349999999999</v>
      </c>
      <c r="E344" s="86">
        <v>0</v>
      </c>
      <c r="F344" s="15">
        <f>Table323[[#This Row],[Single Family]]+Table323[[#This Row],[2-4 Units]]+Table323[[#This Row],[&gt;4 Units]]</f>
        <v>0</v>
      </c>
      <c r="G344" s="15">
        <v>0</v>
      </c>
      <c r="H344" s="15">
        <v>0</v>
      </c>
      <c r="I344" s="15">
        <v>0</v>
      </c>
      <c r="J344" s="85">
        <v>0</v>
      </c>
      <c r="K344">
        <f t="shared" si="5"/>
        <v>0</v>
      </c>
      <c r="L344" s="15">
        <v>0</v>
      </c>
      <c r="M344" s="15">
        <v>0</v>
      </c>
      <c r="N344" s="15">
        <v>0</v>
      </c>
      <c r="O344" s="85">
        <v>0</v>
      </c>
    </row>
    <row r="345" spans="1:15" x14ac:dyDescent="0.25">
      <c r="A345" s="47">
        <v>9007590100</v>
      </c>
      <c r="B345" t="s">
        <v>1863</v>
      </c>
      <c r="C345" s="76" t="s">
        <v>1774</v>
      </c>
      <c r="D345" s="86">
        <v>498.19454999999999</v>
      </c>
      <c r="E345" s="86">
        <v>1670.9199999999901</v>
      </c>
      <c r="F345" s="15">
        <f>Table323[[#This Row],[Single Family]]+Table323[[#This Row],[2-4 Units]]+Table323[[#This Row],[&gt;4 Units]]</f>
        <v>0</v>
      </c>
      <c r="G345" s="15">
        <v>0</v>
      </c>
      <c r="H345" s="15">
        <v>0</v>
      </c>
      <c r="I345" s="15">
        <v>0</v>
      </c>
      <c r="J345" s="85">
        <v>0</v>
      </c>
      <c r="K345">
        <f t="shared" si="5"/>
        <v>0</v>
      </c>
      <c r="L345" s="15">
        <v>0</v>
      </c>
      <c r="M345" s="15">
        <v>0</v>
      </c>
      <c r="N345" s="15">
        <v>0</v>
      </c>
      <c r="O345" s="85">
        <v>0</v>
      </c>
    </row>
    <row r="346" spans="1:15" x14ac:dyDescent="0.25">
      <c r="A346" s="47">
        <v>9007640100</v>
      </c>
      <c r="B346" t="s">
        <v>1863</v>
      </c>
      <c r="C346" s="76" t="s">
        <v>1774</v>
      </c>
      <c r="D346" s="86">
        <v>147540.38770799944</v>
      </c>
      <c r="E346" s="86">
        <v>102703.709999999</v>
      </c>
      <c r="F346" s="15">
        <f>Table323[[#This Row],[Single Family]]+Table323[[#This Row],[2-4 Units]]+Table323[[#This Row],[&gt;4 Units]]</f>
        <v>36</v>
      </c>
      <c r="G346" s="15">
        <v>36</v>
      </c>
      <c r="H346" s="15">
        <v>0</v>
      </c>
      <c r="I346" s="15">
        <v>0</v>
      </c>
      <c r="J346" s="85">
        <v>58231.3</v>
      </c>
      <c r="K346">
        <f t="shared" si="5"/>
        <v>1</v>
      </c>
      <c r="L346" s="15">
        <v>1</v>
      </c>
      <c r="M346" s="15">
        <v>0</v>
      </c>
      <c r="N346" s="15">
        <v>0</v>
      </c>
      <c r="O346" s="85">
        <v>32753.0999999999</v>
      </c>
    </row>
    <row r="347" spans="1:15" x14ac:dyDescent="0.25">
      <c r="A347" s="47">
        <v>9011714104</v>
      </c>
      <c r="B347" t="s">
        <v>1862</v>
      </c>
      <c r="C347" s="76" t="s">
        <v>1774</v>
      </c>
      <c r="D347" s="86">
        <v>33.668459999999996</v>
      </c>
      <c r="E347" s="86">
        <v>0</v>
      </c>
      <c r="F347" s="15">
        <f>Table323[[#This Row],[Single Family]]+Table323[[#This Row],[2-4 Units]]+Table323[[#This Row],[&gt;4 Units]]</f>
        <v>0</v>
      </c>
      <c r="G347" s="15">
        <v>0</v>
      </c>
      <c r="H347" s="15">
        <v>0</v>
      </c>
      <c r="I347" s="15">
        <v>0</v>
      </c>
      <c r="J347" s="85">
        <v>0</v>
      </c>
      <c r="K347">
        <f t="shared" si="5"/>
        <v>0</v>
      </c>
      <c r="L347" s="15">
        <v>0</v>
      </c>
      <c r="M347" s="15">
        <v>0</v>
      </c>
      <c r="N347" s="15">
        <v>0</v>
      </c>
      <c r="O347" s="85">
        <v>0</v>
      </c>
    </row>
    <row r="348" spans="1:15" x14ac:dyDescent="0.25">
      <c r="A348" s="47">
        <v>9011870100</v>
      </c>
      <c r="B348" t="s">
        <v>1862</v>
      </c>
      <c r="C348" s="76" t="s">
        <v>1774</v>
      </c>
      <c r="D348" s="86">
        <v>93200.723090999993</v>
      </c>
      <c r="E348" s="86">
        <v>48851.25</v>
      </c>
      <c r="F348" s="15">
        <f>Table323[[#This Row],[Single Family]]+Table323[[#This Row],[2-4 Units]]+Table323[[#This Row],[&gt;4 Units]]</f>
        <v>13</v>
      </c>
      <c r="G348" s="15">
        <v>13</v>
      </c>
      <c r="H348" s="15">
        <v>0</v>
      </c>
      <c r="I348" s="15">
        <v>0</v>
      </c>
      <c r="J348" s="85">
        <v>18221</v>
      </c>
      <c r="K348">
        <f t="shared" si="5"/>
        <v>5</v>
      </c>
      <c r="L348" s="15">
        <v>5</v>
      </c>
      <c r="M348" s="15">
        <v>0</v>
      </c>
      <c r="N348" s="15">
        <v>0</v>
      </c>
      <c r="O348" s="85">
        <v>7915.75</v>
      </c>
    </row>
    <row r="349" spans="1:15" x14ac:dyDescent="0.25">
      <c r="A349" s="47">
        <v>9011701100</v>
      </c>
      <c r="B349" t="s">
        <v>1861</v>
      </c>
      <c r="C349" s="76" t="s">
        <v>1774</v>
      </c>
      <c r="D349" s="86">
        <v>208756.81997099944</v>
      </c>
      <c r="E349" s="86">
        <v>347821.74</v>
      </c>
      <c r="F349" s="15">
        <f>Table323[[#This Row],[Single Family]]+Table323[[#This Row],[2-4 Units]]+Table323[[#This Row],[&gt;4 Units]]</f>
        <v>57</v>
      </c>
      <c r="G349" s="15">
        <v>57</v>
      </c>
      <c r="H349" s="15">
        <v>0</v>
      </c>
      <c r="I349" s="15">
        <v>0</v>
      </c>
      <c r="J349" s="85">
        <v>97847.8</v>
      </c>
      <c r="K349">
        <f t="shared" si="5"/>
        <v>224</v>
      </c>
      <c r="L349" s="15">
        <v>10</v>
      </c>
      <c r="M349" s="15">
        <v>0</v>
      </c>
      <c r="N349" s="15">
        <v>214</v>
      </c>
      <c r="O349" s="85">
        <v>207739.5</v>
      </c>
    </row>
    <row r="350" spans="1:15" x14ac:dyDescent="0.25">
      <c r="A350" s="47">
        <v>9011701200</v>
      </c>
      <c r="B350" t="s">
        <v>1861</v>
      </c>
      <c r="C350" s="76" t="s">
        <v>1774</v>
      </c>
      <c r="D350" s="86">
        <v>103570.995465</v>
      </c>
      <c r="E350" s="86">
        <v>26355.14</v>
      </c>
      <c r="F350" s="15">
        <f>Table323[[#This Row],[Single Family]]+Table323[[#This Row],[2-4 Units]]+Table323[[#This Row],[&gt;4 Units]]</f>
        <v>0</v>
      </c>
      <c r="G350" s="15">
        <v>0</v>
      </c>
      <c r="H350" s="15">
        <v>0</v>
      </c>
      <c r="I350" s="15">
        <v>0</v>
      </c>
      <c r="J350" s="85">
        <v>0</v>
      </c>
      <c r="K350">
        <f t="shared" si="5"/>
        <v>0</v>
      </c>
      <c r="L350" s="15">
        <v>0</v>
      </c>
      <c r="M350" s="15">
        <v>0</v>
      </c>
      <c r="N350" s="15">
        <v>0</v>
      </c>
      <c r="O350" s="85">
        <v>0</v>
      </c>
    </row>
    <row r="351" spans="1:15" x14ac:dyDescent="0.25">
      <c r="A351" s="47">
        <v>9011705400</v>
      </c>
      <c r="B351" t="s">
        <v>1861</v>
      </c>
      <c r="C351" s="76" t="s">
        <v>1774</v>
      </c>
      <c r="D351" s="86">
        <v>59.461289999999998</v>
      </c>
      <c r="E351" s="86">
        <v>0</v>
      </c>
      <c r="F351" s="15">
        <f>Table323[[#This Row],[Single Family]]+Table323[[#This Row],[2-4 Units]]+Table323[[#This Row],[&gt;4 Units]]</f>
        <v>0</v>
      </c>
      <c r="G351" s="15">
        <v>0</v>
      </c>
      <c r="H351" s="15">
        <v>0</v>
      </c>
      <c r="I351" s="15">
        <v>0</v>
      </c>
      <c r="J351" s="85">
        <v>0</v>
      </c>
      <c r="K351">
        <f t="shared" si="5"/>
        <v>0</v>
      </c>
      <c r="L351" s="15">
        <v>0</v>
      </c>
      <c r="M351" s="15">
        <v>0</v>
      </c>
      <c r="N351" s="15">
        <v>0</v>
      </c>
      <c r="O351" s="85">
        <v>0</v>
      </c>
    </row>
    <row r="352" spans="1:15" x14ac:dyDescent="0.25">
      <c r="A352" s="47">
        <v>9011980000</v>
      </c>
      <c r="B352" t="s">
        <v>1861</v>
      </c>
      <c r="C352" s="76" t="s">
        <v>1774</v>
      </c>
      <c r="D352" s="86">
        <v>123.14672999999999</v>
      </c>
      <c r="E352" s="86">
        <v>0</v>
      </c>
      <c r="F352" s="15">
        <f>Table323[[#This Row],[Single Family]]+Table323[[#This Row],[2-4 Units]]+Table323[[#This Row],[&gt;4 Units]]</f>
        <v>0</v>
      </c>
      <c r="G352" s="15">
        <v>0</v>
      </c>
      <c r="H352" s="15">
        <v>0</v>
      </c>
      <c r="I352" s="15">
        <v>0</v>
      </c>
      <c r="J352" s="85">
        <v>0</v>
      </c>
      <c r="K352">
        <f t="shared" si="5"/>
        <v>0</v>
      </c>
      <c r="L352" s="15">
        <v>0</v>
      </c>
      <c r="M352" s="15">
        <v>0</v>
      </c>
      <c r="N352" s="15">
        <v>0</v>
      </c>
      <c r="O352" s="85">
        <v>0</v>
      </c>
    </row>
    <row r="353" spans="1:15" x14ac:dyDescent="0.25">
      <c r="A353" s="47">
        <v>9001010101</v>
      </c>
      <c r="B353" t="s">
        <v>1860</v>
      </c>
      <c r="C353" s="76" t="s">
        <v>1774</v>
      </c>
      <c r="D353" s="86">
        <v>20642.00922</v>
      </c>
      <c r="E353" s="86">
        <v>0</v>
      </c>
      <c r="F353" s="15">
        <f>Table323[[#This Row],[Single Family]]+Table323[[#This Row],[2-4 Units]]+Table323[[#This Row],[&gt;4 Units]]</f>
        <v>0</v>
      </c>
      <c r="G353" s="15">
        <v>0</v>
      </c>
      <c r="H353" s="15">
        <v>0</v>
      </c>
      <c r="I353" s="15">
        <v>0</v>
      </c>
      <c r="J353" s="85">
        <v>0</v>
      </c>
      <c r="K353">
        <f t="shared" si="5"/>
        <v>0</v>
      </c>
      <c r="L353" s="15">
        <v>0</v>
      </c>
      <c r="M353" s="15">
        <v>0</v>
      </c>
      <c r="N353" s="15">
        <v>0</v>
      </c>
      <c r="O353" s="85">
        <v>0</v>
      </c>
    </row>
    <row r="354" spans="1:15" x14ac:dyDescent="0.25">
      <c r="A354" s="47">
        <v>9011695201</v>
      </c>
      <c r="B354" t="s">
        <v>1860</v>
      </c>
      <c r="C354" s="76" t="s">
        <v>1774</v>
      </c>
      <c r="D354" s="86">
        <v>90.742679999999993</v>
      </c>
      <c r="E354" s="86">
        <v>0</v>
      </c>
      <c r="F354" s="15">
        <f>Table323[[#This Row],[Single Family]]+Table323[[#This Row],[2-4 Units]]+Table323[[#This Row],[&gt;4 Units]]</f>
        <v>0</v>
      </c>
      <c r="G354" s="15">
        <v>0</v>
      </c>
      <c r="H354" s="15">
        <v>0</v>
      </c>
      <c r="I354" s="15">
        <v>0</v>
      </c>
      <c r="J354" s="85">
        <v>0</v>
      </c>
      <c r="K354">
        <f t="shared" si="5"/>
        <v>0</v>
      </c>
      <c r="L354" s="15">
        <v>0</v>
      </c>
      <c r="M354" s="15">
        <v>0</v>
      </c>
      <c r="N354" s="15">
        <v>0</v>
      </c>
      <c r="O354" s="85">
        <v>0</v>
      </c>
    </row>
    <row r="355" spans="1:15" x14ac:dyDescent="0.25">
      <c r="A355" s="47">
        <v>9011701100</v>
      </c>
      <c r="B355" t="s">
        <v>1860</v>
      </c>
      <c r="C355" s="76" t="s">
        <v>1774</v>
      </c>
      <c r="D355" s="86">
        <v>116.75663999999999</v>
      </c>
      <c r="E355" s="86">
        <v>0</v>
      </c>
      <c r="F355" s="15">
        <f>Table323[[#This Row],[Single Family]]+Table323[[#This Row],[2-4 Units]]+Table323[[#This Row],[&gt;4 Units]]</f>
        <v>0</v>
      </c>
      <c r="G355" s="15">
        <v>0</v>
      </c>
      <c r="H355" s="15">
        <v>0</v>
      </c>
      <c r="I355" s="15">
        <v>0</v>
      </c>
      <c r="J355" s="85">
        <v>0</v>
      </c>
      <c r="K355">
        <f t="shared" si="5"/>
        <v>0</v>
      </c>
      <c r="L355" s="15">
        <v>0</v>
      </c>
      <c r="M355" s="15">
        <v>0</v>
      </c>
      <c r="N355" s="15">
        <v>0</v>
      </c>
      <c r="O355" s="85">
        <v>0</v>
      </c>
    </row>
    <row r="356" spans="1:15" x14ac:dyDescent="0.25">
      <c r="A356" s="47">
        <v>9011708100</v>
      </c>
      <c r="B356" t="s">
        <v>1860</v>
      </c>
      <c r="C356" s="76" t="s">
        <v>1774</v>
      </c>
      <c r="D356" s="86">
        <v>41.878619999999998</v>
      </c>
      <c r="E356" s="86">
        <v>0</v>
      </c>
      <c r="F356" s="15">
        <f>Table323[[#This Row],[Single Family]]+Table323[[#This Row],[2-4 Units]]+Table323[[#This Row],[&gt;4 Units]]</f>
        <v>0</v>
      </c>
      <c r="G356" s="15">
        <v>0</v>
      </c>
      <c r="H356" s="15">
        <v>0</v>
      </c>
      <c r="I356" s="15">
        <v>0</v>
      </c>
      <c r="J356" s="85">
        <v>0</v>
      </c>
      <c r="K356">
        <f t="shared" si="5"/>
        <v>0</v>
      </c>
      <c r="L356" s="15">
        <v>0</v>
      </c>
      <c r="M356" s="15">
        <v>0</v>
      </c>
      <c r="N356" s="15">
        <v>0</v>
      </c>
      <c r="O356" s="85">
        <v>0</v>
      </c>
    </row>
    <row r="357" spans="1:15" x14ac:dyDescent="0.25">
      <c r="A357" s="47">
        <v>9011709100</v>
      </c>
      <c r="B357" t="s">
        <v>1860</v>
      </c>
      <c r="C357" s="76" t="s">
        <v>1774</v>
      </c>
      <c r="D357" s="86">
        <v>963.86938199999997</v>
      </c>
      <c r="E357" s="86">
        <v>0</v>
      </c>
      <c r="F357" s="15">
        <f>Table323[[#This Row],[Single Family]]+Table323[[#This Row],[2-4 Units]]+Table323[[#This Row],[&gt;4 Units]]</f>
        <v>0</v>
      </c>
      <c r="G357" s="15">
        <v>0</v>
      </c>
      <c r="H357" s="15">
        <v>0</v>
      </c>
      <c r="I357" s="15">
        <v>0</v>
      </c>
      <c r="J357" s="85">
        <v>0</v>
      </c>
      <c r="K357">
        <f t="shared" si="5"/>
        <v>0</v>
      </c>
      <c r="L357" s="15">
        <v>0</v>
      </c>
      <c r="M357" s="15">
        <v>0</v>
      </c>
      <c r="N357" s="15">
        <v>0</v>
      </c>
      <c r="O357" s="85">
        <v>0</v>
      </c>
    </row>
    <row r="358" spans="1:15" x14ac:dyDescent="0.25">
      <c r="A358" s="47">
        <v>9011710100</v>
      </c>
      <c r="B358" t="s">
        <v>1860</v>
      </c>
      <c r="C358" s="76" t="s">
        <v>1774</v>
      </c>
      <c r="D358" s="86">
        <v>61573.670613000002</v>
      </c>
      <c r="E358" s="86">
        <v>214693.24</v>
      </c>
      <c r="F358" s="15">
        <f>Table323[[#This Row],[Single Family]]+Table323[[#This Row],[2-4 Units]]+Table323[[#This Row],[&gt;4 Units]]</f>
        <v>17</v>
      </c>
      <c r="G358" s="15">
        <v>17</v>
      </c>
      <c r="H358" s="15">
        <v>0</v>
      </c>
      <c r="I358" s="15">
        <v>0</v>
      </c>
      <c r="J358" s="85">
        <v>21711</v>
      </c>
      <c r="K358">
        <f t="shared" si="5"/>
        <v>6</v>
      </c>
      <c r="L358" s="15">
        <v>6</v>
      </c>
      <c r="M358" s="15">
        <v>0</v>
      </c>
      <c r="N358" s="15">
        <v>0</v>
      </c>
      <c r="O358" s="85">
        <v>28278.799999999901</v>
      </c>
    </row>
    <row r="359" spans="1:15" x14ac:dyDescent="0.25">
      <c r="A359" s="47">
        <v>9011711100</v>
      </c>
      <c r="B359" t="s">
        <v>1860</v>
      </c>
      <c r="C359" s="76" t="s">
        <v>1774</v>
      </c>
      <c r="D359" s="86">
        <v>82.918079999999989</v>
      </c>
      <c r="E359" s="86">
        <v>0</v>
      </c>
      <c r="F359" s="15">
        <f>Table323[[#This Row],[Single Family]]+Table323[[#This Row],[2-4 Units]]+Table323[[#This Row],[&gt;4 Units]]</f>
        <v>0</v>
      </c>
      <c r="G359" s="15">
        <v>0</v>
      </c>
      <c r="H359" s="15">
        <v>0</v>
      </c>
      <c r="I359" s="15">
        <v>0</v>
      </c>
      <c r="J359" s="85">
        <v>0</v>
      </c>
      <c r="K359">
        <f t="shared" si="5"/>
        <v>0</v>
      </c>
      <c r="L359" s="15">
        <v>0</v>
      </c>
      <c r="M359" s="15">
        <v>0</v>
      </c>
      <c r="N359" s="15">
        <v>0</v>
      </c>
      <c r="O359" s="85">
        <v>0</v>
      </c>
    </row>
    <row r="360" spans="1:15" x14ac:dyDescent="0.25">
      <c r="A360" s="47">
        <v>9013850200</v>
      </c>
      <c r="B360" t="s">
        <v>1860</v>
      </c>
      <c r="C360" s="76" t="s">
        <v>1774</v>
      </c>
      <c r="D360" s="86">
        <v>47.429549999999999</v>
      </c>
      <c r="E360" s="86">
        <v>0</v>
      </c>
      <c r="F360" s="15">
        <f>Table323[[#This Row],[Single Family]]+Table323[[#This Row],[2-4 Units]]+Table323[[#This Row],[&gt;4 Units]]</f>
        <v>0</v>
      </c>
      <c r="G360" s="15">
        <v>0</v>
      </c>
      <c r="H360" s="15">
        <v>0</v>
      </c>
      <c r="I360" s="15">
        <v>0</v>
      </c>
      <c r="J360" s="85">
        <v>0</v>
      </c>
      <c r="K360">
        <f t="shared" si="5"/>
        <v>0</v>
      </c>
      <c r="L360" s="15">
        <v>0</v>
      </c>
      <c r="M360" s="15">
        <v>0</v>
      </c>
      <c r="N360" s="15">
        <v>0</v>
      </c>
      <c r="O360" s="85">
        <v>0</v>
      </c>
    </row>
    <row r="361" spans="1:15" x14ac:dyDescent="0.25">
      <c r="A361" s="47">
        <v>9015906100</v>
      </c>
      <c r="B361" t="s">
        <v>1860</v>
      </c>
      <c r="C361" s="76" t="s">
        <v>1774</v>
      </c>
      <c r="D361" s="86">
        <v>30.498929999999998</v>
      </c>
      <c r="E361" s="86">
        <v>0</v>
      </c>
      <c r="F361" s="15">
        <f>Table323[[#This Row],[Single Family]]+Table323[[#This Row],[2-4 Units]]+Table323[[#This Row],[&gt;4 Units]]</f>
        <v>0</v>
      </c>
      <c r="G361" s="15">
        <v>0</v>
      </c>
      <c r="H361" s="15">
        <v>0</v>
      </c>
      <c r="I361" s="15">
        <v>0</v>
      </c>
      <c r="J361" s="85">
        <v>0</v>
      </c>
      <c r="K361">
        <f t="shared" si="5"/>
        <v>0</v>
      </c>
      <c r="L361" s="15">
        <v>0</v>
      </c>
      <c r="M361" s="15">
        <v>0</v>
      </c>
      <c r="N361" s="15">
        <v>0</v>
      </c>
      <c r="O361" s="85">
        <v>0</v>
      </c>
    </row>
    <row r="362" spans="1:15" x14ac:dyDescent="0.25">
      <c r="A362" s="47">
        <v>9015907200</v>
      </c>
      <c r="B362" t="s">
        <v>1860</v>
      </c>
      <c r="C362" s="76" t="s">
        <v>1774</v>
      </c>
      <c r="D362" s="86">
        <v>29.535029999999999</v>
      </c>
      <c r="E362" s="86">
        <v>0</v>
      </c>
      <c r="F362" s="15">
        <f>Table323[[#This Row],[Single Family]]+Table323[[#This Row],[2-4 Units]]+Table323[[#This Row],[&gt;4 Units]]</f>
        <v>0</v>
      </c>
      <c r="G362" s="15">
        <v>0</v>
      </c>
      <c r="H362" s="15">
        <v>0</v>
      </c>
      <c r="I362" s="15">
        <v>0</v>
      </c>
      <c r="J362" s="85">
        <v>0</v>
      </c>
      <c r="K362">
        <f t="shared" si="5"/>
        <v>0</v>
      </c>
      <c r="L362" s="15">
        <v>0</v>
      </c>
      <c r="M362" s="15">
        <v>0</v>
      </c>
      <c r="N362" s="15">
        <v>0</v>
      </c>
      <c r="O362" s="85">
        <v>0</v>
      </c>
    </row>
    <row r="363" spans="1:15" x14ac:dyDescent="0.25">
      <c r="A363" s="47">
        <v>9015908100</v>
      </c>
      <c r="B363" t="s">
        <v>1860</v>
      </c>
      <c r="C363" s="76" t="s">
        <v>1774</v>
      </c>
      <c r="D363" s="86">
        <v>55.758779999999994</v>
      </c>
      <c r="E363" s="86">
        <v>0</v>
      </c>
      <c r="F363" s="15">
        <f>Table323[[#This Row],[Single Family]]+Table323[[#This Row],[2-4 Units]]+Table323[[#This Row],[&gt;4 Units]]</f>
        <v>0</v>
      </c>
      <c r="G363" s="15">
        <v>0</v>
      </c>
      <c r="H363" s="15">
        <v>0</v>
      </c>
      <c r="I363" s="15">
        <v>0</v>
      </c>
      <c r="J363" s="85">
        <v>0</v>
      </c>
      <c r="K363">
        <f t="shared" si="5"/>
        <v>0</v>
      </c>
      <c r="L363" s="15">
        <v>0</v>
      </c>
      <c r="M363" s="15">
        <v>0</v>
      </c>
      <c r="N363" s="15">
        <v>0</v>
      </c>
      <c r="O363" s="85">
        <v>0</v>
      </c>
    </row>
    <row r="364" spans="1:15" x14ac:dyDescent="0.25">
      <c r="A364" s="47">
        <v>9005296100</v>
      </c>
      <c r="B364" t="s">
        <v>1859</v>
      </c>
      <c r="C364" s="76" t="s">
        <v>1774</v>
      </c>
      <c r="D364" s="86">
        <v>607.23431999999991</v>
      </c>
      <c r="E364" s="86">
        <v>0</v>
      </c>
      <c r="F364" s="15">
        <f>Table323[[#This Row],[Single Family]]+Table323[[#This Row],[2-4 Units]]+Table323[[#This Row],[&gt;4 Units]]</f>
        <v>0</v>
      </c>
      <c r="G364" s="15">
        <v>0</v>
      </c>
      <c r="H364" s="15">
        <v>0</v>
      </c>
      <c r="I364" s="15">
        <v>0</v>
      </c>
      <c r="J364" s="85">
        <v>0</v>
      </c>
      <c r="K364">
        <f t="shared" si="5"/>
        <v>0</v>
      </c>
      <c r="L364" s="15">
        <v>0</v>
      </c>
      <c r="M364" s="15">
        <v>0</v>
      </c>
      <c r="N364" s="15">
        <v>0</v>
      </c>
      <c r="O364" s="85">
        <v>0</v>
      </c>
    </row>
    <row r="365" spans="1:15" x14ac:dyDescent="0.25">
      <c r="A365" s="47">
        <v>9005300100</v>
      </c>
      <c r="B365" t="s">
        <v>1859</v>
      </c>
      <c r="C365" s="76" t="s">
        <v>1774</v>
      </c>
      <c r="D365" s="86">
        <v>50997.256883999937</v>
      </c>
      <c r="E365" s="86">
        <v>10600.38</v>
      </c>
      <c r="F365" s="15">
        <f>Table323[[#This Row],[Single Family]]+Table323[[#This Row],[2-4 Units]]+Table323[[#This Row],[&gt;4 Units]]</f>
        <v>0</v>
      </c>
      <c r="G365" s="15">
        <v>0</v>
      </c>
      <c r="H365" s="15">
        <v>0</v>
      </c>
      <c r="I365" s="15">
        <v>0</v>
      </c>
      <c r="J365" s="85">
        <v>0</v>
      </c>
      <c r="K365">
        <f t="shared" si="5"/>
        <v>0</v>
      </c>
      <c r="L365" s="15">
        <v>0</v>
      </c>
      <c r="M365" s="15">
        <v>0</v>
      </c>
      <c r="N365" s="15">
        <v>0</v>
      </c>
      <c r="O365" s="85">
        <v>0</v>
      </c>
    </row>
    <row r="366" spans="1:15" x14ac:dyDescent="0.25">
      <c r="A366" s="47">
        <v>9005300400</v>
      </c>
      <c r="B366" t="s">
        <v>1859</v>
      </c>
      <c r="C366" s="76" t="s">
        <v>1774</v>
      </c>
      <c r="D366" s="86">
        <v>33826.149504000001</v>
      </c>
      <c r="E366" s="86">
        <v>4740.7700000000004</v>
      </c>
      <c r="F366" s="15">
        <f>Table323[[#This Row],[Single Family]]+Table323[[#This Row],[2-4 Units]]+Table323[[#This Row],[&gt;4 Units]]</f>
        <v>0</v>
      </c>
      <c r="G366" s="15">
        <v>0</v>
      </c>
      <c r="H366" s="15">
        <v>0</v>
      </c>
      <c r="I366" s="15">
        <v>0</v>
      </c>
      <c r="J366" s="85">
        <v>0</v>
      </c>
      <c r="K366">
        <f t="shared" si="5"/>
        <v>0</v>
      </c>
      <c r="L366" s="15">
        <v>0</v>
      </c>
      <c r="M366" s="15">
        <v>0</v>
      </c>
      <c r="N366" s="15">
        <v>0</v>
      </c>
      <c r="O366" s="85">
        <v>0</v>
      </c>
    </row>
    <row r="367" spans="1:15" x14ac:dyDescent="0.25">
      <c r="A367" s="47">
        <v>9005300500</v>
      </c>
      <c r="B367" t="s">
        <v>1859</v>
      </c>
      <c r="C367" s="76" t="s">
        <v>1774</v>
      </c>
      <c r="D367" s="86">
        <v>125416.207035</v>
      </c>
      <c r="E367" s="86">
        <v>153739.73000000001</v>
      </c>
      <c r="F367" s="15">
        <f>Table323[[#This Row],[Single Family]]+Table323[[#This Row],[2-4 Units]]+Table323[[#This Row],[&gt;4 Units]]</f>
        <v>50</v>
      </c>
      <c r="G367" s="15">
        <v>50</v>
      </c>
      <c r="H367" s="15">
        <v>0</v>
      </c>
      <c r="I367" s="15">
        <v>0</v>
      </c>
      <c r="J367" s="85">
        <v>85007.1</v>
      </c>
      <c r="K367">
        <f t="shared" si="5"/>
        <v>10</v>
      </c>
      <c r="L367" s="15">
        <v>10</v>
      </c>
      <c r="M367" s="15">
        <v>0</v>
      </c>
      <c r="N367" s="15">
        <v>0</v>
      </c>
      <c r="O367" s="85">
        <v>43266.099999999897</v>
      </c>
    </row>
    <row r="368" spans="1:15" x14ac:dyDescent="0.25">
      <c r="A368" s="47">
        <v>9005303100</v>
      </c>
      <c r="B368" t="s">
        <v>1859</v>
      </c>
      <c r="C368" s="76" t="s">
        <v>1774</v>
      </c>
      <c r="D368" s="86">
        <v>548.35703999999998</v>
      </c>
      <c r="E368" s="86">
        <v>0</v>
      </c>
      <c r="F368" s="15">
        <f>Table323[[#This Row],[Single Family]]+Table323[[#This Row],[2-4 Units]]+Table323[[#This Row],[&gt;4 Units]]</f>
        <v>0</v>
      </c>
      <c r="G368" s="15">
        <v>0</v>
      </c>
      <c r="H368" s="15">
        <v>0</v>
      </c>
      <c r="I368" s="15">
        <v>0</v>
      </c>
      <c r="J368" s="85">
        <v>0</v>
      </c>
      <c r="K368">
        <f t="shared" si="5"/>
        <v>0</v>
      </c>
      <c r="L368" s="15">
        <v>0</v>
      </c>
      <c r="M368" s="15">
        <v>0</v>
      </c>
      <c r="N368" s="15">
        <v>0</v>
      </c>
      <c r="O368" s="85">
        <v>0</v>
      </c>
    </row>
    <row r="369" spans="1:15" x14ac:dyDescent="0.25">
      <c r="A369" s="47">
        <v>9005349100</v>
      </c>
      <c r="B369" t="s">
        <v>1859</v>
      </c>
      <c r="C369" s="76" t="s">
        <v>1774</v>
      </c>
      <c r="D369" s="86">
        <v>201.16025999999999</v>
      </c>
      <c r="E369" s="86">
        <v>0</v>
      </c>
      <c r="F369" s="15">
        <f>Table323[[#This Row],[Single Family]]+Table323[[#This Row],[2-4 Units]]+Table323[[#This Row],[&gt;4 Units]]</f>
        <v>0</v>
      </c>
      <c r="G369" s="15">
        <v>0</v>
      </c>
      <c r="H369" s="15">
        <v>0</v>
      </c>
      <c r="I369" s="15">
        <v>0</v>
      </c>
      <c r="J369" s="85">
        <v>0</v>
      </c>
      <c r="K369">
        <f t="shared" si="5"/>
        <v>0</v>
      </c>
      <c r="L369" s="15">
        <v>0</v>
      </c>
      <c r="M369" s="15">
        <v>0</v>
      </c>
      <c r="N369" s="15">
        <v>0</v>
      </c>
      <c r="O369" s="85">
        <v>0</v>
      </c>
    </row>
    <row r="370" spans="1:15" x14ac:dyDescent="0.25">
      <c r="A370" s="47">
        <v>9011650100</v>
      </c>
      <c r="B370" t="s">
        <v>1858</v>
      </c>
      <c r="C370" s="76" t="s">
        <v>1774</v>
      </c>
      <c r="D370" s="86">
        <v>78424.350983999437</v>
      </c>
      <c r="E370" s="86">
        <v>42415.54</v>
      </c>
      <c r="F370" s="15">
        <f>Table323[[#This Row],[Single Family]]+Table323[[#This Row],[2-4 Units]]+Table323[[#This Row],[&gt;4 Units]]</f>
        <v>14</v>
      </c>
      <c r="G370" s="15">
        <v>14</v>
      </c>
      <c r="H370" s="15">
        <v>0</v>
      </c>
      <c r="I370" s="15">
        <v>0</v>
      </c>
      <c r="J370" s="85">
        <v>20219.900000000001</v>
      </c>
      <c r="K370">
        <f t="shared" si="5"/>
        <v>0</v>
      </c>
      <c r="L370" s="15">
        <v>0</v>
      </c>
      <c r="M370" s="15">
        <v>0</v>
      </c>
      <c r="N370" s="15">
        <v>0</v>
      </c>
      <c r="O370" s="85">
        <v>2064.6799999999898</v>
      </c>
    </row>
    <row r="371" spans="1:15" x14ac:dyDescent="0.25">
      <c r="A371" s="47">
        <v>9009190301</v>
      </c>
      <c r="B371" t="s">
        <v>1857</v>
      </c>
      <c r="C371" s="76" t="s">
        <v>1774</v>
      </c>
      <c r="D371" s="86">
        <v>767.0376</v>
      </c>
      <c r="E371" s="86">
        <v>0</v>
      </c>
      <c r="F371" s="15">
        <f>Table323[[#This Row],[Single Family]]+Table323[[#This Row],[2-4 Units]]+Table323[[#This Row],[&gt;4 Units]]</f>
        <v>0</v>
      </c>
      <c r="G371" s="15">
        <v>0</v>
      </c>
      <c r="H371" s="15">
        <v>0</v>
      </c>
      <c r="I371" s="15">
        <v>0</v>
      </c>
      <c r="J371" s="85">
        <v>0</v>
      </c>
      <c r="K371">
        <f t="shared" si="5"/>
        <v>0</v>
      </c>
      <c r="L371" s="15">
        <v>0</v>
      </c>
      <c r="M371" s="15">
        <v>0</v>
      </c>
      <c r="N371" s="15">
        <v>0</v>
      </c>
      <c r="O371" s="85">
        <v>0</v>
      </c>
    </row>
    <row r="372" spans="1:15" x14ac:dyDescent="0.25">
      <c r="A372" s="47">
        <v>9009194100</v>
      </c>
      <c r="B372" t="s">
        <v>1857</v>
      </c>
      <c r="C372" s="76" t="s">
        <v>1774</v>
      </c>
      <c r="D372" s="86">
        <v>112507.03169999999</v>
      </c>
      <c r="E372" s="86">
        <v>25696.6699999999</v>
      </c>
      <c r="F372" s="15">
        <f>Table323[[#This Row],[Single Family]]+Table323[[#This Row],[2-4 Units]]+Table323[[#This Row],[&gt;4 Units]]</f>
        <v>0</v>
      </c>
      <c r="G372" s="15">
        <v>0</v>
      </c>
      <c r="H372" s="15">
        <v>0</v>
      </c>
      <c r="I372" s="15">
        <v>0</v>
      </c>
      <c r="J372" s="85">
        <v>0</v>
      </c>
      <c r="K372">
        <f t="shared" si="5"/>
        <v>0</v>
      </c>
      <c r="L372" s="15">
        <v>0</v>
      </c>
      <c r="M372" s="15">
        <v>0</v>
      </c>
      <c r="N372" s="15">
        <v>0</v>
      </c>
      <c r="O372" s="85">
        <v>0</v>
      </c>
    </row>
    <row r="373" spans="1:15" x14ac:dyDescent="0.25">
      <c r="A373" s="47">
        <v>9009194201</v>
      </c>
      <c r="B373" t="s">
        <v>1857</v>
      </c>
      <c r="C373" s="76" t="s">
        <v>1774</v>
      </c>
      <c r="D373" s="86">
        <v>253920.75137099941</v>
      </c>
      <c r="E373" s="86">
        <v>284064.26</v>
      </c>
      <c r="F373" s="15">
        <f>Table323[[#This Row],[Single Family]]+Table323[[#This Row],[2-4 Units]]+Table323[[#This Row],[&gt;4 Units]]</f>
        <v>121</v>
      </c>
      <c r="G373" s="15">
        <v>121</v>
      </c>
      <c r="H373" s="15">
        <v>0</v>
      </c>
      <c r="I373" s="15">
        <v>0</v>
      </c>
      <c r="J373" s="85">
        <v>190072</v>
      </c>
      <c r="K373">
        <f t="shared" si="5"/>
        <v>98</v>
      </c>
      <c r="L373" s="15">
        <v>8</v>
      </c>
      <c r="M373" s="15">
        <v>0</v>
      </c>
      <c r="N373" s="15">
        <v>90</v>
      </c>
      <c r="O373" s="85">
        <v>40857.599999999897</v>
      </c>
    </row>
    <row r="374" spans="1:15" x14ac:dyDescent="0.25">
      <c r="A374" s="47">
        <v>9009194202</v>
      </c>
      <c r="B374" t="s">
        <v>1857</v>
      </c>
      <c r="C374" s="76" t="s">
        <v>1774</v>
      </c>
      <c r="D374" s="86">
        <v>96785.505747000003</v>
      </c>
      <c r="E374" s="86">
        <v>21809.22</v>
      </c>
      <c r="F374" s="15">
        <f>Table323[[#This Row],[Single Family]]+Table323[[#This Row],[2-4 Units]]+Table323[[#This Row],[&gt;4 Units]]</f>
        <v>0</v>
      </c>
      <c r="G374" s="15">
        <v>0</v>
      </c>
      <c r="H374" s="15">
        <v>0</v>
      </c>
      <c r="I374" s="15">
        <v>0</v>
      </c>
      <c r="J374" s="85">
        <v>0</v>
      </c>
      <c r="K374">
        <f t="shared" si="5"/>
        <v>0</v>
      </c>
      <c r="L374" s="15">
        <v>0</v>
      </c>
      <c r="M374" s="15">
        <v>0</v>
      </c>
      <c r="N374" s="15">
        <v>0</v>
      </c>
      <c r="O374" s="85">
        <v>0</v>
      </c>
    </row>
    <row r="375" spans="1:15" x14ac:dyDescent="0.25">
      <c r="A375" s="47">
        <v>9003487201</v>
      </c>
      <c r="B375" t="s">
        <v>1856</v>
      </c>
      <c r="C375" s="76" t="s">
        <v>1774</v>
      </c>
      <c r="D375" s="86">
        <v>657.13031999999998</v>
      </c>
      <c r="E375" s="86">
        <v>110.01</v>
      </c>
      <c r="F375" s="15">
        <f>Table323[[#This Row],[Single Family]]+Table323[[#This Row],[2-4 Units]]+Table323[[#This Row],[&gt;4 Units]]</f>
        <v>0</v>
      </c>
      <c r="G375" s="15">
        <v>0</v>
      </c>
      <c r="H375" s="15">
        <v>0</v>
      </c>
      <c r="I375" s="15">
        <v>0</v>
      </c>
      <c r="J375" s="85">
        <v>0</v>
      </c>
      <c r="K375">
        <f t="shared" si="5"/>
        <v>0</v>
      </c>
      <c r="L375" s="15">
        <v>0</v>
      </c>
      <c r="M375" s="15">
        <v>0</v>
      </c>
      <c r="N375" s="15">
        <v>0</v>
      </c>
      <c r="O375" s="85">
        <v>0</v>
      </c>
    </row>
    <row r="376" spans="1:15" x14ac:dyDescent="0.25">
      <c r="A376" s="47">
        <v>9003487500</v>
      </c>
      <c r="B376" t="s">
        <v>1856</v>
      </c>
      <c r="C376" s="76" t="s">
        <v>1774</v>
      </c>
      <c r="D376" s="86">
        <v>1114.01325</v>
      </c>
      <c r="E376" s="86">
        <v>0</v>
      </c>
      <c r="F376" s="15">
        <f>Table323[[#This Row],[Single Family]]+Table323[[#This Row],[2-4 Units]]+Table323[[#This Row],[&gt;4 Units]]</f>
        <v>0</v>
      </c>
      <c r="G376" s="15">
        <v>0</v>
      </c>
      <c r="H376" s="15">
        <v>0</v>
      </c>
      <c r="I376" s="15">
        <v>0</v>
      </c>
      <c r="J376" s="85">
        <v>0</v>
      </c>
      <c r="K376">
        <f t="shared" si="5"/>
        <v>0</v>
      </c>
      <c r="L376" s="15">
        <v>0</v>
      </c>
      <c r="M376" s="15">
        <v>0</v>
      </c>
      <c r="N376" s="15">
        <v>0</v>
      </c>
      <c r="O376" s="85">
        <v>0</v>
      </c>
    </row>
    <row r="377" spans="1:15" x14ac:dyDescent="0.25">
      <c r="A377" s="47">
        <v>9003514101</v>
      </c>
      <c r="B377" t="s">
        <v>1856</v>
      </c>
      <c r="C377" s="76" t="s">
        <v>1774</v>
      </c>
      <c r="D377" s="86">
        <v>41954.416559999998</v>
      </c>
      <c r="E377" s="86">
        <v>11706.36</v>
      </c>
      <c r="F377" s="15">
        <f>Table323[[#This Row],[Single Family]]+Table323[[#This Row],[2-4 Units]]+Table323[[#This Row],[&gt;4 Units]]</f>
        <v>0</v>
      </c>
      <c r="G377" s="15">
        <v>0</v>
      </c>
      <c r="H377" s="15">
        <v>0</v>
      </c>
      <c r="I377" s="15">
        <v>0</v>
      </c>
      <c r="J377" s="85">
        <v>0</v>
      </c>
      <c r="K377">
        <f t="shared" si="5"/>
        <v>0</v>
      </c>
      <c r="L377" s="15">
        <v>0</v>
      </c>
      <c r="M377" s="15">
        <v>0</v>
      </c>
      <c r="N377" s="15">
        <v>0</v>
      </c>
      <c r="O377" s="85">
        <v>0</v>
      </c>
    </row>
    <row r="378" spans="1:15" x14ac:dyDescent="0.25">
      <c r="A378" s="47">
        <v>9003514102</v>
      </c>
      <c r="B378" t="s">
        <v>1856</v>
      </c>
      <c r="C378" s="76" t="s">
        <v>1774</v>
      </c>
      <c r="D378" s="86">
        <v>315213.25292099942</v>
      </c>
      <c r="E378" s="86">
        <v>1639271.6399999899</v>
      </c>
      <c r="F378" s="15">
        <f>Table323[[#This Row],[Single Family]]+Table323[[#This Row],[2-4 Units]]+Table323[[#This Row],[&gt;4 Units]]</f>
        <v>2633</v>
      </c>
      <c r="G378" s="15">
        <v>235</v>
      </c>
      <c r="H378" s="15">
        <v>5</v>
      </c>
      <c r="I378" s="15">
        <v>2393</v>
      </c>
      <c r="J378" s="85">
        <v>641330</v>
      </c>
      <c r="K378">
        <f t="shared" si="5"/>
        <v>366</v>
      </c>
      <c r="L378" s="15">
        <v>96</v>
      </c>
      <c r="M378" s="15">
        <v>0</v>
      </c>
      <c r="N378" s="15">
        <v>270</v>
      </c>
      <c r="O378" s="85">
        <v>405538</v>
      </c>
    </row>
    <row r="379" spans="1:15" x14ac:dyDescent="0.25">
      <c r="A379" s="47">
        <v>9003514200</v>
      </c>
      <c r="B379" t="s">
        <v>1856</v>
      </c>
      <c r="C379" s="76" t="s">
        <v>1774</v>
      </c>
      <c r="D379" s="86">
        <v>37613.481569999996</v>
      </c>
      <c r="E379" s="86">
        <v>50253.91</v>
      </c>
      <c r="F379" s="15">
        <f>Table323[[#This Row],[Single Family]]+Table323[[#This Row],[2-4 Units]]+Table323[[#This Row],[&gt;4 Units]]</f>
        <v>0</v>
      </c>
      <c r="G379" s="15">
        <v>0</v>
      </c>
      <c r="H379" s="15">
        <v>0</v>
      </c>
      <c r="I379" s="15">
        <v>0</v>
      </c>
      <c r="J379" s="85">
        <v>0</v>
      </c>
      <c r="K379">
        <f t="shared" si="5"/>
        <v>0</v>
      </c>
      <c r="L379" s="15">
        <v>0</v>
      </c>
      <c r="M379" s="15">
        <v>0</v>
      </c>
      <c r="N379" s="15">
        <v>0</v>
      </c>
      <c r="O379" s="85">
        <v>0</v>
      </c>
    </row>
    <row r="380" spans="1:15" x14ac:dyDescent="0.25">
      <c r="A380" s="47">
        <v>9003514300</v>
      </c>
      <c r="B380" t="s">
        <v>1856</v>
      </c>
      <c r="C380" s="76" t="s">
        <v>1774</v>
      </c>
      <c r="D380" s="86">
        <v>46280.086775999938</v>
      </c>
      <c r="E380" s="86">
        <v>25134.82</v>
      </c>
      <c r="F380" s="15">
        <f>Table323[[#This Row],[Single Family]]+Table323[[#This Row],[2-4 Units]]+Table323[[#This Row],[&gt;4 Units]]</f>
        <v>0</v>
      </c>
      <c r="G380" s="15">
        <v>0</v>
      </c>
      <c r="H380" s="15">
        <v>0</v>
      </c>
      <c r="I380" s="15">
        <v>0</v>
      </c>
      <c r="J380" s="85">
        <v>0</v>
      </c>
      <c r="K380">
        <f t="shared" si="5"/>
        <v>0</v>
      </c>
      <c r="L380" s="15">
        <v>0</v>
      </c>
      <c r="M380" s="15">
        <v>0</v>
      </c>
      <c r="N380" s="15">
        <v>0</v>
      </c>
      <c r="O380" s="85">
        <v>0</v>
      </c>
    </row>
    <row r="381" spans="1:15" x14ac:dyDescent="0.25">
      <c r="A381" s="47">
        <v>9003514400</v>
      </c>
      <c r="B381" t="s">
        <v>1856</v>
      </c>
      <c r="C381" s="76" t="s">
        <v>1774</v>
      </c>
      <c r="D381" s="86">
        <v>48121.37278199994</v>
      </c>
      <c r="E381" s="86">
        <v>7058.46</v>
      </c>
      <c r="F381" s="15">
        <f>Table323[[#This Row],[Single Family]]+Table323[[#This Row],[2-4 Units]]+Table323[[#This Row],[&gt;4 Units]]</f>
        <v>0</v>
      </c>
      <c r="G381" s="15">
        <v>0</v>
      </c>
      <c r="H381" s="15">
        <v>0</v>
      </c>
      <c r="I381" s="15">
        <v>0</v>
      </c>
      <c r="J381" s="85">
        <v>0</v>
      </c>
      <c r="K381">
        <f t="shared" si="5"/>
        <v>0</v>
      </c>
      <c r="L381" s="15">
        <v>0</v>
      </c>
      <c r="M381" s="15">
        <v>0</v>
      </c>
      <c r="N381" s="15">
        <v>0</v>
      </c>
      <c r="O381" s="85">
        <v>0</v>
      </c>
    </row>
    <row r="382" spans="1:15" x14ac:dyDescent="0.25">
      <c r="A382" s="47">
        <v>9003514500</v>
      </c>
      <c r="B382" t="s">
        <v>1856</v>
      </c>
      <c r="C382" s="76" t="s">
        <v>1774</v>
      </c>
      <c r="D382" s="86">
        <v>46444.701050999938</v>
      </c>
      <c r="E382" s="86">
        <v>15874.4199999999</v>
      </c>
      <c r="F382" s="15">
        <f>Table323[[#This Row],[Single Family]]+Table323[[#This Row],[2-4 Units]]+Table323[[#This Row],[&gt;4 Units]]</f>
        <v>0</v>
      </c>
      <c r="G382" s="15">
        <v>0</v>
      </c>
      <c r="H382" s="15">
        <v>0</v>
      </c>
      <c r="I382" s="15">
        <v>0</v>
      </c>
      <c r="J382" s="85">
        <v>0</v>
      </c>
      <c r="K382">
        <f t="shared" si="5"/>
        <v>0</v>
      </c>
      <c r="L382" s="15">
        <v>0</v>
      </c>
      <c r="M382" s="15">
        <v>0</v>
      </c>
      <c r="N382" s="15">
        <v>0</v>
      </c>
      <c r="O382" s="85">
        <v>0</v>
      </c>
    </row>
    <row r="383" spans="1:15" x14ac:dyDescent="0.25">
      <c r="A383" s="47">
        <v>9003514600</v>
      </c>
      <c r="B383" t="s">
        <v>1856</v>
      </c>
      <c r="C383" s="76" t="s">
        <v>1774</v>
      </c>
      <c r="D383" s="86">
        <v>52079.035049999999</v>
      </c>
      <c r="E383" s="86">
        <v>7530.72</v>
      </c>
      <c r="F383" s="15">
        <f>Table323[[#This Row],[Single Family]]+Table323[[#This Row],[2-4 Units]]+Table323[[#This Row],[&gt;4 Units]]</f>
        <v>0</v>
      </c>
      <c r="G383" s="15">
        <v>0</v>
      </c>
      <c r="H383" s="15">
        <v>0</v>
      </c>
      <c r="I383" s="15">
        <v>0</v>
      </c>
      <c r="J383" s="85">
        <v>0</v>
      </c>
      <c r="K383">
        <f t="shared" si="5"/>
        <v>0</v>
      </c>
      <c r="L383" s="15">
        <v>0</v>
      </c>
      <c r="M383" s="15">
        <v>0</v>
      </c>
      <c r="N383" s="15">
        <v>0</v>
      </c>
      <c r="O383" s="85">
        <v>0</v>
      </c>
    </row>
    <row r="384" spans="1:15" x14ac:dyDescent="0.25">
      <c r="A384" s="47">
        <v>9003514700</v>
      </c>
      <c r="B384" t="s">
        <v>1856</v>
      </c>
      <c r="C384" s="76" t="s">
        <v>1774</v>
      </c>
      <c r="D384" s="86">
        <v>48534.258779999996</v>
      </c>
      <c r="E384" s="86">
        <v>87182.57</v>
      </c>
      <c r="F384" s="15">
        <f>Table323[[#This Row],[Single Family]]+Table323[[#This Row],[2-4 Units]]+Table323[[#This Row],[&gt;4 Units]]</f>
        <v>0</v>
      </c>
      <c r="G384" s="15">
        <v>0</v>
      </c>
      <c r="H384" s="15">
        <v>0</v>
      </c>
      <c r="I384" s="15">
        <v>0</v>
      </c>
      <c r="J384" s="85">
        <v>0</v>
      </c>
      <c r="K384">
        <f t="shared" si="5"/>
        <v>0</v>
      </c>
      <c r="L384" s="15">
        <v>0</v>
      </c>
      <c r="M384" s="15">
        <v>0</v>
      </c>
      <c r="N384" s="15">
        <v>0</v>
      </c>
      <c r="O384" s="85">
        <v>0</v>
      </c>
    </row>
    <row r="385" spans="1:15" x14ac:dyDescent="0.25">
      <c r="A385" s="47">
        <v>9003514800</v>
      </c>
      <c r="B385" t="s">
        <v>1856</v>
      </c>
      <c r="C385" s="76" t="s">
        <v>1774</v>
      </c>
      <c r="D385" s="86">
        <v>33391.16865</v>
      </c>
      <c r="E385" s="86">
        <v>3467.01</v>
      </c>
      <c r="F385" s="15">
        <f>Table323[[#This Row],[Single Family]]+Table323[[#This Row],[2-4 Units]]+Table323[[#This Row],[&gt;4 Units]]</f>
        <v>0</v>
      </c>
      <c r="G385" s="15">
        <v>0</v>
      </c>
      <c r="H385" s="15">
        <v>0</v>
      </c>
      <c r="I385" s="15">
        <v>0</v>
      </c>
      <c r="J385" s="85">
        <v>0</v>
      </c>
      <c r="K385">
        <f t="shared" si="5"/>
        <v>0</v>
      </c>
      <c r="L385" s="15">
        <v>0</v>
      </c>
      <c r="M385" s="15">
        <v>0</v>
      </c>
      <c r="N385" s="15">
        <v>0</v>
      </c>
      <c r="O385" s="85">
        <v>0</v>
      </c>
    </row>
    <row r="386" spans="1:15" x14ac:dyDescent="0.25">
      <c r="A386" s="47">
        <v>9003514900</v>
      </c>
      <c r="B386" t="s">
        <v>1856</v>
      </c>
      <c r="C386" s="76" t="s">
        <v>1774</v>
      </c>
      <c r="D386" s="86">
        <v>36826.632989999998</v>
      </c>
      <c r="E386" s="86">
        <v>35373.47</v>
      </c>
      <c r="F386" s="15">
        <f>Table323[[#This Row],[Single Family]]+Table323[[#This Row],[2-4 Units]]+Table323[[#This Row],[&gt;4 Units]]</f>
        <v>0</v>
      </c>
      <c r="G386" s="15">
        <v>0</v>
      </c>
      <c r="H386" s="15">
        <v>0</v>
      </c>
      <c r="I386" s="15">
        <v>0</v>
      </c>
      <c r="J386" s="85">
        <v>0</v>
      </c>
      <c r="K386">
        <f t="shared" si="5"/>
        <v>0</v>
      </c>
      <c r="L386" s="15">
        <v>0</v>
      </c>
      <c r="M386" s="15">
        <v>0</v>
      </c>
      <c r="N386" s="15">
        <v>0</v>
      </c>
      <c r="O386" s="85">
        <v>0</v>
      </c>
    </row>
    <row r="387" spans="1:15" x14ac:dyDescent="0.25">
      <c r="A387" s="47">
        <v>9003515000</v>
      </c>
      <c r="B387" t="s">
        <v>1856</v>
      </c>
      <c r="C387" s="76" t="s">
        <v>1774</v>
      </c>
      <c r="D387" s="86">
        <v>41494.976459999998</v>
      </c>
      <c r="E387" s="86">
        <v>7767.73</v>
      </c>
      <c r="F387" s="15">
        <f>Table323[[#This Row],[Single Family]]+Table323[[#This Row],[2-4 Units]]+Table323[[#This Row],[&gt;4 Units]]</f>
        <v>0</v>
      </c>
      <c r="G387" s="15">
        <v>0</v>
      </c>
      <c r="H387" s="15">
        <v>0</v>
      </c>
      <c r="I387" s="15">
        <v>0</v>
      </c>
      <c r="J387" s="85">
        <v>0</v>
      </c>
      <c r="K387">
        <f t="shared" si="5"/>
        <v>0</v>
      </c>
      <c r="L387" s="15">
        <v>0</v>
      </c>
      <c r="M387" s="15">
        <v>0</v>
      </c>
      <c r="N387" s="15">
        <v>0</v>
      </c>
      <c r="O387" s="85">
        <v>0</v>
      </c>
    </row>
    <row r="388" spans="1:15" x14ac:dyDescent="0.25">
      <c r="A388" s="47">
        <v>9003515101</v>
      </c>
      <c r="B388" t="s">
        <v>1856</v>
      </c>
      <c r="C388" s="76" t="s">
        <v>1774</v>
      </c>
      <c r="D388" s="86">
        <v>29266.220969999998</v>
      </c>
      <c r="E388" s="86">
        <v>3105.52</v>
      </c>
      <c r="F388" s="15">
        <f>Table323[[#This Row],[Single Family]]+Table323[[#This Row],[2-4 Units]]+Table323[[#This Row],[&gt;4 Units]]</f>
        <v>0</v>
      </c>
      <c r="G388" s="15">
        <v>0</v>
      </c>
      <c r="H388" s="15">
        <v>0</v>
      </c>
      <c r="I388" s="15">
        <v>0</v>
      </c>
      <c r="J388" s="85">
        <v>0</v>
      </c>
      <c r="K388">
        <f t="shared" si="5"/>
        <v>0</v>
      </c>
      <c r="L388" s="15">
        <v>0</v>
      </c>
      <c r="M388" s="15">
        <v>0</v>
      </c>
      <c r="N388" s="15">
        <v>0</v>
      </c>
      <c r="O388" s="85">
        <v>0</v>
      </c>
    </row>
    <row r="389" spans="1:15" x14ac:dyDescent="0.25">
      <c r="A389" s="47">
        <v>9003515102</v>
      </c>
      <c r="B389" t="s">
        <v>1856</v>
      </c>
      <c r="C389" s="76" t="s">
        <v>1774</v>
      </c>
      <c r="D389" s="86">
        <v>60493.785092999999</v>
      </c>
      <c r="E389" s="86">
        <v>50442.63</v>
      </c>
      <c r="F389" s="15">
        <f>Table323[[#This Row],[Single Family]]+Table323[[#This Row],[2-4 Units]]+Table323[[#This Row],[&gt;4 Units]]</f>
        <v>0</v>
      </c>
      <c r="G389" s="15">
        <v>0</v>
      </c>
      <c r="H389" s="15">
        <v>0</v>
      </c>
      <c r="I389" s="15">
        <v>0</v>
      </c>
      <c r="J389" s="85">
        <v>0</v>
      </c>
      <c r="K389">
        <f t="shared" si="5"/>
        <v>0</v>
      </c>
      <c r="L389" s="15">
        <v>0</v>
      </c>
      <c r="M389" s="15">
        <v>0</v>
      </c>
      <c r="N389" s="15">
        <v>0</v>
      </c>
      <c r="O389" s="85">
        <v>0</v>
      </c>
    </row>
    <row r="390" spans="1:15" x14ac:dyDescent="0.25">
      <c r="A390" s="47">
        <v>9003515200</v>
      </c>
      <c r="B390" t="s">
        <v>1856</v>
      </c>
      <c r="C390" s="76" t="s">
        <v>1774</v>
      </c>
      <c r="D390" s="86">
        <v>49954.251311999942</v>
      </c>
      <c r="E390" s="86">
        <v>12700.07</v>
      </c>
      <c r="F390" s="15">
        <f>Table323[[#This Row],[Single Family]]+Table323[[#This Row],[2-4 Units]]+Table323[[#This Row],[&gt;4 Units]]</f>
        <v>0</v>
      </c>
      <c r="G390" s="15">
        <v>0</v>
      </c>
      <c r="H390" s="15">
        <v>0</v>
      </c>
      <c r="I390" s="15">
        <v>0</v>
      </c>
      <c r="J390" s="85">
        <v>0</v>
      </c>
      <c r="K390">
        <f t="shared" ref="K390:K453" si="6">L390+M390+N390</f>
        <v>0</v>
      </c>
      <c r="L390" s="15">
        <v>0</v>
      </c>
      <c r="M390" s="15">
        <v>0</v>
      </c>
      <c r="N390" s="15">
        <v>0</v>
      </c>
      <c r="O390" s="85">
        <v>0</v>
      </c>
    </row>
    <row r="391" spans="1:15" x14ac:dyDescent="0.25">
      <c r="A391" s="47">
        <v>9003520100</v>
      </c>
      <c r="B391" t="s">
        <v>1856</v>
      </c>
      <c r="C391" s="76" t="s">
        <v>1774</v>
      </c>
      <c r="D391" s="86">
        <v>22.776389999999999</v>
      </c>
      <c r="E391" s="86">
        <v>0</v>
      </c>
      <c r="F391" s="15">
        <f>Table323[[#This Row],[Single Family]]+Table323[[#This Row],[2-4 Units]]+Table323[[#This Row],[&gt;4 Units]]</f>
        <v>0</v>
      </c>
      <c r="G391" s="15">
        <v>0</v>
      </c>
      <c r="H391" s="15">
        <v>0</v>
      </c>
      <c r="I391" s="15">
        <v>0</v>
      </c>
      <c r="J391" s="85">
        <v>0</v>
      </c>
      <c r="K391">
        <f t="shared" si="6"/>
        <v>0</v>
      </c>
      <c r="L391" s="15">
        <v>0</v>
      </c>
      <c r="M391" s="15">
        <v>0</v>
      </c>
      <c r="N391" s="15">
        <v>0</v>
      </c>
      <c r="O391" s="85">
        <v>0</v>
      </c>
    </row>
    <row r="392" spans="1:15" x14ac:dyDescent="0.25">
      <c r="A392" s="47">
        <v>9013530500</v>
      </c>
      <c r="B392" t="s">
        <v>1856</v>
      </c>
      <c r="C392" s="76" t="s">
        <v>1774</v>
      </c>
      <c r="D392" s="86">
        <v>61.292699999999996</v>
      </c>
      <c r="E392" s="86">
        <v>0</v>
      </c>
      <c r="F392" s="15">
        <f>Table323[[#This Row],[Single Family]]+Table323[[#This Row],[2-4 Units]]+Table323[[#This Row],[&gt;4 Units]]</f>
        <v>0</v>
      </c>
      <c r="G392" s="15">
        <v>0</v>
      </c>
      <c r="H392" s="15">
        <v>0</v>
      </c>
      <c r="I392" s="15">
        <v>0</v>
      </c>
      <c r="J392" s="85">
        <v>0</v>
      </c>
      <c r="K392">
        <f t="shared" si="6"/>
        <v>0</v>
      </c>
      <c r="L392" s="15">
        <v>0</v>
      </c>
      <c r="M392" s="15">
        <v>0</v>
      </c>
      <c r="N392" s="15">
        <v>0</v>
      </c>
      <c r="O392" s="85">
        <v>0</v>
      </c>
    </row>
    <row r="393" spans="1:15" x14ac:dyDescent="0.25">
      <c r="A393" s="47">
        <v>9013840100</v>
      </c>
      <c r="B393" t="s">
        <v>1855</v>
      </c>
      <c r="C393" s="76" t="s">
        <v>1774</v>
      </c>
      <c r="D393" s="86">
        <v>295.73018999999999</v>
      </c>
      <c r="E393" s="86">
        <v>0</v>
      </c>
      <c r="F393" s="15">
        <f>Table323[[#This Row],[Single Family]]+Table323[[#This Row],[2-4 Units]]+Table323[[#This Row],[&gt;4 Units]]</f>
        <v>0</v>
      </c>
      <c r="G393" s="15">
        <v>0</v>
      </c>
      <c r="H393" s="15">
        <v>0</v>
      </c>
      <c r="I393" s="15">
        <v>0</v>
      </c>
      <c r="J393" s="85">
        <v>0</v>
      </c>
      <c r="K393">
        <f t="shared" si="6"/>
        <v>0</v>
      </c>
      <c r="L393" s="15">
        <v>0</v>
      </c>
      <c r="M393" s="15">
        <v>0</v>
      </c>
      <c r="N393" s="15">
        <v>0</v>
      </c>
      <c r="O393" s="85">
        <v>0</v>
      </c>
    </row>
    <row r="394" spans="1:15" x14ac:dyDescent="0.25">
      <c r="A394" s="47">
        <v>9013881100</v>
      </c>
      <c r="B394" t="s">
        <v>1855</v>
      </c>
      <c r="C394" s="76" t="s">
        <v>1774</v>
      </c>
      <c r="D394" s="86">
        <v>64041.709913999432</v>
      </c>
      <c r="E394" s="86">
        <v>34338.86</v>
      </c>
      <c r="F394" s="15">
        <f>Table323[[#This Row],[Single Family]]+Table323[[#This Row],[2-4 Units]]+Table323[[#This Row],[&gt;4 Units]]</f>
        <v>0</v>
      </c>
      <c r="G394" s="15">
        <v>0</v>
      </c>
      <c r="H394" s="15">
        <v>0</v>
      </c>
      <c r="I394" s="15">
        <v>0</v>
      </c>
      <c r="J394" s="85">
        <v>0</v>
      </c>
      <c r="K394">
        <f t="shared" si="6"/>
        <v>0</v>
      </c>
      <c r="L394" s="15">
        <v>0</v>
      </c>
      <c r="M394" s="15">
        <v>0</v>
      </c>
      <c r="N394" s="15">
        <v>0</v>
      </c>
      <c r="O394" s="85">
        <v>0</v>
      </c>
    </row>
    <row r="395" spans="1:15" x14ac:dyDescent="0.25">
      <c r="A395" s="47">
        <v>9013881200</v>
      </c>
      <c r="B395" t="s">
        <v>1855</v>
      </c>
      <c r="C395" s="76" t="s">
        <v>1774</v>
      </c>
      <c r="D395" s="86">
        <v>3611.1889799999999</v>
      </c>
      <c r="E395" s="86">
        <v>0</v>
      </c>
      <c r="F395" s="15">
        <f>Table323[[#This Row],[Single Family]]+Table323[[#This Row],[2-4 Units]]+Table323[[#This Row],[&gt;4 Units]]</f>
        <v>0</v>
      </c>
      <c r="G395" s="15">
        <v>0</v>
      </c>
      <c r="H395" s="15">
        <v>0</v>
      </c>
      <c r="I395" s="15">
        <v>0</v>
      </c>
      <c r="J395" s="85">
        <v>0</v>
      </c>
      <c r="K395">
        <f t="shared" si="6"/>
        <v>0</v>
      </c>
      <c r="L395" s="15">
        <v>0</v>
      </c>
      <c r="M395" s="15">
        <v>0</v>
      </c>
      <c r="N395" s="15">
        <v>0</v>
      </c>
      <c r="O395" s="85">
        <v>0</v>
      </c>
    </row>
    <row r="396" spans="1:15" x14ac:dyDescent="0.25">
      <c r="A396" s="47">
        <v>9013881300</v>
      </c>
      <c r="B396" t="s">
        <v>1855</v>
      </c>
      <c r="C396" s="76" t="s">
        <v>1774</v>
      </c>
      <c r="D396" s="86">
        <v>44815.718555999942</v>
      </c>
      <c r="E396" s="86">
        <v>9437.93</v>
      </c>
      <c r="F396" s="15">
        <f>Table323[[#This Row],[Single Family]]+Table323[[#This Row],[2-4 Units]]+Table323[[#This Row],[&gt;4 Units]]</f>
        <v>0</v>
      </c>
      <c r="G396" s="15">
        <v>0</v>
      </c>
      <c r="H396" s="15">
        <v>0</v>
      </c>
      <c r="I396" s="15">
        <v>0</v>
      </c>
      <c r="J396" s="85">
        <v>0</v>
      </c>
      <c r="K396">
        <f t="shared" si="6"/>
        <v>0</v>
      </c>
      <c r="L396" s="15">
        <v>0</v>
      </c>
      <c r="M396" s="15">
        <v>0</v>
      </c>
      <c r="N396" s="15">
        <v>0</v>
      </c>
      <c r="O396" s="85">
        <v>0</v>
      </c>
    </row>
    <row r="397" spans="1:15" x14ac:dyDescent="0.25">
      <c r="A397" s="47">
        <v>9013881500</v>
      </c>
      <c r="B397" t="s">
        <v>1855</v>
      </c>
      <c r="C397" s="76" t="s">
        <v>1774</v>
      </c>
      <c r="D397" s="86">
        <v>140568.44684399941</v>
      </c>
      <c r="E397" s="86">
        <v>131755.41999999998</v>
      </c>
      <c r="F397" s="15">
        <f>Table323[[#This Row],[Single Family]]+Table323[[#This Row],[2-4 Units]]+Table323[[#This Row],[&gt;4 Units]]</f>
        <v>63</v>
      </c>
      <c r="G397" s="15">
        <v>62</v>
      </c>
      <c r="H397" s="15">
        <v>1</v>
      </c>
      <c r="I397" s="15">
        <v>0</v>
      </c>
      <c r="J397" s="85">
        <v>77816.319999999905</v>
      </c>
      <c r="K397">
        <f t="shared" si="6"/>
        <v>56</v>
      </c>
      <c r="L397" s="15">
        <v>9</v>
      </c>
      <c r="M397" s="15">
        <v>0</v>
      </c>
      <c r="N397" s="15">
        <v>47</v>
      </c>
      <c r="O397" s="85">
        <v>35841.099999999897</v>
      </c>
    </row>
    <row r="398" spans="1:15" x14ac:dyDescent="0.25">
      <c r="A398" s="47">
        <v>9015815000</v>
      </c>
      <c r="B398" t="s">
        <v>1855</v>
      </c>
      <c r="C398" s="76" t="s">
        <v>1774</v>
      </c>
      <c r="D398" s="86">
        <v>136.73204999999999</v>
      </c>
      <c r="E398" s="86">
        <v>0</v>
      </c>
      <c r="F398" s="15">
        <f>Table323[[#This Row],[Single Family]]+Table323[[#This Row],[2-4 Units]]+Table323[[#This Row],[&gt;4 Units]]</f>
        <v>0</v>
      </c>
      <c r="G398" s="15">
        <v>0</v>
      </c>
      <c r="H398" s="15">
        <v>0</v>
      </c>
      <c r="I398" s="15">
        <v>0</v>
      </c>
      <c r="J398" s="85">
        <v>0</v>
      </c>
      <c r="K398">
        <f t="shared" si="6"/>
        <v>0</v>
      </c>
      <c r="L398" s="15">
        <v>0</v>
      </c>
      <c r="M398" s="15">
        <v>0</v>
      </c>
      <c r="N398" s="15">
        <v>0</v>
      </c>
      <c r="O398" s="85">
        <v>0</v>
      </c>
    </row>
    <row r="399" spans="1:15" x14ac:dyDescent="0.25">
      <c r="A399" s="47">
        <v>9003524100</v>
      </c>
      <c r="B399" t="s">
        <v>1854</v>
      </c>
      <c r="C399" s="76" t="s">
        <v>1774</v>
      </c>
      <c r="D399" s="86">
        <v>134264.230128</v>
      </c>
      <c r="E399" s="86">
        <v>129261.989999999</v>
      </c>
      <c r="F399" s="15">
        <f>Table323[[#This Row],[Single Family]]+Table323[[#This Row],[2-4 Units]]+Table323[[#This Row],[&gt;4 Units]]</f>
        <v>42</v>
      </c>
      <c r="G399" s="15">
        <v>42</v>
      </c>
      <c r="H399" s="15">
        <v>0</v>
      </c>
      <c r="I399" s="15">
        <v>0</v>
      </c>
      <c r="J399" s="85">
        <v>67052.3</v>
      </c>
      <c r="K399">
        <f t="shared" si="6"/>
        <v>2</v>
      </c>
      <c r="L399" s="15">
        <v>2</v>
      </c>
      <c r="M399" s="15">
        <v>0</v>
      </c>
      <c r="N399" s="15">
        <v>0</v>
      </c>
      <c r="O399" s="85">
        <v>19754.799999999901</v>
      </c>
    </row>
    <row r="400" spans="1:15" x14ac:dyDescent="0.25">
      <c r="A400" s="47">
        <v>9013526101</v>
      </c>
      <c r="B400" t="s">
        <v>1854</v>
      </c>
      <c r="C400" s="76" t="s">
        <v>1774</v>
      </c>
      <c r="D400" s="86">
        <v>377.88281999999998</v>
      </c>
      <c r="E400" s="86">
        <v>0</v>
      </c>
      <c r="F400" s="15">
        <f>Table323[[#This Row],[Single Family]]+Table323[[#This Row],[2-4 Units]]+Table323[[#This Row],[&gt;4 Units]]</f>
        <v>0</v>
      </c>
      <c r="G400" s="15">
        <v>0</v>
      </c>
      <c r="H400" s="15">
        <v>0</v>
      </c>
      <c r="I400" s="15">
        <v>0</v>
      </c>
      <c r="J400" s="85">
        <v>0</v>
      </c>
      <c r="K400">
        <f t="shared" si="6"/>
        <v>0</v>
      </c>
      <c r="L400" s="15">
        <v>0</v>
      </c>
      <c r="M400" s="15">
        <v>0</v>
      </c>
      <c r="N400" s="15">
        <v>0</v>
      </c>
      <c r="O400" s="85">
        <v>0</v>
      </c>
    </row>
    <row r="401" spans="1:15" x14ac:dyDescent="0.25">
      <c r="A401" s="47">
        <v>9013526102</v>
      </c>
      <c r="B401" t="s">
        <v>1854</v>
      </c>
      <c r="C401" s="76" t="s">
        <v>1774</v>
      </c>
      <c r="D401" s="86">
        <v>417.97539</v>
      </c>
      <c r="E401" s="86">
        <v>0</v>
      </c>
      <c r="F401" s="15">
        <f>Table323[[#This Row],[Single Family]]+Table323[[#This Row],[2-4 Units]]+Table323[[#This Row],[&gt;4 Units]]</f>
        <v>0</v>
      </c>
      <c r="G401" s="15">
        <v>0</v>
      </c>
      <c r="H401" s="15">
        <v>0</v>
      </c>
      <c r="I401" s="15">
        <v>0</v>
      </c>
      <c r="J401" s="85">
        <v>0</v>
      </c>
      <c r="K401">
        <f t="shared" si="6"/>
        <v>0</v>
      </c>
      <c r="L401" s="15">
        <v>0</v>
      </c>
      <c r="M401" s="15">
        <v>0</v>
      </c>
      <c r="N401" s="15">
        <v>0</v>
      </c>
      <c r="O401" s="85">
        <v>0</v>
      </c>
    </row>
    <row r="402" spans="1:15" x14ac:dyDescent="0.25">
      <c r="A402" s="47">
        <v>9003430301</v>
      </c>
      <c r="B402" t="s">
        <v>1853</v>
      </c>
      <c r="C402" s="76" t="s">
        <v>1774</v>
      </c>
      <c r="D402" s="86">
        <v>2076.4333799999999</v>
      </c>
      <c r="E402" s="86">
        <v>0</v>
      </c>
      <c r="F402" s="15">
        <f>Table323[[#This Row],[Single Family]]+Table323[[#This Row],[2-4 Units]]+Table323[[#This Row],[&gt;4 Units]]</f>
        <v>0</v>
      </c>
      <c r="G402" s="15">
        <v>0</v>
      </c>
      <c r="H402" s="15">
        <v>0</v>
      </c>
      <c r="I402" s="15">
        <v>0</v>
      </c>
      <c r="J402" s="85">
        <v>0</v>
      </c>
      <c r="K402">
        <f t="shared" si="6"/>
        <v>0</v>
      </c>
      <c r="L402" s="15">
        <v>0</v>
      </c>
      <c r="M402" s="15">
        <v>0</v>
      </c>
      <c r="N402" s="15">
        <v>0</v>
      </c>
      <c r="O402" s="85">
        <v>0</v>
      </c>
    </row>
    <row r="403" spans="1:15" x14ac:dyDescent="0.25">
      <c r="A403" s="47">
        <v>9009170100</v>
      </c>
      <c r="B403" t="s">
        <v>1853</v>
      </c>
      <c r="C403" s="76" t="s">
        <v>1792</v>
      </c>
      <c r="D403" s="86">
        <v>12060.234585</v>
      </c>
      <c r="E403" s="86">
        <v>627.58999999999901</v>
      </c>
      <c r="F403" s="15">
        <f>Table323[[#This Row],[Single Family]]+Table323[[#This Row],[2-4 Units]]+Table323[[#This Row],[&gt;4 Units]]</f>
        <v>0</v>
      </c>
      <c r="G403" s="15">
        <v>0</v>
      </c>
      <c r="H403" s="15">
        <v>0</v>
      </c>
      <c r="I403" s="15">
        <v>0</v>
      </c>
      <c r="J403" s="85">
        <v>0</v>
      </c>
      <c r="K403">
        <f t="shared" si="6"/>
        <v>0</v>
      </c>
      <c r="L403" s="15">
        <v>0</v>
      </c>
      <c r="M403" s="15">
        <v>0</v>
      </c>
      <c r="N403" s="15">
        <v>0</v>
      </c>
      <c r="O403" s="85">
        <v>0</v>
      </c>
    </row>
    <row r="404" spans="1:15" x14ac:dyDescent="0.25">
      <c r="A404" s="47">
        <v>9009170200</v>
      </c>
      <c r="B404" t="s">
        <v>1853</v>
      </c>
      <c r="C404" s="76" t="s">
        <v>1774</v>
      </c>
      <c r="D404" s="86">
        <v>23211.255185999944</v>
      </c>
      <c r="E404" s="86">
        <v>570.75</v>
      </c>
      <c r="F404" s="15">
        <f>Table323[[#This Row],[Single Family]]+Table323[[#This Row],[2-4 Units]]+Table323[[#This Row],[&gt;4 Units]]</f>
        <v>0</v>
      </c>
      <c r="G404" s="15">
        <v>0</v>
      </c>
      <c r="H404" s="15">
        <v>0</v>
      </c>
      <c r="I404" s="15">
        <v>0</v>
      </c>
      <c r="J404" s="85">
        <v>0</v>
      </c>
      <c r="K404">
        <f t="shared" si="6"/>
        <v>0</v>
      </c>
      <c r="L404" s="15">
        <v>0</v>
      </c>
      <c r="M404" s="15">
        <v>0</v>
      </c>
      <c r="N404" s="15">
        <v>0</v>
      </c>
      <c r="O404" s="85">
        <v>0</v>
      </c>
    </row>
    <row r="405" spans="1:15" x14ac:dyDescent="0.25">
      <c r="A405" s="47">
        <v>9009170300</v>
      </c>
      <c r="B405" t="s">
        <v>1853</v>
      </c>
      <c r="C405" s="76" t="s">
        <v>1774</v>
      </c>
      <c r="D405" s="86">
        <v>21436.897859999997</v>
      </c>
      <c r="E405" s="86">
        <v>1704.25</v>
      </c>
      <c r="F405" s="15">
        <f>Table323[[#This Row],[Single Family]]+Table323[[#This Row],[2-4 Units]]+Table323[[#This Row],[&gt;4 Units]]</f>
        <v>0</v>
      </c>
      <c r="G405" s="15">
        <v>0</v>
      </c>
      <c r="H405" s="15">
        <v>0</v>
      </c>
      <c r="I405" s="15">
        <v>0</v>
      </c>
      <c r="J405" s="85">
        <v>0</v>
      </c>
      <c r="K405">
        <f t="shared" si="6"/>
        <v>0</v>
      </c>
      <c r="L405" s="15">
        <v>0</v>
      </c>
      <c r="M405" s="15">
        <v>0</v>
      </c>
      <c r="N405" s="15">
        <v>0</v>
      </c>
      <c r="O405" s="85">
        <v>0</v>
      </c>
    </row>
    <row r="406" spans="1:15" x14ac:dyDescent="0.25">
      <c r="A406" s="47">
        <v>9009170400</v>
      </c>
      <c r="B406" t="s">
        <v>1853</v>
      </c>
      <c r="C406" s="76" t="s">
        <v>1774</v>
      </c>
      <c r="D406" s="86">
        <v>19610.176949999997</v>
      </c>
      <c r="E406" s="86">
        <v>2076.9699999999998</v>
      </c>
      <c r="F406" s="15">
        <f>Table323[[#This Row],[Single Family]]+Table323[[#This Row],[2-4 Units]]+Table323[[#This Row],[&gt;4 Units]]</f>
        <v>0</v>
      </c>
      <c r="G406" s="15">
        <v>0</v>
      </c>
      <c r="H406" s="15">
        <v>0</v>
      </c>
      <c r="I406" s="15">
        <v>0</v>
      </c>
      <c r="J406" s="85">
        <v>0</v>
      </c>
      <c r="K406">
        <f t="shared" si="6"/>
        <v>0</v>
      </c>
      <c r="L406" s="15">
        <v>0</v>
      </c>
      <c r="M406" s="15">
        <v>0</v>
      </c>
      <c r="N406" s="15">
        <v>0</v>
      </c>
      <c r="O406" s="85">
        <v>0</v>
      </c>
    </row>
    <row r="407" spans="1:15" x14ac:dyDescent="0.25">
      <c r="A407" s="47">
        <v>9009170500</v>
      </c>
      <c r="B407" t="s">
        <v>1853</v>
      </c>
      <c r="C407" s="76" t="s">
        <v>1774</v>
      </c>
      <c r="D407" s="86">
        <v>75459.32540999999</v>
      </c>
      <c r="E407" s="86">
        <v>28838.309999999899</v>
      </c>
      <c r="F407" s="15">
        <f>Table323[[#This Row],[Single Family]]+Table323[[#This Row],[2-4 Units]]+Table323[[#This Row],[&gt;4 Units]]</f>
        <v>0</v>
      </c>
      <c r="G407" s="15">
        <v>0</v>
      </c>
      <c r="H407" s="15">
        <v>0</v>
      </c>
      <c r="I407" s="15">
        <v>0</v>
      </c>
      <c r="J407" s="85">
        <v>0</v>
      </c>
      <c r="K407">
        <f t="shared" si="6"/>
        <v>0</v>
      </c>
      <c r="L407" s="15">
        <v>0</v>
      </c>
      <c r="M407" s="15">
        <v>0</v>
      </c>
      <c r="N407" s="15">
        <v>0</v>
      </c>
      <c r="O407" s="85">
        <v>0</v>
      </c>
    </row>
    <row r="408" spans="1:15" x14ac:dyDescent="0.25">
      <c r="A408" s="47">
        <v>9009170600</v>
      </c>
      <c r="B408" t="s">
        <v>1853</v>
      </c>
      <c r="C408" s="76" t="s">
        <v>1774</v>
      </c>
      <c r="D408" s="86">
        <v>28357.911350999941</v>
      </c>
      <c r="E408" s="86">
        <v>5564.2599999999902</v>
      </c>
      <c r="F408" s="15">
        <f>Table323[[#This Row],[Single Family]]+Table323[[#This Row],[2-4 Units]]+Table323[[#This Row],[&gt;4 Units]]</f>
        <v>0</v>
      </c>
      <c r="G408" s="15">
        <v>0</v>
      </c>
      <c r="H408" s="15">
        <v>0</v>
      </c>
      <c r="I408" s="15">
        <v>0</v>
      </c>
      <c r="J408" s="85">
        <v>0</v>
      </c>
      <c r="K408">
        <f t="shared" si="6"/>
        <v>0</v>
      </c>
      <c r="L408" s="15">
        <v>0</v>
      </c>
      <c r="M408" s="15">
        <v>0</v>
      </c>
      <c r="N408" s="15">
        <v>0</v>
      </c>
      <c r="O408" s="85">
        <v>0</v>
      </c>
    </row>
    <row r="409" spans="1:15" x14ac:dyDescent="0.25">
      <c r="A409" s="47">
        <v>9009170700</v>
      </c>
      <c r="B409" t="s">
        <v>1853</v>
      </c>
      <c r="C409" s="76" t="s">
        <v>1774</v>
      </c>
      <c r="D409" s="86">
        <v>34075.304613</v>
      </c>
      <c r="E409" s="86">
        <v>14994.49</v>
      </c>
      <c r="F409" s="15">
        <f>Table323[[#This Row],[Single Family]]+Table323[[#This Row],[2-4 Units]]+Table323[[#This Row],[&gt;4 Units]]</f>
        <v>0</v>
      </c>
      <c r="G409" s="15">
        <v>0</v>
      </c>
      <c r="H409" s="15">
        <v>0</v>
      </c>
      <c r="I409" s="15">
        <v>0</v>
      </c>
      <c r="J409" s="85">
        <v>0</v>
      </c>
      <c r="K409">
        <f t="shared" si="6"/>
        <v>0</v>
      </c>
      <c r="L409" s="15">
        <v>0</v>
      </c>
      <c r="M409" s="15">
        <v>0</v>
      </c>
      <c r="N409" s="15">
        <v>0</v>
      </c>
      <c r="O409" s="85">
        <v>0</v>
      </c>
    </row>
    <row r="410" spans="1:15" x14ac:dyDescent="0.25">
      <c r="A410" s="47">
        <v>9009170800</v>
      </c>
      <c r="B410" t="s">
        <v>1853</v>
      </c>
      <c r="C410" s="76" t="s">
        <v>1774</v>
      </c>
      <c r="D410" s="86">
        <v>61392.388238999432</v>
      </c>
      <c r="E410" s="86">
        <v>75297.159999999902</v>
      </c>
      <c r="F410" s="15">
        <f>Table323[[#This Row],[Single Family]]+Table323[[#This Row],[2-4 Units]]+Table323[[#This Row],[&gt;4 Units]]</f>
        <v>0</v>
      </c>
      <c r="G410" s="15">
        <v>0</v>
      </c>
      <c r="H410" s="15">
        <v>0</v>
      </c>
      <c r="I410" s="15">
        <v>0</v>
      </c>
      <c r="J410" s="85">
        <v>0</v>
      </c>
      <c r="K410">
        <f t="shared" si="6"/>
        <v>0</v>
      </c>
      <c r="L410" s="15">
        <v>0</v>
      </c>
      <c r="M410" s="15">
        <v>0</v>
      </c>
      <c r="N410" s="15">
        <v>0</v>
      </c>
      <c r="O410" s="85">
        <v>0</v>
      </c>
    </row>
    <row r="411" spans="1:15" x14ac:dyDescent="0.25">
      <c r="A411" s="47">
        <v>9009170900</v>
      </c>
      <c r="B411" t="s">
        <v>1853</v>
      </c>
      <c r="C411" s="76" t="s">
        <v>1774</v>
      </c>
      <c r="D411" s="86">
        <v>20834.993339999997</v>
      </c>
      <c r="E411" s="86">
        <v>3773.08</v>
      </c>
      <c r="F411" s="15">
        <f>Table323[[#This Row],[Single Family]]+Table323[[#This Row],[2-4 Units]]+Table323[[#This Row],[&gt;4 Units]]</f>
        <v>0</v>
      </c>
      <c r="G411" s="15">
        <v>0</v>
      </c>
      <c r="H411" s="15">
        <v>0</v>
      </c>
      <c r="I411" s="15">
        <v>0</v>
      </c>
      <c r="J411" s="85">
        <v>0</v>
      </c>
      <c r="K411">
        <f t="shared" si="6"/>
        <v>0</v>
      </c>
      <c r="L411" s="15">
        <v>0</v>
      </c>
      <c r="M411" s="15">
        <v>0</v>
      </c>
      <c r="N411" s="15">
        <v>0</v>
      </c>
      <c r="O411" s="85">
        <v>0</v>
      </c>
    </row>
    <row r="412" spans="1:15" x14ac:dyDescent="0.25">
      <c r="A412" s="47">
        <v>9009171000</v>
      </c>
      <c r="B412" t="s">
        <v>1853</v>
      </c>
      <c r="C412" s="76" t="s">
        <v>1774</v>
      </c>
      <c r="D412" s="86">
        <v>18445.014629999998</v>
      </c>
      <c r="E412" s="86">
        <v>487.04999999999899</v>
      </c>
      <c r="F412" s="15">
        <f>Table323[[#This Row],[Single Family]]+Table323[[#This Row],[2-4 Units]]+Table323[[#This Row],[&gt;4 Units]]</f>
        <v>0</v>
      </c>
      <c r="G412" s="15">
        <v>0</v>
      </c>
      <c r="H412" s="15">
        <v>0</v>
      </c>
      <c r="I412" s="15">
        <v>0</v>
      </c>
      <c r="J412" s="85">
        <v>0</v>
      </c>
      <c r="K412">
        <f t="shared" si="6"/>
        <v>0</v>
      </c>
      <c r="L412" s="15">
        <v>0</v>
      </c>
      <c r="M412" s="15">
        <v>0</v>
      </c>
      <c r="N412" s="15">
        <v>0</v>
      </c>
      <c r="O412" s="85">
        <v>0</v>
      </c>
    </row>
    <row r="413" spans="1:15" x14ac:dyDescent="0.25">
      <c r="A413" s="47">
        <v>9009171100</v>
      </c>
      <c r="B413" t="s">
        <v>1853</v>
      </c>
      <c r="C413" s="76" t="s">
        <v>1774</v>
      </c>
      <c r="D413" s="86">
        <v>66429.159237</v>
      </c>
      <c r="E413" s="86">
        <v>47700.02</v>
      </c>
      <c r="F413" s="15">
        <f>Table323[[#This Row],[Single Family]]+Table323[[#This Row],[2-4 Units]]+Table323[[#This Row],[&gt;4 Units]]</f>
        <v>0</v>
      </c>
      <c r="G413" s="15">
        <v>0</v>
      </c>
      <c r="H413" s="15">
        <v>0</v>
      </c>
      <c r="I413" s="15">
        <v>0</v>
      </c>
      <c r="J413" s="85">
        <v>0</v>
      </c>
      <c r="K413">
        <f t="shared" si="6"/>
        <v>0</v>
      </c>
      <c r="L413" s="15">
        <v>0</v>
      </c>
      <c r="M413" s="15">
        <v>0</v>
      </c>
      <c r="N413" s="15">
        <v>0</v>
      </c>
      <c r="O413" s="85">
        <v>0</v>
      </c>
    </row>
    <row r="414" spans="1:15" x14ac:dyDescent="0.25">
      <c r="A414" s="47">
        <v>9009171200</v>
      </c>
      <c r="B414" t="s">
        <v>1853</v>
      </c>
      <c r="C414" s="76" t="s">
        <v>1774</v>
      </c>
      <c r="D414" s="86">
        <v>377313.70622400002</v>
      </c>
      <c r="E414" s="86">
        <v>1550287.1079999998</v>
      </c>
      <c r="F414" s="15">
        <f>Table323[[#This Row],[Single Family]]+Table323[[#This Row],[2-4 Units]]+Table323[[#This Row],[&gt;4 Units]]</f>
        <v>229</v>
      </c>
      <c r="G414" s="15">
        <v>223</v>
      </c>
      <c r="H414" s="15">
        <v>6</v>
      </c>
      <c r="I414" s="15">
        <v>0</v>
      </c>
      <c r="J414" s="85">
        <v>261417</v>
      </c>
      <c r="K414">
        <f t="shared" si="6"/>
        <v>786</v>
      </c>
      <c r="L414" s="15">
        <v>134</v>
      </c>
      <c r="M414" s="15">
        <v>0</v>
      </c>
      <c r="N414" s="15">
        <v>652</v>
      </c>
      <c r="O414" s="85">
        <v>366722</v>
      </c>
    </row>
    <row r="415" spans="1:15" x14ac:dyDescent="0.25">
      <c r="A415" s="47">
        <v>9009171300</v>
      </c>
      <c r="B415" t="s">
        <v>1853</v>
      </c>
      <c r="C415" s="76" t="s">
        <v>1774</v>
      </c>
      <c r="D415" s="86">
        <v>52464.934115999939</v>
      </c>
      <c r="E415" s="86">
        <v>8652.2399999999907</v>
      </c>
      <c r="F415" s="15">
        <f>Table323[[#This Row],[Single Family]]+Table323[[#This Row],[2-4 Units]]+Table323[[#This Row],[&gt;4 Units]]</f>
        <v>0</v>
      </c>
      <c r="G415" s="15">
        <v>0</v>
      </c>
      <c r="H415" s="15">
        <v>0</v>
      </c>
      <c r="I415" s="15">
        <v>0</v>
      </c>
      <c r="J415" s="85">
        <v>0</v>
      </c>
      <c r="K415">
        <f t="shared" si="6"/>
        <v>0</v>
      </c>
      <c r="L415" s="15">
        <v>0</v>
      </c>
      <c r="M415" s="15">
        <v>0</v>
      </c>
      <c r="N415" s="15">
        <v>0</v>
      </c>
      <c r="O415" s="85">
        <v>0</v>
      </c>
    </row>
    <row r="416" spans="1:15" x14ac:dyDescent="0.25">
      <c r="A416" s="47">
        <v>9009171400</v>
      </c>
      <c r="B416" t="s">
        <v>1853</v>
      </c>
      <c r="C416" s="76" t="s">
        <v>1774</v>
      </c>
      <c r="D416" s="86">
        <v>20344.833179999998</v>
      </c>
      <c r="E416" s="86">
        <v>271.12</v>
      </c>
      <c r="F416" s="15">
        <f>Table323[[#This Row],[Single Family]]+Table323[[#This Row],[2-4 Units]]+Table323[[#This Row],[&gt;4 Units]]</f>
        <v>0</v>
      </c>
      <c r="G416" s="15">
        <v>0</v>
      </c>
      <c r="H416" s="15">
        <v>0</v>
      </c>
      <c r="I416" s="15">
        <v>0</v>
      </c>
      <c r="J416" s="85">
        <v>0</v>
      </c>
      <c r="K416">
        <f t="shared" si="6"/>
        <v>0</v>
      </c>
      <c r="L416" s="15">
        <v>0</v>
      </c>
      <c r="M416" s="15">
        <v>0</v>
      </c>
      <c r="N416" s="15">
        <v>0</v>
      </c>
      <c r="O416" s="85">
        <v>0</v>
      </c>
    </row>
    <row r="417" spans="1:15" x14ac:dyDescent="0.25">
      <c r="A417" s="47">
        <v>9009171500</v>
      </c>
      <c r="B417" t="s">
        <v>1853</v>
      </c>
      <c r="C417" s="76" t="s">
        <v>1774</v>
      </c>
      <c r="D417" s="86">
        <v>30011.665508999999</v>
      </c>
      <c r="E417" s="86">
        <v>21635.81</v>
      </c>
      <c r="F417" s="15">
        <f>Table323[[#This Row],[Single Family]]+Table323[[#This Row],[2-4 Units]]+Table323[[#This Row],[&gt;4 Units]]</f>
        <v>0</v>
      </c>
      <c r="G417" s="15">
        <v>0</v>
      </c>
      <c r="H417" s="15">
        <v>0</v>
      </c>
      <c r="I417" s="15">
        <v>0</v>
      </c>
      <c r="J417" s="85">
        <v>0</v>
      </c>
      <c r="K417">
        <f t="shared" si="6"/>
        <v>0</v>
      </c>
      <c r="L417" s="15">
        <v>0</v>
      </c>
      <c r="M417" s="15">
        <v>0</v>
      </c>
      <c r="N417" s="15">
        <v>0</v>
      </c>
      <c r="O417" s="85">
        <v>0</v>
      </c>
    </row>
    <row r="418" spans="1:15" x14ac:dyDescent="0.25">
      <c r="A418" s="47">
        <v>9009171600</v>
      </c>
      <c r="B418" t="s">
        <v>1853</v>
      </c>
      <c r="C418" s="76" t="s">
        <v>1774</v>
      </c>
      <c r="D418" s="86">
        <v>55457.895212999996</v>
      </c>
      <c r="E418" s="86">
        <v>9287.2999999999902</v>
      </c>
      <c r="F418" s="15">
        <f>Table323[[#This Row],[Single Family]]+Table323[[#This Row],[2-4 Units]]+Table323[[#This Row],[&gt;4 Units]]</f>
        <v>0</v>
      </c>
      <c r="G418" s="15">
        <v>0</v>
      </c>
      <c r="H418" s="15">
        <v>0</v>
      </c>
      <c r="I418" s="15">
        <v>0</v>
      </c>
      <c r="J418" s="85">
        <v>0</v>
      </c>
      <c r="K418">
        <f t="shared" si="6"/>
        <v>0</v>
      </c>
      <c r="L418" s="15">
        <v>0</v>
      </c>
      <c r="M418" s="15">
        <v>0</v>
      </c>
      <c r="N418" s="15">
        <v>0</v>
      </c>
      <c r="O418" s="85">
        <v>0</v>
      </c>
    </row>
    <row r="419" spans="1:15" x14ac:dyDescent="0.25">
      <c r="A419" s="47">
        <v>9009171700</v>
      </c>
      <c r="B419" t="s">
        <v>1853</v>
      </c>
      <c r="C419" s="76" t="s">
        <v>1774</v>
      </c>
      <c r="D419" s="86">
        <v>54180.664775999998</v>
      </c>
      <c r="E419" s="86">
        <v>11924.27</v>
      </c>
      <c r="F419" s="15">
        <f>Table323[[#This Row],[Single Family]]+Table323[[#This Row],[2-4 Units]]+Table323[[#This Row],[&gt;4 Units]]</f>
        <v>0</v>
      </c>
      <c r="G419" s="15">
        <v>0</v>
      </c>
      <c r="H419" s="15">
        <v>0</v>
      </c>
      <c r="I419" s="15">
        <v>0</v>
      </c>
      <c r="J419" s="85">
        <v>0</v>
      </c>
      <c r="K419">
        <f t="shared" si="6"/>
        <v>0</v>
      </c>
      <c r="L419" s="15">
        <v>0</v>
      </c>
      <c r="M419" s="15">
        <v>0</v>
      </c>
      <c r="N419" s="15">
        <v>0</v>
      </c>
      <c r="O419" s="85">
        <v>0</v>
      </c>
    </row>
    <row r="420" spans="1:15" x14ac:dyDescent="0.25">
      <c r="A420" s="47">
        <v>9009175400</v>
      </c>
      <c r="B420" t="s">
        <v>1853</v>
      </c>
      <c r="C420" s="76" t="s">
        <v>1774</v>
      </c>
      <c r="D420" s="86">
        <v>55.20879</v>
      </c>
      <c r="E420" s="86">
        <v>0</v>
      </c>
      <c r="F420" s="15">
        <f>Table323[[#This Row],[Single Family]]+Table323[[#This Row],[2-4 Units]]+Table323[[#This Row],[&gt;4 Units]]</f>
        <v>0</v>
      </c>
      <c r="G420" s="15">
        <v>0</v>
      </c>
      <c r="H420" s="15">
        <v>0</v>
      </c>
      <c r="I420" s="15">
        <v>0</v>
      </c>
      <c r="J420" s="85">
        <v>0</v>
      </c>
      <c r="K420">
        <f t="shared" si="6"/>
        <v>0</v>
      </c>
      <c r="L420" s="15">
        <v>0</v>
      </c>
      <c r="M420" s="15">
        <v>0</v>
      </c>
      <c r="N420" s="15">
        <v>0</v>
      </c>
      <c r="O420" s="85">
        <v>0</v>
      </c>
    </row>
    <row r="421" spans="1:15" x14ac:dyDescent="0.25">
      <c r="A421" s="47">
        <v>9009175700</v>
      </c>
      <c r="B421" t="s">
        <v>1853</v>
      </c>
      <c r="C421" s="76" t="s">
        <v>1774</v>
      </c>
      <c r="D421" s="86">
        <v>258.18912</v>
      </c>
      <c r="E421" s="86">
        <v>0</v>
      </c>
      <c r="F421" s="15">
        <f>Table323[[#This Row],[Single Family]]+Table323[[#This Row],[2-4 Units]]+Table323[[#This Row],[&gt;4 Units]]</f>
        <v>0</v>
      </c>
      <c r="G421" s="15">
        <v>0</v>
      </c>
      <c r="H421" s="15">
        <v>0</v>
      </c>
      <c r="I421" s="15">
        <v>0</v>
      </c>
      <c r="J421" s="85">
        <v>0</v>
      </c>
      <c r="K421">
        <f t="shared" si="6"/>
        <v>0</v>
      </c>
      <c r="L421" s="15">
        <v>0</v>
      </c>
      <c r="M421" s="15">
        <v>0</v>
      </c>
      <c r="N421" s="15">
        <v>0</v>
      </c>
      <c r="O421" s="85">
        <v>0</v>
      </c>
    </row>
    <row r="422" spans="1:15" x14ac:dyDescent="0.25">
      <c r="A422" s="47">
        <v>9009343101</v>
      </c>
      <c r="B422" t="s">
        <v>1853</v>
      </c>
      <c r="C422" s="76" t="s">
        <v>1774</v>
      </c>
      <c r="D422" s="86">
        <v>513.65096999999992</v>
      </c>
      <c r="E422" s="86">
        <v>0</v>
      </c>
      <c r="F422" s="15">
        <f>Table323[[#This Row],[Single Family]]+Table323[[#This Row],[2-4 Units]]+Table323[[#This Row],[&gt;4 Units]]</f>
        <v>0</v>
      </c>
      <c r="G422" s="15">
        <v>0</v>
      </c>
      <c r="H422" s="15">
        <v>0</v>
      </c>
      <c r="I422" s="15">
        <v>0</v>
      </c>
      <c r="J422" s="85">
        <v>0</v>
      </c>
      <c r="K422">
        <f t="shared" si="6"/>
        <v>0</v>
      </c>
      <c r="L422" s="15">
        <v>0</v>
      </c>
      <c r="M422" s="15">
        <v>0</v>
      </c>
      <c r="N422" s="15">
        <v>0</v>
      </c>
      <c r="O422" s="85">
        <v>0</v>
      </c>
    </row>
    <row r="423" spans="1:15" x14ac:dyDescent="0.25">
      <c r="A423" s="47">
        <v>9009343102</v>
      </c>
      <c r="B423" t="s">
        <v>1853</v>
      </c>
      <c r="C423" s="76" t="s">
        <v>1774</v>
      </c>
      <c r="D423" s="86">
        <v>49.720230000000001</v>
      </c>
      <c r="E423" s="86">
        <v>0</v>
      </c>
      <c r="F423" s="15">
        <f>Table323[[#This Row],[Single Family]]+Table323[[#This Row],[2-4 Units]]+Table323[[#This Row],[&gt;4 Units]]</f>
        <v>0</v>
      </c>
      <c r="G423" s="15">
        <v>0</v>
      </c>
      <c r="H423" s="15">
        <v>0</v>
      </c>
      <c r="I423" s="15">
        <v>0</v>
      </c>
      <c r="J423" s="85">
        <v>0</v>
      </c>
      <c r="K423">
        <f t="shared" si="6"/>
        <v>0</v>
      </c>
      <c r="L423" s="15">
        <v>0</v>
      </c>
      <c r="M423" s="15">
        <v>0</v>
      </c>
      <c r="N423" s="15">
        <v>0</v>
      </c>
      <c r="O423" s="85">
        <v>0</v>
      </c>
    </row>
    <row r="424" spans="1:15" x14ac:dyDescent="0.25">
      <c r="A424" s="47">
        <v>9009344100</v>
      </c>
      <c r="B424" t="s">
        <v>1852</v>
      </c>
      <c r="C424" s="76" t="s">
        <v>1774</v>
      </c>
      <c r="D424" s="86">
        <v>122082.35306399941</v>
      </c>
      <c r="E424" s="86">
        <v>86377.41</v>
      </c>
      <c r="F424" s="15">
        <f>Table323[[#This Row],[Single Family]]+Table323[[#This Row],[2-4 Units]]+Table323[[#This Row],[&gt;4 Units]]</f>
        <v>40</v>
      </c>
      <c r="G424" s="15">
        <v>40</v>
      </c>
      <c r="H424" s="15">
        <v>0</v>
      </c>
      <c r="I424" s="15">
        <v>0</v>
      </c>
      <c r="J424" s="85">
        <v>65398.400000000001</v>
      </c>
      <c r="K424">
        <f t="shared" si="6"/>
        <v>2</v>
      </c>
      <c r="L424" s="15">
        <v>2</v>
      </c>
      <c r="M424" s="15">
        <v>0</v>
      </c>
      <c r="N424" s="15">
        <v>0</v>
      </c>
      <c r="O424" s="85">
        <v>9984.01</v>
      </c>
    </row>
    <row r="425" spans="1:15" x14ac:dyDescent="0.25">
      <c r="A425" s="47">
        <v>9009344200</v>
      </c>
      <c r="B425" t="s">
        <v>1852</v>
      </c>
      <c r="C425" s="76" t="s">
        <v>1774</v>
      </c>
      <c r="D425" s="86">
        <v>50361.49566</v>
      </c>
      <c r="E425" s="86">
        <v>9746.98</v>
      </c>
      <c r="F425" s="15">
        <f>Table323[[#This Row],[Single Family]]+Table323[[#This Row],[2-4 Units]]+Table323[[#This Row],[&gt;4 Units]]</f>
        <v>0</v>
      </c>
      <c r="G425" s="15">
        <v>0</v>
      </c>
      <c r="H425" s="15">
        <v>0</v>
      </c>
      <c r="I425" s="15">
        <v>0</v>
      </c>
      <c r="J425" s="85">
        <v>0</v>
      </c>
      <c r="K425">
        <f t="shared" si="6"/>
        <v>0</v>
      </c>
      <c r="L425" s="15">
        <v>0</v>
      </c>
      <c r="M425" s="15">
        <v>0</v>
      </c>
      <c r="N425" s="15">
        <v>0</v>
      </c>
      <c r="O425" s="85">
        <v>0</v>
      </c>
    </row>
    <row r="426" spans="1:15" x14ac:dyDescent="0.25">
      <c r="A426" s="47">
        <v>9009345400</v>
      </c>
      <c r="B426" t="s">
        <v>1852</v>
      </c>
      <c r="C426" s="76" t="s">
        <v>1774</v>
      </c>
      <c r="D426" s="86">
        <v>294.83999999999997</v>
      </c>
      <c r="E426" s="86">
        <v>280.24</v>
      </c>
      <c r="F426" s="15">
        <f>Table323[[#This Row],[Single Family]]+Table323[[#This Row],[2-4 Units]]+Table323[[#This Row],[&gt;4 Units]]</f>
        <v>0</v>
      </c>
      <c r="G426" s="15">
        <v>0</v>
      </c>
      <c r="H426" s="15">
        <v>0</v>
      </c>
      <c r="I426" s="15">
        <v>0</v>
      </c>
      <c r="J426" s="85">
        <v>0</v>
      </c>
      <c r="K426">
        <f t="shared" si="6"/>
        <v>0</v>
      </c>
      <c r="L426" s="15">
        <v>0</v>
      </c>
      <c r="M426" s="15">
        <v>0</v>
      </c>
      <c r="N426" s="15">
        <v>0</v>
      </c>
      <c r="O426" s="85">
        <v>0</v>
      </c>
    </row>
    <row r="427" spans="1:15" x14ac:dyDescent="0.25">
      <c r="A427" s="47">
        <v>9007541402</v>
      </c>
      <c r="B427" t="s">
        <v>1851</v>
      </c>
      <c r="C427" s="76" t="s">
        <v>1774</v>
      </c>
      <c r="D427" s="86">
        <v>46.868220000000001</v>
      </c>
      <c r="E427" s="86">
        <v>0</v>
      </c>
      <c r="F427" s="15">
        <f>Table323[[#This Row],[Single Family]]+Table323[[#This Row],[2-4 Units]]+Table323[[#This Row],[&gt;4 Units]]</f>
        <v>0</v>
      </c>
      <c r="G427" s="15">
        <v>0</v>
      </c>
      <c r="H427" s="15">
        <v>0</v>
      </c>
      <c r="I427" s="15">
        <v>0</v>
      </c>
      <c r="J427" s="85">
        <v>0</v>
      </c>
      <c r="K427">
        <f t="shared" si="6"/>
        <v>0</v>
      </c>
      <c r="L427" s="15">
        <v>0</v>
      </c>
      <c r="M427" s="15">
        <v>0</v>
      </c>
      <c r="N427" s="15">
        <v>0</v>
      </c>
      <c r="O427" s="85">
        <v>0</v>
      </c>
    </row>
    <row r="428" spans="1:15" x14ac:dyDescent="0.25">
      <c r="A428" s="47">
        <v>9007580100</v>
      </c>
      <c r="B428" t="s">
        <v>1851</v>
      </c>
      <c r="C428" s="76" t="s">
        <v>1774</v>
      </c>
      <c r="D428" s="86">
        <v>95958.940517999436</v>
      </c>
      <c r="E428" s="86">
        <v>62533.699999999895</v>
      </c>
      <c r="F428" s="15">
        <f>Table323[[#This Row],[Single Family]]+Table323[[#This Row],[2-4 Units]]+Table323[[#This Row],[&gt;4 Units]]</f>
        <v>24</v>
      </c>
      <c r="G428" s="15">
        <v>24</v>
      </c>
      <c r="H428" s="15">
        <v>0</v>
      </c>
      <c r="I428" s="15">
        <v>0</v>
      </c>
      <c r="J428" s="85">
        <v>40825.699999999903</v>
      </c>
      <c r="K428">
        <f t="shared" si="6"/>
        <v>2</v>
      </c>
      <c r="L428" s="15">
        <v>2</v>
      </c>
      <c r="M428" s="15">
        <v>0</v>
      </c>
      <c r="N428" s="15">
        <v>0</v>
      </c>
      <c r="O428" s="85">
        <v>10740.299999999899</v>
      </c>
    </row>
    <row r="429" spans="1:15" x14ac:dyDescent="0.25">
      <c r="A429" s="47">
        <v>9007585100</v>
      </c>
      <c r="B429" t="s">
        <v>1851</v>
      </c>
      <c r="C429" s="76" t="s">
        <v>1774</v>
      </c>
      <c r="D429" s="86">
        <v>300.14711999999997</v>
      </c>
      <c r="E429" s="86">
        <v>0</v>
      </c>
      <c r="F429" s="15">
        <f>Table323[[#This Row],[Single Family]]+Table323[[#This Row],[2-4 Units]]+Table323[[#This Row],[&gt;4 Units]]</f>
        <v>0</v>
      </c>
      <c r="G429" s="15">
        <v>0</v>
      </c>
      <c r="H429" s="15">
        <v>0</v>
      </c>
      <c r="I429" s="15">
        <v>0</v>
      </c>
      <c r="J429" s="85">
        <v>0</v>
      </c>
      <c r="K429">
        <f t="shared" si="6"/>
        <v>0</v>
      </c>
      <c r="L429" s="15">
        <v>0</v>
      </c>
      <c r="M429" s="15">
        <v>0</v>
      </c>
      <c r="N429" s="15">
        <v>0</v>
      </c>
      <c r="O429" s="85">
        <v>0</v>
      </c>
    </row>
    <row r="430" spans="1:15" x14ac:dyDescent="0.25">
      <c r="A430" s="47">
        <v>9007541100</v>
      </c>
      <c r="B430" t="s">
        <v>1850</v>
      </c>
      <c r="C430" s="76" t="s">
        <v>1774</v>
      </c>
      <c r="D430" s="86">
        <v>25074.721664999997</v>
      </c>
      <c r="E430" s="86">
        <v>622</v>
      </c>
      <c r="F430" s="15">
        <f>Table323[[#This Row],[Single Family]]+Table323[[#This Row],[2-4 Units]]+Table323[[#This Row],[&gt;4 Units]]</f>
        <v>0</v>
      </c>
      <c r="G430" s="15">
        <v>0</v>
      </c>
      <c r="H430" s="15">
        <v>0</v>
      </c>
      <c r="I430" s="15">
        <v>0</v>
      </c>
      <c r="J430" s="85">
        <v>0</v>
      </c>
      <c r="K430">
        <f t="shared" si="6"/>
        <v>0</v>
      </c>
      <c r="L430" s="15">
        <v>0</v>
      </c>
      <c r="M430" s="15">
        <v>0</v>
      </c>
      <c r="N430" s="15">
        <v>0</v>
      </c>
      <c r="O430" s="85">
        <v>0</v>
      </c>
    </row>
    <row r="431" spans="1:15" x14ac:dyDescent="0.25">
      <c r="A431" s="47">
        <v>9007541200</v>
      </c>
      <c r="B431" t="s">
        <v>1850</v>
      </c>
      <c r="C431" s="76" t="s">
        <v>1774</v>
      </c>
      <c r="D431" s="86">
        <v>69480.82071</v>
      </c>
      <c r="E431" s="86">
        <v>15926.57</v>
      </c>
      <c r="F431" s="15">
        <f>Table323[[#This Row],[Single Family]]+Table323[[#This Row],[2-4 Units]]+Table323[[#This Row],[&gt;4 Units]]</f>
        <v>0</v>
      </c>
      <c r="G431" s="15">
        <v>0</v>
      </c>
      <c r="H431" s="15">
        <v>0</v>
      </c>
      <c r="I431" s="15">
        <v>0</v>
      </c>
      <c r="J431" s="85">
        <v>0</v>
      </c>
      <c r="K431">
        <f t="shared" si="6"/>
        <v>0</v>
      </c>
      <c r="L431" s="15">
        <v>0</v>
      </c>
      <c r="M431" s="15">
        <v>0</v>
      </c>
      <c r="N431" s="15">
        <v>0</v>
      </c>
      <c r="O431" s="85">
        <v>0</v>
      </c>
    </row>
    <row r="432" spans="1:15" x14ac:dyDescent="0.25">
      <c r="A432" s="47">
        <v>9007541300</v>
      </c>
      <c r="B432" t="s">
        <v>1850</v>
      </c>
      <c r="C432" s="76" t="s">
        <v>1774</v>
      </c>
      <c r="D432" s="86">
        <v>320000.30747999996</v>
      </c>
      <c r="E432" s="86">
        <v>619066.56999999902</v>
      </c>
      <c r="F432" s="15">
        <f>Table323[[#This Row],[Single Family]]+Table323[[#This Row],[2-4 Units]]+Table323[[#This Row],[&gt;4 Units]]</f>
        <v>1190</v>
      </c>
      <c r="G432" s="15">
        <v>250</v>
      </c>
      <c r="H432" s="15">
        <v>8</v>
      </c>
      <c r="I432" s="15">
        <v>932</v>
      </c>
      <c r="J432" s="85">
        <v>471770.65</v>
      </c>
      <c r="K432">
        <f t="shared" si="6"/>
        <v>700</v>
      </c>
      <c r="L432" s="15">
        <v>74</v>
      </c>
      <c r="M432" s="15">
        <v>0</v>
      </c>
      <c r="N432" s="15">
        <v>626</v>
      </c>
      <c r="O432" s="85">
        <v>529530</v>
      </c>
    </row>
    <row r="433" spans="1:15" x14ac:dyDescent="0.25">
      <c r="A433" s="47">
        <v>9007541401</v>
      </c>
      <c r="B433" t="s">
        <v>1850</v>
      </c>
      <c r="C433" s="76" t="s">
        <v>1774</v>
      </c>
      <c r="D433" s="86">
        <v>51211.161603</v>
      </c>
      <c r="E433" s="86">
        <v>16399.310000000001</v>
      </c>
      <c r="F433" s="15">
        <f>Table323[[#This Row],[Single Family]]+Table323[[#This Row],[2-4 Units]]+Table323[[#This Row],[&gt;4 Units]]</f>
        <v>0</v>
      </c>
      <c r="G433" s="15">
        <v>0</v>
      </c>
      <c r="H433" s="15">
        <v>0</v>
      </c>
      <c r="I433" s="15">
        <v>0</v>
      </c>
      <c r="J433" s="85">
        <v>0</v>
      </c>
      <c r="K433">
        <f t="shared" si="6"/>
        <v>0</v>
      </c>
      <c r="L433" s="15">
        <v>0</v>
      </c>
      <c r="M433" s="15">
        <v>0</v>
      </c>
      <c r="N433" s="15">
        <v>0</v>
      </c>
      <c r="O433" s="85">
        <v>0</v>
      </c>
    </row>
    <row r="434" spans="1:15" x14ac:dyDescent="0.25">
      <c r="A434" s="47">
        <v>9007541402</v>
      </c>
      <c r="B434" t="s">
        <v>1850</v>
      </c>
      <c r="C434" s="76" t="s">
        <v>1774</v>
      </c>
      <c r="D434" s="86">
        <v>83591.298945000002</v>
      </c>
      <c r="E434" s="86">
        <v>23372.79</v>
      </c>
      <c r="F434" s="15">
        <f>Table323[[#This Row],[Single Family]]+Table323[[#This Row],[2-4 Units]]+Table323[[#This Row],[&gt;4 Units]]</f>
        <v>0</v>
      </c>
      <c r="G434" s="15">
        <v>0</v>
      </c>
      <c r="H434" s="15">
        <v>0</v>
      </c>
      <c r="I434" s="15">
        <v>0</v>
      </c>
      <c r="J434" s="85">
        <v>0</v>
      </c>
      <c r="K434">
        <f t="shared" si="6"/>
        <v>0</v>
      </c>
      <c r="L434" s="15">
        <v>0</v>
      </c>
      <c r="M434" s="15">
        <v>0</v>
      </c>
      <c r="N434" s="15">
        <v>0</v>
      </c>
      <c r="O434" s="85">
        <v>0</v>
      </c>
    </row>
    <row r="435" spans="1:15" x14ac:dyDescent="0.25">
      <c r="A435" s="47">
        <v>9007541500</v>
      </c>
      <c r="B435" t="s">
        <v>1850</v>
      </c>
      <c r="C435" s="76" t="s">
        <v>1774</v>
      </c>
      <c r="D435" s="86">
        <v>14732.68419</v>
      </c>
      <c r="E435" s="86">
        <v>4260.7700000000004</v>
      </c>
      <c r="F435" s="15">
        <f>Table323[[#This Row],[Single Family]]+Table323[[#This Row],[2-4 Units]]+Table323[[#This Row],[&gt;4 Units]]</f>
        <v>0</v>
      </c>
      <c r="G435" s="15">
        <v>0</v>
      </c>
      <c r="H435" s="15">
        <v>0</v>
      </c>
      <c r="I435" s="15">
        <v>0</v>
      </c>
      <c r="J435" s="85">
        <v>0</v>
      </c>
      <c r="K435">
        <f t="shared" si="6"/>
        <v>0</v>
      </c>
      <c r="L435" s="15">
        <v>0</v>
      </c>
      <c r="M435" s="15">
        <v>0</v>
      </c>
      <c r="N435" s="15">
        <v>0</v>
      </c>
      <c r="O435" s="85">
        <v>0</v>
      </c>
    </row>
    <row r="436" spans="1:15" x14ac:dyDescent="0.25">
      <c r="A436" s="47">
        <v>9007541600</v>
      </c>
      <c r="B436" t="s">
        <v>1850</v>
      </c>
      <c r="C436" s="76" t="s">
        <v>1774</v>
      </c>
      <c r="D436" s="86">
        <v>12584.469744</v>
      </c>
      <c r="E436" s="86">
        <v>410.12</v>
      </c>
      <c r="F436" s="15">
        <f>Table323[[#This Row],[Single Family]]+Table323[[#This Row],[2-4 Units]]+Table323[[#This Row],[&gt;4 Units]]</f>
        <v>0</v>
      </c>
      <c r="G436" s="15">
        <v>0</v>
      </c>
      <c r="H436" s="15">
        <v>0</v>
      </c>
      <c r="I436" s="15">
        <v>0</v>
      </c>
      <c r="J436" s="85">
        <v>0</v>
      </c>
      <c r="K436">
        <f t="shared" si="6"/>
        <v>0</v>
      </c>
      <c r="L436" s="15">
        <v>0</v>
      </c>
      <c r="M436" s="15">
        <v>0</v>
      </c>
      <c r="N436" s="15">
        <v>0</v>
      </c>
      <c r="O436" s="85">
        <v>0</v>
      </c>
    </row>
    <row r="437" spans="1:15" x14ac:dyDescent="0.25">
      <c r="A437" s="47">
        <v>9007541700</v>
      </c>
      <c r="B437" t="s">
        <v>1850</v>
      </c>
      <c r="C437" s="76" t="s">
        <v>1774</v>
      </c>
      <c r="D437" s="86">
        <v>28307.716541999944</v>
      </c>
      <c r="E437" s="86">
        <v>109618.59</v>
      </c>
      <c r="F437" s="15">
        <f>Table323[[#This Row],[Single Family]]+Table323[[#This Row],[2-4 Units]]+Table323[[#This Row],[&gt;4 Units]]</f>
        <v>0</v>
      </c>
      <c r="G437" s="15">
        <v>0</v>
      </c>
      <c r="H437" s="15">
        <v>0</v>
      </c>
      <c r="I437" s="15">
        <v>0</v>
      </c>
      <c r="J437" s="85">
        <v>0</v>
      </c>
      <c r="K437">
        <f t="shared" si="6"/>
        <v>0</v>
      </c>
      <c r="L437" s="15">
        <v>0</v>
      </c>
      <c r="M437" s="15">
        <v>0</v>
      </c>
      <c r="N437" s="15">
        <v>0</v>
      </c>
      <c r="O437" s="85">
        <v>0</v>
      </c>
    </row>
    <row r="438" spans="1:15" x14ac:dyDescent="0.25">
      <c r="A438" s="47">
        <v>9007542000</v>
      </c>
      <c r="B438" t="s">
        <v>1850</v>
      </c>
      <c r="C438" s="76" t="s">
        <v>1774</v>
      </c>
      <c r="D438" s="86">
        <v>51673.856849999996</v>
      </c>
      <c r="E438" s="86">
        <v>29943.13</v>
      </c>
      <c r="F438" s="15">
        <f>Table323[[#This Row],[Single Family]]+Table323[[#This Row],[2-4 Units]]+Table323[[#This Row],[&gt;4 Units]]</f>
        <v>0</v>
      </c>
      <c r="G438" s="15">
        <v>0</v>
      </c>
      <c r="H438" s="15">
        <v>0</v>
      </c>
      <c r="I438" s="15">
        <v>0</v>
      </c>
      <c r="J438" s="85">
        <v>0</v>
      </c>
      <c r="K438">
        <f t="shared" si="6"/>
        <v>0</v>
      </c>
      <c r="L438" s="15">
        <v>0</v>
      </c>
      <c r="M438" s="15">
        <v>0</v>
      </c>
      <c r="N438" s="15">
        <v>0</v>
      </c>
      <c r="O438" s="85">
        <v>0</v>
      </c>
    </row>
    <row r="439" spans="1:15" x14ac:dyDescent="0.25">
      <c r="A439" s="47">
        <v>9007542100</v>
      </c>
      <c r="B439" t="s">
        <v>1850</v>
      </c>
      <c r="C439" s="76" t="s">
        <v>1774</v>
      </c>
      <c r="D439" s="86">
        <v>42815.252969999994</v>
      </c>
      <c r="E439" s="86">
        <v>21958.02</v>
      </c>
      <c r="F439" s="15">
        <f>Table323[[#This Row],[Single Family]]+Table323[[#This Row],[2-4 Units]]+Table323[[#This Row],[&gt;4 Units]]</f>
        <v>0</v>
      </c>
      <c r="G439" s="15">
        <v>0</v>
      </c>
      <c r="H439" s="15">
        <v>0</v>
      </c>
      <c r="I439" s="15">
        <v>0</v>
      </c>
      <c r="J439" s="85">
        <v>0</v>
      </c>
      <c r="K439">
        <f t="shared" si="6"/>
        <v>0</v>
      </c>
      <c r="L439" s="15">
        <v>0</v>
      </c>
      <c r="M439" s="15">
        <v>0</v>
      </c>
      <c r="N439" s="15">
        <v>0</v>
      </c>
      <c r="O439" s="85">
        <v>0</v>
      </c>
    </row>
    <row r="440" spans="1:15" x14ac:dyDescent="0.25">
      <c r="A440" s="47">
        <v>9007542200</v>
      </c>
      <c r="B440" t="s">
        <v>1850</v>
      </c>
      <c r="C440" s="76" t="s">
        <v>1774</v>
      </c>
      <c r="D440" s="86">
        <v>31070.551049999998</v>
      </c>
      <c r="E440" s="86">
        <v>13122.98</v>
      </c>
      <c r="F440" s="15">
        <f>Table323[[#This Row],[Single Family]]+Table323[[#This Row],[2-4 Units]]+Table323[[#This Row],[&gt;4 Units]]</f>
        <v>0</v>
      </c>
      <c r="G440" s="15">
        <v>0</v>
      </c>
      <c r="H440" s="15">
        <v>0</v>
      </c>
      <c r="I440" s="15">
        <v>0</v>
      </c>
      <c r="J440" s="85">
        <v>0</v>
      </c>
      <c r="K440">
        <f t="shared" si="6"/>
        <v>0</v>
      </c>
      <c r="L440" s="15">
        <v>0</v>
      </c>
      <c r="M440" s="15">
        <v>0</v>
      </c>
      <c r="N440" s="15">
        <v>0</v>
      </c>
      <c r="O440" s="85">
        <v>0</v>
      </c>
    </row>
    <row r="441" spans="1:15" x14ac:dyDescent="0.25">
      <c r="A441" s="47">
        <v>9007580100</v>
      </c>
      <c r="B441" t="s">
        <v>1850</v>
      </c>
      <c r="C441" s="76" t="s">
        <v>1774</v>
      </c>
      <c r="D441" s="86">
        <v>221.70833999999999</v>
      </c>
      <c r="E441" s="86">
        <v>0</v>
      </c>
      <c r="F441" s="15">
        <f>Table323[[#This Row],[Single Family]]+Table323[[#This Row],[2-4 Units]]+Table323[[#This Row],[&gt;4 Units]]</f>
        <v>0</v>
      </c>
      <c r="G441" s="15">
        <v>0</v>
      </c>
      <c r="H441" s="15">
        <v>0</v>
      </c>
      <c r="I441" s="15">
        <v>0</v>
      </c>
      <c r="J441" s="85">
        <v>0</v>
      </c>
      <c r="K441">
        <f t="shared" si="6"/>
        <v>0</v>
      </c>
      <c r="L441" s="15">
        <v>0</v>
      </c>
      <c r="M441" s="15">
        <v>0</v>
      </c>
      <c r="N441" s="15">
        <v>0</v>
      </c>
      <c r="O441" s="85">
        <v>0</v>
      </c>
    </row>
    <row r="442" spans="1:15" x14ac:dyDescent="0.25">
      <c r="A442" s="47">
        <v>9007590100</v>
      </c>
      <c r="B442" t="s">
        <v>1850</v>
      </c>
      <c r="C442" s="76" t="s">
        <v>1774</v>
      </c>
      <c r="D442" s="86">
        <v>428.01128999999997</v>
      </c>
      <c r="E442" s="86">
        <v>0</v>
      </c>
      <c r="F442" s="15">
        <f>Table323[[#This Row],[Single Family]]+Table323[[#This Row],[2-4 Units]]+Table323[[#This Row],[&gt;4 Units]]</f>
        <v>0</v>
      </c>
      <c r="G442" s="15">
        <v>0</v>
      </c>
      <c r="H442" s="15">
        <v>0</v>
      </c>
      <c r="I442" s="15">
        <v>0</v>
      </c>
      <c r="J442" s="85">
        <v>0</v>
      </c>
      <c r="K442">
        <f t="shared" si="6"/>
        <v>0</v>
      </c>
      <c r="L442" s="15">
        <v>0</v>
      </c>
      <c r="M442" s="15">
        <v>0</v>
      </c>
      <c r="N442" s="15">
        <v>0</v>
      </c>
      <c r="O442" s="85">
        <v>0</v>
      </c>
    </row>
    <row r="443" spans="1:15" x14ac:dyDescent="0.25">
      <c r="A443" s="47">
        <v>9007680200</v>
      </c>
      <c r="B443" t="s">
        <v>1850</v>
      </c>
      <c r="C443" s="76" t="s">
        <v>1774</v>
      </c>
      <c r="D443" s="86">
        <v>80389.147166999988</v>
      </c>
      <c r="E443" s="86">
        <v>363361.13999999902</v>
      </c>
      <c r="F443" s="15">
        <f>Table323[[#This Row],[Single Family]]+Table323[[#This Row],[2-4 Units]]+Table323[[#This Row],[&gt;4 Units]]</f>
        <v>0</v>
      </c>
      <c r="G443" s="15">
        <v>0</v>
      </c>
      <c r="H443" s="15">
        <v>0</v>
      </c>
      <c r="I443" s="15">
        <v>0</v>
      </c>
      <c r="J443" s="85">
        <v>0</v>
      </c>
      <c r="K443">
        <f t="shared" si="6"/>
        <v>0</v>
      </c>
      <c r="L443" s="15">
        <v>0</v>
      </c>
      <c r="M443" s="15">
        <v>0</v>
      </c>
      <c r="N443" s="15">
        <v>0</v>
      </c>
      <c r="O443" s="85">
        <v>0</v>
      </c>
    </row>
    <row r="444" spans="1:15" x14ac:dyDescent="0.25">
      <c r="A444" s="47">
        <v>9001100100</v>
      </c>
      <c r="B444" t="s">
        <v>1849</v>
      </c>
      <c r="C444" s="76" t="s">
        <v>1774</v>
      </c>
      <c r="D444" s="86">
        <v>75819.365873999996</v>
      </c>
      <c r="E444" s="86">
        <v>18555.080000000002</v>
      </c>
      <c r="F444" s="15">
        <f>Table323[[#This Row],[Single Family]]+Table323[[#This Row],[2-4 Units]]+Table323[[#This Row],[&gt;4 Units]]</f>
        <v>0</v>
      </c>
      <c r="G444" s="15">
        <v>0</v>
      </c>
      <c r="H444" s="15">
        <v>0</v>
      </c>
      <c r="I444" s="15">
        <v>0</v>
      </c>
      <c r="J444" s="85">
        <v>0</v>
      </c>
      <c r="K444">
        <f t="shared" si="6"/>
        <v>0</v>
      </c>
      <c r="L444" s="15">
        <v>0</v>
      </c>
      <c r="M444" s="15">
        <v>0</v>
      </c>
      <c r="N444" s="15">
        <v>0</v>
      </c>
      <c r="O444" s="85">
        <v>0</v>
      </c>
    </row>
    <row r="445" spans="1:15" x14ac:dyDescent="0.25">
      <c r="A445" s="47">
        <v>9001100200</v>
      </c>
      <c r="B445" t="s">
        <v>1849</v>
      </c>
      <c r="C445" s="76" t="s">
        <v>1774</v>
      </c>
      <c r="D445" s="86">
        <v>97436.24370899942</v>
      </c>
      <c r="E445" s="86">
        <v>46490.139999999898</v>
      </c>
      <c r="F445" s="15">
        <f>Table323[[#This Row],[Single Family]]+Table323[[#This Row],[2-4 Units]]+Table323[[#This Row],[&gt;4 Units]]</f>
        <v>0</v>
      </c>
      <c r="G445" s="15">
        <v>0</v>
      </c>
      <c r="H445" s="15">
        <v>0</v>
      </c>
      <c r="I445" s="15">
        <v>0</v>
      </c>
      <c r="J445" s="85">
        <v>0</v>
      </c>
      <c r="K445">
        <f t="shared" si="6"/>
        <v>0</v>
      </c>
      <c r="L445" s="15">
        <v>0</v>
      </c>
      <c r="M445" s="15">
        <v>0</v>
      </c>
      <c r="N445" s="15">
        <v>0</v>
      </c>
      <c r="O445" s="85">
        <v>0</v>
      </c>
    </row>
    <row r="446" spans="1:15" x14ac:dyDescent="0.25">
      <c r="A446" s="47">
        <v>9001100300</v>
      </c>
      <c r="B446" t="s">
        <v>1849</v>
      </c>
      <c r="C446" s="76" t="s">
        <v>1774</v>
      </c>
      <c r="D446" s="86">
        <v>198038.97716400001</v>
      </c>
      <c r="E446" s="86">
        <v>163586.31</v>
      </c>
      <c r="F446" s="15">
        <f>Table323[[#This Row],[Single Family]]+Table323[[#This Row],[2-4 Units]]+Table323[[#This Row],[&gt;4 Units]]</f>
        <v>87</v>
      </c>
      <c r="G446" s="15">
        <v>86</v>
      </c>
      <c r="H446" s="15">
        <v>1</v>
      </c>
      <c r="I446" s="15">
        <v>0</v>
      </c>
      <c r="J446" s="85">
        <v>129581</v>
      </c>
      <c r="K446">
        <f t="shared" si="6"/>
        <v>19</v>
      </c>
      <c r="L446" s="15">
        <v>19</v>
      </c>
      <c r="M446" s="15">
        <v>0</v>
      </c>
      <c r="N446" s="15">
        <v>0</v>
      </c>
      <c r="O446" s="85">
        <v>43996.099999999897</v>
      </c>
    </row>
    <row r="447" spans="1:15" x14ac:dyDescent="0.25">
      <c r="A447" s="47">
        <v>9001105200</v>
      </c>
      <c r="B447" t="s">
        <v>1849</v>
      </c>
      <c r="C447" s="76" t="s">
        <v>1774</v>
      </c>
      <c r="D447" s="86">
        <v>143.60975999999999</v>
      </c>
      <c r="E447" s="86">
        <v>0</v>
      </c>
      <c r="F447" s="15">
        <f>Table323[[#This Row],[Single Family]]+Table323[[#This Row],[2-4 Units]]+Table323[[#This Row],[&gt;4 Units]]</f>
        <v>0</v>
      </c>
      <c r="G447" s="15">
        <v>0</v>
      </c>
      <c r="H447" s="15">
        <v>0</v>
      </c>
      <c r="I447" s="15">
        <v>0</v>
      </c>
      <c r="J447" s="85">
        <v>0</v>
      </c>
      <c r="K447">
        <f t="shared" si="6"/>
        <v>0</v>
      </c>
      <c r="L447" s="15">
        <v>0</v>
      </c>
      <c r="M447" s="15">
        <v>0</v>
      </c>
      <c r="N447" s="15">
        <v>0</v>
      </c>
      <c r="O447" s="85">
        <v>0</v>
      </c>
    </row>
    <row r="448" spans="1:15" x14ac:dyDescent="0.25">
      <c r="A448" s="47">
        <v>9001110500</v>
      </c>
      <c r="B448" t="s">
        <v>1849</v>
      </c>
      <c r="C448" s="76" t="s">
        <v>1774</v>
      </c>
      <c r="D448" s="86">
        <v>597.97520999999995</v>
      </c>
      <c r="E448" s="86">
        <v>0</v>
      </c>
      <c r="F448" s="15">
        <f>Table323[[#This Row],[Single Family]]+Table323[[#This Row],[2-4 Units]]+Table323[[#This Row],[&gt;4 Units]]</f>
        <v>0</v>
      </c>
      <c r="G448" s="15">
        <v>0</v>
      </c>
      <c r="H448" s="15">
        <v>0</v>
      </c>
      <c r="I448" s="15">
        <v>0</v>
      </c>
      <c r="J448" s="85">
        <v>0</v>
      </c>
      <c r="K448">
        <f t="shared" si="6"/>
        <v>0</v>
      </c>
      <c r="L448" s="15">
        <v>0</v>
      </c>
      <c r="M448" s="15">
        <v>0</v>
      </c>
      <c r="N448" s="15">
        <v>0</v>
      </c>
      <c r="O448" s="85">
        <v>0</v>
      </c>
    </row>
    <row r="449" spans="1:15" x14ac:dyDescent="0.25">
      <c r="A449" s="47">
        <v>9001230400</v>
      </c>
      <c r="B449" t="s">
        <v>1849</v>
      </c>
      <c r="C449" s="76" t="s">
        <v>1774</v>
      </c>
      <c r="D449" s="86">
        <v>320.97302999999999</v>
      </c>
      <c r="E449" s="86">
        <v>0</v>
      </c>
      <c r="F449" s="15">
        <f>Table323[[#This Row],[Single Family]]+Table323[[#This Row],[2-4 Units]]+Table323[[#This Row],[&gt;4 Units]]</f>
        <v>0</v>
      </c>
      <c r="G449" s="15">
        <v>0</v>
      </c>
      <c r="H449" s="15">
        <v>0</v>
      </c>
      <c r="I449" s="15">
        <v>0</v>
      </c>
      <c r="J449" s="85">
        <v>0</v>
      </c>
      <c r="K449">
        <f t="shared" si="6"/>
        <v>0</v>
      </c>
      <c r="L449" s="15">
        <v>0</v>
      </c>
      <c r="M449" s="15">
        <v>0</v>
      </c>
      <c r="N449" s="15">
        <v>0</v>
      </c>
      <c r="O449" s="85">
        <v>0</v>
      </c>
    </row>
    <row r="450" spans="1:15" x14ac:dyDescent="0.25">
      <c r="A450" s="47">
        <v>9011693600</v>
      </c>
      <c r="B450" t="s">
        <v>1848</v>
      </c>
      <c r="C450" s="76" t="s">
        <v>1774</v>
      </c>
      <c r="D450" s="86">
        <v>284.38452000000001</v>
      </c>
      <c r="E450" s="86">
        <v>0</v>
      </c>
      <c r="F450" s="15">
        <f>Table323[[#This Row],[Single Family]]+Table323[[#This Row],[2-4 Units]]+Table323[[#This Row],[&gt;4 Units]]</f>
        <v>0</v>
      </c>
      <c r="G450" s="15">
        <v>0</v>
      </c>
      <c r="H450" s="15">
        <v>0</v>
      </c>
      <c r="I450" s="15">
        <v>0</v>
      </c>
      <c r="J450" s="85">
        <v>0</v>
      </c>
      <c r="K450">
        <f t="shared" si="6"/>
        <v>0</v>
      </c>
      <c r="L450" s="15">
        <v>0</v>
      </c>
      <c r="M450" s="15">
        <v>0</v>
      </c>
      <c r="N450" s="15">
        <v>0</v>
      </c>
      <c r="O450" s="85">
        <v>0</v>
      </c>
    </row>
    <row r="451" spans="1:15" x14ac:dyDescent="0.25">
      <c r="A451" s="47">
        <v>9011695201</v>
      </c>
      <c r="B451" t="s">
        <v>1848</v>
      </c>
      <c r="C451" s="76" t="s">
        <v>1774</v>
      </c>
      <c r="D451" s="86">
        <v>76001.969358000002</v>
      </c>
      <c r="E451" s="86">
        <v>18889.5</v>
      </c>
      <c r="F451" s="15">
        <f>Table323[[#This Row],[Single Family]]+Table323[[#This Row],[2-4 Units]]+Table323[[#This Row],[&gt;4 Units]]</f>
        <v>0</v>
      </c>
      <c r="G451" s="15">
        <v>0</v>
      </c>
      <c r="H451" s="15">
        <v>0</v>
      </c>
      <c r="I451" s="15">
        <v>0</v>
      </c>
      <c r="J451" s="85">
        <v>0</v>
      </c>
      <c r="K451">
        <f t="shared" si="6"/>
        <v>0</v>
      </c>
      <c r="L451" s="15">
        <v>0</v>
      </c>
      <c r="M451" s="15">
        <v>0</v>
      </c>
      <c r="N451" s="15">
        <v>0</v>
      </c>
      <c r="O451" s="85">
        <v>0</v>
      </c>
    </row>
    <row r="452" spans="1:15" x14ac:dyDescent="0.25">
      <c r="A452" s="47">
        <v>9011695202</v>
      </c>
      <c r="B452" t="s">
        <v>1848</v>
      </c>
      <c r="C452" s="76" t="s">
        <v>1774</v>
      </c>
      <c r="D452" s="86">
        <v>161348.22969299997</v>
      </c>
      <c r="E452" s="86">
        <v>233245.91</v>
      </c>
      <c r="F452" s="15">
        <f>Table323[[#This Row],[Single Family]]+Table323[[#This Row],[2-4 Units]]+Table323[[#This Row],[&gt;4 Units]]</f>
        <v>124</v>
      </c>
      <c r="G452" s="15">
        <v>87</v>
      </c>
      <c r="H452" s="15">
        <v>1</v>
      </c>
      <c r="I452" s="15">
        <v>36</v>
      </c>
      <c r="J452" s="85">
        <v>116390.47</v>
      </c>
      <c r="K452">
        <f t="shared" si="6"/>
        <v>8</v>
      </c>
      <c r="L452" s="15">
        <v>8</v>
      </c>
      <c r="M452" s="15">
        <v>0</v>
      </c>
      <c r="N452" s="15">
        <v>0</v>
      </c>
      <c r="O452" s="85">
        <v>20535.5</v>
      </c>
    </row>
    <row r="453" spans="1:15" x14ac:dyDescent="0.25">
      <c r="A453" s="47">
        <v>9011715100</v>
      </c>
      <c r="B453" t="s">
        <v>1848</v>
      </c>
      <c r="C453" s="76" t="s">
        <v>1774</v>
      </c>
      <c r="D453" s="86">
        <v>562.16915999999992</v>
      </c>
      <c r="E453" s="86">
        <v>0</v>
      </c>
      <c r="F453" s="15">
        <f>Table323[[#This Row],[Single Family]]+Table323[[#This Row],[2-4 Units]]+Table323[[#This Row],[&gt;4 Units]]</f>
        <v>0</v>
      </c>
      <c r="G453" s="15">
        <v>0</v>
      </c>
      <c r="H453" s="15">
        <v>0</v>
      </c>
      <c r="I453" s="15">
        <v>0</v>
      </c>
      <c r="J453" s="85">
        <v>0</v>
      </c>
      <c r="K453">
        <f t="shared" si="6"/>
        <v>0</v>
      </c>
      <c r="L453" s="15">
        <v>0</v>
      </c>
      <c r="M453" s="15">
        <v>0</v>
      </c>
      <c r="N453" s="15">
        <v>0</v>
      </c>
      <c r="O453" s="85">
        <v>0</v>
      </c>
    </row>
    <row r="454" spans="1:15" x14ac:dyDescent="0.25">
      <c r="A454" s="47">
        <v>9011716102</v>
      </c>
      <c r="B454" t="s">
        <v>1848</v>
      </c>
      <c r="C454" s="76" t="s">
        <v>1774</v>
      </c>
      <c r="D454" s="86">
        <v>451.58148</v>
      </c>
      <c r="E454" s="86">
        <v>0</v>
      </c>
      <c r="F454" s="15">
        <f>Table323[[#This Row],[Single Family]]+Table323[[#This Row],[2-4 Units]]+Table323[[#This Row],[&gt;4 Units]]</f>
        <v>0</v>
      </c>
      <c r="G454" s="15">
        <v>0</v>
      </c>
      <c r="H454" s="15">
        <v>0</v>
      </c>
      <c r="I454" s="15">
        <v>0</v>
      </c>
      <c r="J454" s="85">
        <v>0</v>
      </c>
      <c r="K454">
        <f t="shared" ref="K454:K517" si="7">L454+M454+N454</f>
        <v>0</v>
      </c>
      <c r="L454" s="15">
        <v>0</v>
      </c>
      <c r="M454" s="15">
        <v>0</v>
      </c>
      <c r="N454" s="15">
        <v>0</v>
      </c>
      <c r="O454" s="85">
        <v>0</v>
      </c>
    </row>
    <row r="455" spans="1:15" x14ac:dyDescent="0.25">
      <c r="A455" s="47">
        <v>9011870501</v>
      </c>
      <c r="B455" t="s">
        <v>1848</v>
      </c>
      <c r="C455" s="76" t="s">
        <v>1774</v>
      </c>
      <c r="D455" s="86">
        <v>59616.317438999431</v>
      </c>
      <c r="E455" s="86">
        <v>13792.53</v>
      </c>
      <c r="F455" s="15">
        <f>Table323[[#This Row],[Single Family]]+Table323[[#This Row],[2-4 Units]]+Table323[[#This Row],[&gt;4 Units]]</f>
        <v>0</v>
      </c>
      <c r="G455" s="15">
        <v>0</v>
      </c>
      <c r="H455" s="15">
        <v>0</v>
      </c>
      <c r="I455" s="15">
        <v>0</v>
      </c>
      <c r="J455" s="85">
        <v>0</v>
      </c>
      <c r="K455">
        <f t="shared" si="7"/>
        <v>0</v>
      </c>
      <c r="L455" s="15">
        <v>0</v>
      </c>
      <c r="M455" s="15">
        <v>0</v>
      </c>
      <c r="N455" s="15">
        <v>0</v>
      </c>
      <c r="O455" s="85">
        <v>0</v>
      </c>
    </row>
    <row r="456" spans="1:15" x14ac:dyDescent="0.25">
      <c r="A456" s="47">
        <v>9011870502</v>
      </c>
      <c r="B456" t="s">
        <v>1848</v>
      </c>
      <c r="C456" s="76" t="s">
        <v>1774</v>
      </c>
      <c r="D456" s="86">
        <v>30621.051026999943</v>
      </c>
      <c r="E456" s="86">
        <v>4867.5799999999899</v>
      </c>
      <c r="F456" s="15">
        <f>Table323[[#This Row],[Single Family]]+Table323[[#This Row],[2-4 Units]]+Table323[[#This Row],[&gt;4 Units]]</f>
        <v>0</v>
      </c>
      <c r="G456" s="15">
        <v>0</v>
      </c>
      <c r="H456" s="15">
        <v>0</v>
      </c>
      <c r="I456" s="15">
        <v>0</v>
      </c>
      <c r="J456" s="85">
        <v>0</v>
      </c>
      <c r="K456">
        <f t="shared" si="7"/>
        <v>0</v>
      </c>
      <c r="L456" s="15">
        <v>0</v>
      </c>
      <c r="M456" s="15">
        <v>0</v>
      </c>
      <c r="N456" s="15">
        <v>0</v>
      </c>
      <c r="O456" s="85">
        <v>0</v>
      </c>
    </row>
    <row r="457" spans="1:15" x14ac:dyDescent="0.25">
      <c r="A457" s="47">
        <v>9005300100</v>
      </c>
      <c r="B457" t="s">
        <v>1847</v>
      </c>
      <c r="C457" s="76" t="s">
        <v>1774</v>
      </c>
      <c r="D457" s="86">
        <v>545.13081</v>
      </c>
      <c r="E457" s="86">
        <v>0</v>
      </c>
      <c r="F457" s="15">
        <f>Table323[[#This Row],[Single Family]]+Table323[[#This Row],[2-4 Units]]+Table323[[#This Row],[&gt;4 Units]]</f>
        <v>0</v>
      </c>
      <c r="G457" s="15">
        <v>0</v>
      </c>
      <c r="H457" s="15">
        <v>0</v>
      </c>
      <c r="I457" s="15">
        <v>0</v>
      </c>
      <c r="J457" s="85">
        <v>0</v>
      </c>
      <c r="K457">
        <f t="shared" si="7"/>
        <v>0</v>
      </c>
      <c r="L457" s="15">
        <v>0</v>
      </c>
      <c r="M457" s="15">
        <v>0</v>
      </c>
      <c r="N457" s="15">
        <v>0</v>
      </c>
      <c r="O457" s="85">
        <v>0</v>
      </c>
    </row>
    <row r="458" spans="1:15" x14ac:dyDescent="0.25">
      <c r="A458" s="47">
        <v>9005303100</v>
      </c>
      <c r="B458" t="s">
        <v>1847</v>
      </c>
      <c r="C458" s="76" t="s">
        <v>1774</v>
      </c>
      <c r="D458" s="86">
        <v>58765.274252999428</v>
      </c>
      <c r="E458" s="86">
        <v>61017.8</v>
      </c>
      <c r="F458" s="15">
        <f>Table323[[#This Row],[Single Family]]+Table323[[#This Row],[2-4 Units]]+Table323[[#This Row],[&gt;4 Units]]</f>
        <v>18</v>
      </c>
      <c r="G458" s="15">
        <v>16</v>
      </c>
      <c r="H458" s="15">
        <v>2</v>
      </c>
      <c r="I458" s="15">
        <v>0</v>
      </c>
      <c r="J458" s="85">
        <v>23581.4</v>
      </c>
      <c r="K458">
        <f t="shared" si="7"/>
        <v>13</v>
      </c>
      <c r="L458" s="15">
        <v>3</v>
      </c>
      <c r="M458" s="15">
        <v>0</v>
      </c>
      <c r="N458" s="15">
        <v>10</v>
      </c>
      <c r="O458" s="85">
        <v>27914.7</v>
      </c>
    </row>
    <row r="459" spans="1:15" x14ac:dyDescent="0.25">
      <c r="A459" s="47">
        <v>9009344100</v>
      </c>
      <c r="B459" t="s">
        <v>1846</v>
      </c>
      <c r="C459" s="76" t="s">
        <v>1774</v>
      </c>
      <c r="D459" s="86">
        <v>227.72987999999998</v>
      </c>
      <c r="E459" s="86">
        <v>0</v>
      </c>
      <c r="F459" s="15">
        <f>Table323[[#This Row],[Single Family]]+Table323[[#This Row],[2-4 Units]]+Table323[[#This Row],[&gt;4 Units]]</f>
        <v>0</v>
      </c>
      <c r="G459" s="15">
        <v>0</v>
      </c>
      <c r="H459" s="15">
        <v>0</v>
      </c>
      <c r="I459" s="15">
        <v>0</v>
      </c>
      <c r="J459" s="85">
        <v>0</v>
      </c>
      <c r="K459">
        <f t="shared" si="7"/>
        <v>0</v>
      </c>
      <c r="L459" s="15">
        <v>0</v>
      </c>
      <c r="M459" s="15">
        <v>0</v>
      </c>
      <c r="N459" s="15">
        <v>0</v>
      </c>
      <c r="O459" s="85">
        <v>0</v>
      </c>
    </row>
    <row r="460" spans="1:15" x14ac:dyDescent="0.25">
      <c r="A460" s="47">
        <v>9009345100</v>
      </c>
      <c r="B460" t="s">
        <v>1846</v>
      </c>
      <c r="C460" s="76" t="s">
        <v>1774</v>
      </c>
      <c r="D460" s="86">
        <v>87358.254164999991</v>
      </c>
      <c r="E460" s="86">
        <v>21883.709999999901</v>
      </c>
      <c r="F460" s="15">
        <f>Table323[[#This Row],[Single Family]]+Table323[[#This Row],[2-4 Units]]+Table323[[#This Row],[&gt;4 Units]]</f>
        <v>0</v>
      </c>
      <c r="G460" s="15">
        <v>0</v>
      </c>
      <c r="H460" s="15">
        <v>0</v>
      </c>
      <c r="I460" s="15">
        <v>0</v>
      </c>
      <c r="J460" s="85">
        <v>0</v>
      </c>
      <c r="K460">
        <f t="shared" si="7"/>
        <v>0</v>
      </c>
      <c r="L460" s="15">
        <v>0</v>
      </c>
      <c r="M460" s="15">
        <v>0</v>
      </c>
      <c r="N460" s="15">
        <v>0</v>
      </c>
      <c r="O460" s="85">
        <v>0</v>
      </c>
    </row>
    <row r="461" spans="1:15" x14ac:dyDescent="0.25">
      <c r="A461" s="47">
        <v>9009345201</v>
      </c>
      <c r="B461" t="s">
        <v>1846</v>
      </c>
      <c r="C461" s="76" t="s">
        <v>1774</v>
      </c>
      <c r="D461" s="86">
        <v>88960.498073999435</v>
      </c>
      <c r="E461" s="86">
        <v>23724.48</v>
      </c>
      <c r="F461" s="15">
        <f>Table323[[#This Row],[Single Family]]+Table323[[#This Row],[2-4 Units]]+Table323[[#This Row],[&gt;4 Units]]</f>
        <v>0</v>
      </c>
      <c r="G461" s="15">
        <v>0</v>
      </c>
      <c r="H461" s="15">
        <v>0</v>
      </c>
      <c r="I461" s="15">
        <v>0</v>
      </c>
      <c r="J461" s="85">
        <v>0</v>
      </c>
      <c r="K461">
        <f t="shared" si="7"/>
        <v>0</v>
      </c>
      <c r="L461" s="15">
        <v>0</v>
      </c>
      <c r="M461" s="15">
        <v>0</v>
      </c>
      <c r="N461" s="15">
        <v>0</v>
      </c>
      <c r="O461" s="85">
        <v>0</v>
      </c>
    </row>
    <row r="462" spans="1:15" x14ac:dyDescent="0.25">
      <c r="A462" s="47">
        <v>9009345202</v>
      </c>
      <c r="B462" t="s">
        <v>1846</v>
      </c>
      <c r="C462" s="76" t="s">
        <v>1774</v>
      </c>
      <c r="D462" s="86">
        <v>59793.269066999994</v>
      </c>
      <c r="E462" s="86">
        <v>13478.279999999901</v>
      </c>
      <c r="F462" s="15">
        <f>Table323[[#This Row],[Single Family]]+Table323[[#This Row],[2-4 Units]]+Table323[[#This Row],[&gt;4 Units]]</f>
        <v>0</v>
      </c>
      <c r="G462" s="15">
        <v>0</v>
      </c>
      <c r="H462" s="15">
        <v>0</v>
      </c>
      <c r="I462" s="15">
        <v>0</v>
      </c>
      <c r="J462" s="85">
        <v>0</v>
      </c>
      <c r="K462">
        <f t="shared" si="7"/>
        <v>0</v>
      </c>
      <c r="L462" s="15">
        <v>0</v>
      </c>
      <c r="M462" s="15">
        <v>0</v>
      </c>
      <c r="N462" s="15">
        <v>0</v>
      </c>
      <c r="O462" s="85">
        <v>0</v>
      </c>
    </row>
    <row r="463" spans="1:15" x14ac:dyDescent="0.25">
      <c r="A463" s="47">
        <v>9009345300</v>
      </c>
      <c r="B463" t="s">
        <v>1846</v>
      </c>
      <c r="C463" s="76" t="s">
        <v>1774</v>
      </c>
      <c r="D463" s="86">
        <v>70659.203768999985</v>
      </c>
      <c r="E463" s="86">
        <v>9649.2800000000007</v>
      </c>
      <c r="F463" s="15">
        <f>Table323[[#This Row],[Single Family]]+Table323[[#This Row],[2-4 Units]]+Table323[[#This Row],[&gt;4 Units]]</f>
        <v>0</v>
      </c>
      <c r="G463" s="15">
        <v>0</v>
      </c>
      <c r="H463" s="15">
        <v>0</v>
      </c>
      <c r="I463" s="15">
        <v>0</v>
      </c>
      <c r="J463" s="85">
        <v>0</v>
      </c>
      <c r="K463">
        <f t="shared" si="7"/>
        <v>0</v>
      </c>
      <c r="L463" s="15">
        <v>0</v>
      </c>
      <c r="M463" s="15">
        <v>0</v>
      </c>
      <c r="N463" s="15">
        <v>0</v>
      </c>
      <c r="O463" s="85">
        <v>0</v>
      </c>
    </row>
    <row r="464" spans="1:15" x14ac:dyDescent="0.25">
      <c r="A464" s="47">
        <v>9009345400</v>
      </c>
      <c r="B464" t="s">
        <v>1846</v>
      </c>
      <c r="C464" s="76" t="s">
        <v>1774</v>
      </c>
      <c r="D464" s="86">
        <v>245258.52227099941</v>
      </c>
      <c r="E464" s="86">
        <v>399392.34</v>
      </c>
      <c r="F464" s="15">
        <f>Table323[[#This Row],[Single Family]]+Table323[[#This Row],[2-4 Units]]+Table323[[#This Row],[&gt;4 Units]]</f>
        <v>89</v>
      </c>
      <c r="G464" s="15">
        <v>88</v>
      </c>
      <c r="H464" s="15">
        <v>1</v>
      </c>
      <c r="I464" s="15">
        <v>0</v>
      </c>
      <c r="J464" s="85">
        <v>129690</v>
      </c>
      <c r="K464">
        <f t="shared" si="7"/>
        <v>254</v>
      </c>
      <c r="L464" s="15">
        <v>86</v>
      </c>
      <c r="M464" s="15">
        <v>0</v>
      </c>
      <c r="N464" s="15">
        <v>168</v>
      </c>
      <c r="O464" s="85">
        <v>245007</v>
      </c>
    </row>
    <row r="465" spans="1:15" x14ac:dyDescent="0.25">
      <c r="A465" s="47">
        <v>9009346102</v>
      </c>
      <c r="B465" t="s">
        <v>1846</v>
      </c>
      <c r="C465" s="76" t="s">
        <v>1774</v>
      </c>
      <c r="D465" s="86">
        <v>403.18802999999997</v>
      </c>
      <c r="E465" s="86">
        <v>0</v>
      </c>
      <c r="F465" s="15">
        <f>Table323[[#This Row],[Single Family]]+Table323[[#This Row],[2-4 Units]]+Table323[[#This Row],[&gt;4 Units]]</f>
        <v>0</v>
      </c>
      <c r="G465" s="15">
        <v>0</v>
      </c>
      <c r="H465" s="15">
        <v>0</v>
      </c>
      <c r="I465" s="15">
        <v>0</v>
      </c>
      <c r="J465" s="85">
        <v>0</v>
      </c>
      <c r="K465">
        <f t="shared" si="7"/>
        <v>0</v>
      </c>
      <c r="L465" s="15">
        <v>0</v>
      </c>
      <c r="M465" s="15">
        <v>0</v>
      </c>
      <c r="N465" s="15">
        <v>0</v>
      </c>
      <c r="O465" s="85">
        <v>0</v>
      </c>
    </row>
    <row r="466" spans="1:15" x14ac:dyDescent="0.25">
      <c r="A466" s="47">
        <v>9009347200</v>
      </c>
      <c r="B466" t="s">
        <v>1846</v>
      </c>
      <c r="C466" s="76" t="s">
        <v>1774</v>
      </c>
      <c r="D466" s="86">
        <v>589.48154999999997</v>
      </c>
      <c r="E466" s="86">
        <v>639.91999999999996</v>
      </c>
      <c r="F466" s="15">
        <f>Table323[[#This Row],[Single Family]]+Table323[[#This Row],[2-4 Units]]+Table323[[#This Row],[&gt;4 Units]]</f>
        <v>0</v>
      </c>
      <c r="G466" s="15">
        <v>0</v>
      </c>
      <c r="H466" s="15">
        <v>0</v>
      </c>
      <c r="I466" s="15">
        <v>0</v>
      </c>
      <c r="J466" s="85">
        <v>0</v>
      </c>
      <c r="K466">
        <f t="shared" si="7"/>
        <v>0</v>
      </c>
      <c r="L466" s="15">
        <v>0</v>
      </c>
      <c r="M466" s="15">
        <v>0</v>
      </c>
      <c r="N466" s="15">
        <v>0</v>
      </c>
      <c r="O466" s="85">
        <v>0</v>
      </c>
    </row>
    <row r="467" spans="1:15" x14ac:dyDescent="0.25">
      <c r="A467" s="47">
        <v>9009351900</v>
      </c>
      <c r="B467" t="s">
        <v>1846</v>
      </c>
      <c r="C467" s="76" t="s">
        <v>1774</v>
      </c>
      <c r="D467" s="86">
        <v>427.92057</v>
      </c>
      <c r="E467" s="86">
        <v>0</v>
      </c>
      <c r="F467" s="15">
        <f>Table323[[#This Row],[Single Family]]+Table323[[#This Row],[2-4 Units]]+Table323[[#This Row],[&gt;4 Units]]</f>
        <v>0</v>
      </c>
      <c r="G467" s="15">
        <v>0</v>
      </c>
      <c r="H467" s="15">
        <v>0</v>
      </c>
      <c r="I467" s="15">
        <v>0</v>
      </c>
      <c r="J467" s="85">
        <v>0</v>
      </c>
      <c r="K467">
        <f t="shared" si="7"/>
        <v>0</v>
      </c>
      <c r="L467" s="15">
        <v>0</v>
      </c>
      <c r="M467" s="15">
        <v>0</v>
      </c>
      <c r="N467" s="15">
        <v>0</v>
      </c>
      <c r="O467" s="85">
        <v>0</v>
      </c>
    </row>
    <row r="468" spans="1:15" x14ac:dyDescent="0.25">
      <c r="A468" s="47">
        <v>9003400300</v>
      </c>
      <c r="B468" t="s">
        <v>1845</v>
      </c>
      <c r="C468" s="76" t="s">
        <v>1774</v>
      </c>
      <c r="D468" s="86">
        <v>470.44556999999998</v>
      </c>
      <c r="E468" s="86">
        <v>542.96</v>
      </c>
      <c r="F468" s="15">
        <f>Table323[[#This Row],[Single Family]]+Table323[[#This Row],[2-4 Units]]+Table323[[#This Row],[&gt;4 Units]]</f>
        <v>0</v>
      </c>
      <c r="G468" s="15">
        <v>0</v>
      </c>
      <c r="H468" s="15">
        <v>0</v>
      </c>
      <c r="I468" s="15">
        <v>0</v>
      </c>
      <c r="J468" s="85">
        <v>0</v>
      </c>
      <c r="K468">
        <f t="shared" si="7"/>
        <v>0</v>
      </c>
      <c r="L468" s="15">
        <v>0</v>
      </c>
      <c r="M468" s="15">
        <v>0</v>
      </c>
      <c r="N468" s="15">
        <v>0</v>
      </c>
      <c r="O468" s="85">
        <v>0</v>
      </c>
    </row>
    <row r="469" spans="1:15" x14ac:dyDescent="0.25">
      <c r="A469" s="47">
        <v>9003415300</v>
      </c>
      <c r="B469" t="s">
        <v>1845</v>
      </c>
      <c r="C469" s="76" t="s">
        <v>1774</v>
      </c>
      <c r="D469" s="86">
        <v>47831.186151000002</v>
      </c>
      <c r="E469" s="86">
        <v>528.66999999999996</v>
      </c>
      <c r="F469" s="15">
        <f>Table323[[#This Row],[Single Family]]+Table323[[#This Row],[2-4 Units]]+Table323[[#This Row],[&gt;4 Units]]</f>
        <v>0</v>
      </c>
      <c r="G469" s="15">
        <v>0</v>
      </c>
      <c r="H469" s="15">
        <v>0</v>
      </c>
      <c r="I469" s="15">
        <v>0</v>
      </c>
      <c r="J469" s="85">
        <v>0</v>
      </c>
      <c r="K469">
        <f t="shared" si="7"/>
        <v>0</v>
      </c>
      <c r="L469" s="15">
        <v>0</v>
      </c>
      <c r="M469" s="15">
        <v>0</v>
      </c>
      <c r="N469" s="15">
        <v>0</v>
      </c>
      <c r="O469" s="85">
        <v>0</v>
      </c>
    </row>
    <row r="470" spans="1:15" x14ac:dyDescent="0.25">
      <c r="A470" s="47">
        <v>9003415400</v>
      </c>
      <c r="B470" t="s">
        <v>1845</v>
      </c>
      <c r="C470" s="76" t="s">
        <v>1774</v>
      </c>
      <c r="D470" s="86">
        <v>47201.224770000001</v>
      </c>
      <c r="E470" s="86">
        <v>13510.38</v>
      </c>
      <c r="F470" s="15">
        <f>Table323[[#This Row],[Single Family]]+Table323[[#This Row],[2-4 Units]]+Table323[[#This Row],[&gt;4 Units]]</f>
        <v>0</v>
      </c>
      <c r="G470" s="15">
        <v>0</v>
      </c>
      <c r="H470" s="15">
        <v>0</v>
      </c>
      <c r="I470" s="15">
        <v>0</v>
      </c>
      <c r="J470" s="85">
        <v>0</v>
      </c>
      <c r="K470">
        <f t="shared" si="7"/>
        <v>0</v>
      </c>
      <c r="L470" s="15">
        <v>0</v>
      </c>
      <c r="M470" s="15">
        <v>0</v>
      </c>
      <c r="N470" s="15">
        <v>0</v>
      </c>
      <c r="O470" s="85">
        <v>0</v>
      </c>
    </row>
    <row r="471" spans="1:15" x14ac:dyDescent="0.25">
      <c r="A471" s="47">
        <v>9003415500</v>
      </c>
      <c r="B471" t="s">
        <v>1845</v>
      </c>
      <c r="C471" s="76" t="s">
        <v>1774</v>
      </c>
      <c r="D471" s="86">
        <v>24187.961448000002</v>
      </c>
      <c r="E471" s="86">
        <v>12114.629999999899</v>
      </c>
      <c r="F471" s="15">
        <f>Table323[[#This Row],[Single Family]]+Table323[[#This Row],[2-4 Units]]+Table323[[#This Row],[&gt;4 Units]]</f>
        <v>0</v>
      </c>
      <c r="G471" s="15">
        <v>0</v>
      </c>
      <c r="H471" s="15">
        <v>0</v>
      </c>
      <c r="I471" s="15">
        <v>0</v>
      </c>
      <c r="J471" s="85">
        <v>0</v>
      </c>
      <c r="K471">
        <f t="shared" si="7"/>
        <v>0</v>
      </c>
      <c r="L471" s="15">
        <v>0</v>
      </c>
      <c r="M471" s="15">
        <v>0</v>
      </c>
      <c r="N471" s="15">
        <v>0</v>
      </c>
      <c r="O471" s="85">
        <v>0</v>
      </c>
    </row>
    <row r="472" spans="1:15" x14ac:dyDescent="0.25">
      <c r="A472" s="47">
        <v>9003415600</v>
      </c>
      <c r="B472" t="s">
        <v>1845</v>
      </c>
      <c r="C472" s="76" t="s">
        <v>1774</v>
      </c>
      <c r="D472" s="86">
        <v>30551.558939999999</v>
      </c>
      <c r="E472" s="86">
        <v>7672.2599999999902</v>
      </c>
      <c r="F472" s="15">
        <f>Table323[[#This Row],[Single Family]]+Table323[[#This Row],[2-4 Units]]+Table323[[#This Row],[&gt;4 Units]]</f>
        <v>0</v>
      </c>
      <c r="G472" s="15">
        <v>0</v>
      </c>
      <c r="H472" s="15">
        <v>0</v>
      </c>
      <c r="I472" s="15">
        <v>0</v>
      </c>
      <c r="J472" s="85">
        <v>0</v>
      </c>
      <c r="K472">
        <f t="shared" si="7"/>
        <v>0</v>
      </c>
      <c r="L472" s="15">
        <v>0</v>
      </c>
      <c r="M472" s="15">
        <v>0</v>
      </c>
      <c r="N472" s="15">
        <v>0</v>
      </c>
      <c r="O472" s="85">
        <v>0</v>
      </c>
    </row>
    <row r="473" spans="1:15" x14ac:dyDescent="0.25">
      <c r="A473" s="47">
        <v>9003415700</v>
      </c>
      <c r="B473" t="s">
        <v>1845</v>
      </c>
      <c r="C473" s="76" t="s">
        <v>1774</v>
      </c>
      <c r="D473" s="86">
        <v>27718.645499999999</v>
      </c>
      <c r="E473" s="86">
        <v>10613.889999999899</v>
      </c>
      <c r="F473" s="15">
        <f>Table323[[#This Row],[Single Family]]+Table323[[#This Row],[2-4 Units]]+Table323[[#This Row],[&gt;4 Units]]</f>
        <v>0</v>
      </c>
      <c r="G473" s="15">
        <v>0</v>
      </c>
      <c r="H473" s="15">
        <v>0</v>
      </c>
      <c r="I473" s="15">
        <v>0</v>
      </c>
      <c r="J473" s="85">
        <v>0</v>
      </c>
      <c r="K473">
        <f t="shared" si="7"/>
        <v>0</v>
      </c>
      <c r="L473" s="15">
        <v>0</v>
      </c>
      <c r="M473" s="15">
        <v>0</v>
      </c>
      <c r="N473" s="15">
        <v>0</v>
      </c>
      <c r="O473" s="85">
        <v>0</v>
      </c>
    </row>
    <row r="474" spans="1:15" x14ac:dyDescent="0.25">
      <c r="A474" s="47">
        <v>9003415800</v>
      </c>
      <c r="B474" t="s">
        <v>1845</v>
      </c>
      <c r="C474" s="76" t="s">
        <v>1774</v>
      </c>
      <c r="D474" s="86">
        <v>27545.963949000001</v>
      </c>
      <c r="E474" s="86">
        <v>2555.63</v>
      </c>
      <c r="F474" s="15">
        <f>Table323[[#This Row],[Single Family]]+Table323[[#This Row],[2-4 Units]]+Table323[[#This Row],[&gt;4 Units]]</f>
        <v>0</v>
      </c>
      <c r="G474" s="15">
        <v>0</v>
      </c>
      <c r="H474" s="15">
        <v>0</v>
      </c>
      <c r="I474" s="15">
        <v>0</v>
      </c>
      <c r="J474" s="85">
        <v>0</v>
      </c>
      <c r="K474">
        <f t="shared" si="7"/>
        <v>0</v>
      </c>
      <c r="L474" s="15">
        <v>0</v>
      </c>
      <c r="M474" s="15">
        <v>0</v>
      </c>
      <c r="N474" s="15">
        <v>0</v>
      </c>
      <c r="O474" s="85">
        <v>0</v>
      </c>
    </row>
    <row r="475" spans="1:15" x14ac:dyDescent="0.25">
      <c r="A475" s="47">
        <v>9003415900</v>
      </c>
      <c r="B475" t="s">
        <v>1845</v>
      </c>
      <c r="C475" s="76" t="s">
        <v>1774</v>
      </c>
      <c r="D475" s="86">
        <v>11675.39184</v>
      </c>
      <c r="E475" s="86">
        <v>199.56</v>
      </c>
      <c r="F475" s="15">
        <f>Table323[[#This Row],[Single Family]]+Table323[[#This Row],[2-4 Units]]+Table323[[#This Row],[&gt;4 Units]]</f>
        <v>0</v>
      </c>
      <c r="G475" s="15">
        <v>0</v>
      </c>
      <c r="H475" s="15">
        <v>0</v>
      </c>
      <c r="I475" s="15">
        <v>0</v>
      </c>
      <c r="J475" s="85">
        <v>0</v>
      </c>
      <c r="K475">
        <f t="shared" si="7"/>
        <v>0</v>
      </c>
      <c r="L475" s="15">
        <v>0</v>
      </c>
      <c r="M475" s="15">
        <v>0</v>
      </c>
      <c r="N475" s="15">
        <v>0</v>
      </c>
      <c r="O475" s="85">
        <v>0</v>
      </c>
    </row>
    <row r="476" spans="1:15" x14ac:dyDescent="0.25">
      <c r="A476" s="47">
        <v>9003416000</v>
      </c>
      <c r="B476" t="s">
        <v>1845</v>
      </c>
      <c r="C476" s="76" t="s">
        <v>1774</v>
      </c>
      <c r="D476" s="86">
        <v>41849.810163000002</v>
      </c>
      <c r="E476" s="86">
        <v>1405.86</v>
      </c>
      <c r="F476" s="15">
        <f>Table323[[#This Row],[Single Family]]+Table323[[#This Row],[2-4 Units]]+Table323[[#This Row],[&gt;4 Units]]</f>
        <v>0</v>
      </c>
      <c r="G476" s="15">
        <v>0</v>
      </c>
      <c r="H476" s="15">
        <v>0</v>
      </c>
      <c r="I476" s="15">
        <v>0</v>
      </c>
      <c r="J476" s="85">
        <v>0</v>
      </c>
      <c r="K476">
        <f t="shared" si="7"/>
        <v>0</v>
      </c>
      <c r="L476" s="15">
        <v>0</v>
      </c>
      <c r="M476" s="15">
        <v>0</v>
      </c>
      <c r="N476" s="15">
        <v>0</v>
      </c>
      <c r="O476" s="85">
        <v>0</v>
      </c>
    </row>
    <row r="477" spans="1:15" x14ac:dyDescent="0.25">
      <c r="A477" s="47">
        <v>9003416100</v>
      </c>
      <c r="B477" t="s">
        <v>1845</v>
      </c>
      <c r="C477" s="76" t="s">
        <v>1774</v>
      </c>
      <c r="D477" s="86">
        <v>35313.358184999997</v>
      </c>
      <c r="E477" s="86">
        <v>505.26</v>
      </c>
      <c r="F477" s="15">
        <f>Table323[[#This Row],[Single Family]]+Table323[[#This Row],[2-4 Units]]+Table323[[#This Row],[&gt;4 Units]]</f>
        <v>0</v>
      </c>
      <c r="G477" s="15">
        <v>0</v>
      </c>
      <c r="H477" s="15">
        <v>0</v>
      </c>
      <c r="I477" s="15">
        <v>0</v>
      </c>
      <c r="J477" s="85">
        <v>0</v>
      </c>
      <c r="K477">
        <f t="shared" si="7"/>
        <v>0</v>
      </c>
      <c r="L477" s="15">
        <v>0</v>
      </c>
      <c r="M477" s="15">
        <v>0</v>
      </c>
      <c r="N477" s="15">
        <v>0</v>
      </c>
      <c r="O477" s="85">
        <v>0</v>
      </c>
    </row>
    <row r="478" spans="1:15" x14ac:dyDescent="0.25">
      <c r="A478" s="47">
        <v>9003416200</v>
      </c>
      <c r="B478" t="s">
        <v>1845</v>
      </c>
      <c r="C478" s="76" t="s">
        <v>1774</v>
      </c>
      <c r="D478" s="86">
        <v>20541.96774</v>
      </c>
      <c r="E478" s="86">
        <v>188.71</v>
      </c>
      <c r="F478" s="15">
        <f>Table323[[#This Row],[Single Family]]+Table323[[#This Row],[2-4 Units]]+Table323[[#This Row],[&gt;4 Units]]</f>
        <v>0</v>
      </c>
      <c r="G478" s="15">
        <v>0</v>
      </c>
      <c r="H478" s="15">
        <v>0</v>
      </c>
      <c r="I478" s="15">
        <v>0</v>
      </c>
      <c r="J478" s="85">
        <v>0</v>
      </c>
      <c r="K478">
        <f t="shared" si="7"/>
        <v>0</v>
      </c>
      <c r="L478" s="15">
        <v>0</v>
      </c>
      <c r="M478" s="15">
        <v>0</v>
      </c>
      <c r="N478" s="15">
        <v>0</v>
      </c>
      <c r="O478" s="85">
        <v>0</v>
      </c>
    </row>
    <row r="479" spans="1:15" x14ac:dyDescent="0.25">
      <c r="A479" s="47">
        <v>9003416300</v>
      </c>
      <c r="B479" t="s">
        <v>1845</v>
      </c>
      <c r="C479" s="76" t="s">
        <v>1774</v>
      </c>
      <c r="D479" s="86">
        <v>35349.30315</v>
      </c>
      <c r="E479" s="86">
        <v>4284.1599999999899</v>
      </c>
      <c r="F479" s="15">
        <f>Table323[[#This Row],[Single Family]]+Table323[[#This Row],[2-4 Units]]+Table323[[#This Row],[&gt;4 Units]]</f>
        <v>0</v>
      </c>
      <c r="G479" s="15">
        <v>0</v>
      </c>
      <c r="H479" s="15">
        <v>0</v>
      </c>
      <c r="I479" s="15">
        <v>0</v>
      </c>
      <c r="J479" s="85">
        <v>0</v>
      </c>
      <c r="K479">
        <f t="shared" si="7"/>
        <v>0</v>
      </c>
      <c r="L479" s="15">
        <v>0</v>
      </c>
      <c r="M479" s="15">
        <v>0</v>
      </c>
      <c r="N479" s="15">
        <v>0</v>
      </c>
      <c r="O479" s="85">
        <v>0</v>
      </c>
    </row>
    <row r="480" spans="1:15" x14ac:dyDescent="0.25">
      <c r="A480" s="47">
        <v>9003416400</v>
      </c>
      <c r="B480" t="s">
        <v>1845</v>
      </c>
      <c r="C480" s="76" t="s">
        <v>1774</v>
      </c>
      <c r="D480" s="86">
        <v>42792.113699999994</v>
      </c>
      <c r="E480" s="86">
        <v>6063.7399999999898</v>
      </c>
      <c r="F480" s="15">
        <f>Table323[[#This Row],[Single Family]]+Table323[[#This Row],[2-4 Units]]+Table323[[#This Row],[&gt;4 Units]]</f>
        <v>0</v>
      </c>
      <c r="G480" s="15">
        <v>0</v>
      </c>
      <c r="H480" s="15">
        <v>0</v>
      </c>
      <c r="I480" s="15">
        <v>0</v>
      </c>
      <c r="J480" s="85">
        <v>0</v>
      </c>
      <c r="K480">
        <f t="shared" si="7"/>
        <v>0</v>
      </c>
      <c r="L480" s="15">
        <v>0</v>
      </c>
      <c r="M480" s="15">
        <v>0</v>
      </c>
      <c r="N480" s="15">
        <v>0</v>
      </c>
      <c r="O480" s="85">
        <v>0</v>
      </c>
    </row>
    <row r="481" spans="1:15" x14ac:dyDescent="0.25">
      <c r="A481" s="47">
        <v>9003416500</v>
      </c>
      <c r="B481" t="s">
        <v>1845</v>
      </c>
      <c r="C481" s="76" t="s">
        <v>1774</v>
      </c>
      <c r="D481" s="86">
        <v>44569.923489000001</v>
      </c>
      <c r="E481" s="86">
        <v>11165.93</v>
      </c>
      <c r="F481" s="15">
        <f>Table323[[#This Row],[Single Family]]+Table323[[#This Row],[2-4 Units]]+Table323[[#This Row],[&gt;4 Units]]</f>
        <v>0</v>
      </c>
      <c r="G481" s="15">
        <v>0</v>
      </c>
      <c r="H481" s="15">
        <v>0</v>
      </c>
      <c r="I481" s="15">
        <v>0</v>
      </c>
      <c r="J481" s="85">
        <v>0</v>
      </c>
      <c r="K481">
        <f t="shared" si="7"/>
        <v>0</v>
      </c>
      <c r="L481" s="15">
        <v>0</v>
      </c>
      <c r="M481" s="15">
        <v>0</v>
      </c>
      <c r="N481" s="15">
        <v>0</v>
      </c>
      <c r="O481" s="85">
        <v>0</v>
      </c>
    </row>
    <row r="482" spans="1:15" x14ac:dyDescent="0.25">
      <c r="A482" s="47">
        <v>9003416600</v>
      </c>
      <c r="B482" t="s">
        <v>1845</v>
      </c>
      <c r="C482" s="76" t="s">
        <v>1774</v>
      </c>
      <c r="D482" s="86">
        <v>15975.300977999943</v>
      </c>
      <c r="E482" s="86">
        <v>371.72</v>
      </c>
      <c r="F482" s="15">
        <f>Table323[[#This Row],[Single Family]]+Table323[[#This Row],[2-4 Units]]+Table323[[#This Row],[&gt;4 Units]]</f>
        <v>0</v>
      </c>
      <c r="G482" s="15">
        <v>0</v>
      </c>
      <c r="H482" s="15">
        <v>0</v>
      </c>
      <c r="I482" s="15">
        <v>0</v>
      </c>
      <c r="J482" s="85">
        <v>0</v>
      </c>
      <c r="K482">
        <f t="shared" si="7"/>
        <v>0</v>
      </c>
      <c r="L482" s="15">
        <v>0</v>
      </c>
      <c r="M482" s="15">
        <v>0</v>
      </c>
      <c r="N482" s="15">
        <v>0</v>
      </c>
      <c r="O482" s="85">
        <v>0</v>
      </c>
    </row>
    <row r="483" spans="1:15" x14ac:dyDescent="0.25">
      <c r="A483" s="47">
        <v>9003416700</v>
      </c>
      <c r="B483" t="s">
        <v>1845</v>
      </c>
      <c r="C483" s="76" t="s">
        <v>1774</v>
      </c>
      <c r="D483" s="86">
        <v>340125.8239259994</v>
      </c>
      <c r="E483" s="86">
        <v>814342.375999999</v>
      </c>
      <c r="F483" s="15">
        <f>Table323[[#This Row],[Single Family]]+Table323[[#This Row],[2-4 Units]]+Table323[[#This Row],[&gt;4 Units]]</f>
        <v>233</v>
      </c>
      <c r="G483" s="15">
        <v>175</v>
      </c>
      <c r="H483" s="15">
        <v>14</v>
      </c>
      <c r="I483" s="15">
        <v>44</v>
      </c>
      <c r="J483" s="85">
        <v>123397</v>
      </c>
      <c r="K483">
        <f t="shared" si="7"/>
        <v>482</v>
      </c>
      <c r="L483" s="15">
        <v>113</v>
      </c>
      <c r="M483" s="15">
        <v>0</v>
      </c>
      <c r="N483" s="15">
        <v>369</v>
      </c>
      <c r="O483" s="85">
        <v>282136</v>
      </c>
    </row>
    <row r="484" spans="1:15" x14ac:dyDescent="0.25">
      <c r="A484" s="47">
        <v>9003416800</v>
      </c>
      <c r="B484" t="s">
        <v>1845</v>
      </c>
      <c r="C484" s="76" t="s">
        <v>1774</v>
      </c>
      <c r="D484" s="86">
        <v>29401.750979999997</v>
      </c>
      <c r="E484" s="86">
        <v>2601.8099999999899</v>
      </c>
      <c r="F484" s="15">
        <f>Table323[[#This Row],[Single Family]]+Table323[[#This Row],[2-4 Units]]+Table323[[#This Row],[&gt;4 Units]]</f>
        <v>0</v>
      </c>
      <c r="G484" s="15">
        <v>0</v>
      </c>
      <c r="H484" s="15">
        <v>0</v>
      </c>
      <c r="I484" s="15">
        <v>0</v>
      </c>
      <c r="J484" s="85">
        <v>0</v>
      </c>
      <c r="K484">
        <f t="shared" si="7"/>
        <v>0</v>
      </c>
      <c r="L484" s="15">
        <v>0</v>
      </c>
      <c r="M484" s="15">
        <v>0</v>
      </c>
      <c r="N484" s="15">
        <v>0</v>
      </c>
      <c r="O484" s="85">
        <v>0</v>
      </c>
    </row>
    <row r="485" spans="1:15" x14ac:dyDescent="0.25">
      <c r="A485" s="47">
        <v>9003417100</v>
      </c>
      <c r="B485" t="s">
        <v>1845</v>
      </c>
      <c r="C485" s="76" t="s">
        <v>1792</v>
      </c>
      <c r="D485" s="86">
        <v>16206.623369999999</v>
      </c>
      <c r="E485" s="86">
        <v>300.82</v>
      </c>
      <c r="F485" s="15">
        <f>Table323[[#This Row],[Single Family]]+Table323[[#This Row],[2-4 Units]]+Table323[[#This Row],[&gt;4 Units]]</f>
        <v>0</v>
      </c>
      <c r="G485" s="15">
        <v>0</v>
      </c>
      <c r="H485" s="15">
        <v>0</v>
      </c>
      <c r="I485" s="15">
        <v>0</v>
      </c>
      <c r="J485" s="85">
        <v>0</v>
      </c>
      <c r="K485">
        <f t="shared" si="7"/>
        <v>0</v>
      </c>
      <c r="L485" s="15">
        <v>0</v>
      </c>
      <c r="M485" s="15">
        <v>0</v>
      </c>
      <c r="N485" s="15">
        <v>0</v>
      </c>
      <c r="O485" s="85">
        <v>0</v>
      </c>
    </row>
    <row r="486" spans="1:15" x14ac:dyDescent="0.25">
      <c r="A486" s="47">
        <v>9003417200</v>
      </c>
      <c r="B486" t="s">
        <v>1845</v>
      </c>
      <c r="C486" s="76" t="s">
        <v>1774</v>
      </c>
      <c r="D486" s="86">
        <v>20565.161442000001</v>
      </c>
      <c r="E486" s="86">
        <v>3366.7199999999898</v>
      </c>
      <c r="F486" s="15">
        <f>Table323[[#This Row],[Single Family]]+Table323[[#This Row],[2-4 Units]]+Table323[[#This Row],[&gt;4 Units]]</f>
        <v>0</v>
      </c>
      <c r="G486" s="15">
        <v>0</v>
      </c>
      <c r="H486" s="15">
        <v>0</v>
      </c>
      <c r="I486" s="15">
        <v>0</v>
      </c>
      <c r="J486" s="85">
        <v>0</v>
      </c>
      <c r="K486">
        <f t="shared" si="7"/>
        <v>0</v>
      </c>
      <c r="L486" s="15">
        <v>0</v>
      </c>
      <c r="M486" s="15">
        <v>0</v>
      </c>
      <c r="N486" s="15">
        <v>0</v>
      </c>
      <c r="O486" s="85">
        <v>0</v>
      </c>
    </row>
    <row r="487" spans="1:15" x14ac:dyDescent="0.25">
      <c r="A487" s="47">
        <v>9003417300</v>
      </c>
      <c r="B487" t="s">
        <v>1845</v>
      </c>
      <c r="C487" s="76" t="s">
        <v>1792</v>
      </c>
      <c r="D487" s="86">
        <v>556.98677999999995</v>
      </c>
      <c r="E487" s="86">
        <v>0</v>
      </c>
      <c r="F487" s="15">
        <f>Table323[[#This Row],[Single Family]]+Table323[[#This Row],[2-4 Units]]+Table323[[#This Row],[&gt;4 Units]]</f>
        <v>0</v>
      </c>
      <c r="G487" s="15">
        <v>0</v>
      </c>
      <c r="H487" s="15">
        <v>0</v>
      </c>
      <c r="I487" s="15">
        <v>0</v>
      </c>
      <c r="J487" s="85">
        <v>0</v>
      </c>
      <c r="K487">
        <f t="shared" si="7"/>
        <v>0</v>
      </c>
      <c r="L487" s="15">
        <v>0</v>
      </c>
      <c r="M487" s="15">
        <v>0</v>
      </c>
      <c r="N487" s="15">
        <v>0</v>
      </c>
      <c r="O487" s="85">
        <v>0</v>
      </c>
    </row>
    <row r="488" spans="1:15" x14ac:dyDescent="0.25">
      <c r="A488" s="47">
        <v>9003417400</v>
      </c>
      <c r="B488" t="s">
        <v>1845</v>
      </c>
      <c r="C488" s="76" t="s">
        <v>1774</v>
      </c>
      <c r="D488" s="86">
        <v>33311.924729999999</v>
      </c>
      <c r="E488" s="86">
        <v>3995.79</v>
      </c>
      <c r="F488" s="15">
        <f>Table323[[#This Row],[Single Family]]+Table323[[#This Row],[2-4 Units]]+Table323[[#This Row],[&gt;4 Units]]</f>
        <v>0</v>
      </c>
      <c r="G488" s="15">
        <v>0</v>
      </c>
      <c r="H488" s="15">
        <v>0</v>
      </c>
      <c r="I488" s="15">
        <v>0</v>
      </c>
      <c r="J488" s="85">
        <v>0</v>
      </c>
      <c r="K488">
        <f t="shared" si="7"/>
        <v>0</v>
      </c>
      <c r="L488" s="15">
        <v>0</v>
      </c>
      <c r="M488" s="15">
        <v>0</v>
      </c>
      <c r="N488" s="15">
        <v>0</v>
      </c>
      <c r="O488" s="85">
        <v>0</v>
      </c>
    </row>
    <row r="489" spans="1:15" x14ac:dyDescent="0.25">
      <c r="A489" s="47">
        <v>9003417500</v>
      </c>
      <c r="B489" t="s">
        <v>1845</v>
      </c>
      <c r="C489" s="76" t="s">
        <v>1774</v>
      </c>
      <c r="D489" s="86">
        <v>45632.931120000001</v>
      </c>
      <c r="E489" s="86">
        <v>11831.83</v>
      </c>
      <c r="F489" s="15">
        <f>Table323[[#This Row],[Single Family]]+Table323[[#This Row],[2-4 Units]]+Table323[[#This Row],[&gt;4 Units]]</f>
        <v>0</v>
      </c>
      <c r="G489" s="15">
        <v>0</v>
      </c>
      <c r="H489" s="15">
        <v>0</v>
      </c>
      <c r="I489" s="15">
        <v>0</v>
      </c>
      <c r="J489" s="85">
        <v>0</v>
      </c>
      <c r="K489">
        <f t="shared" si="7"/>
        <v>0</v>
      </c>
      <c r="L489" s="15">
        <v>0</v>
      </c>
      <c r="M489" s="15">
        <v>0</v>
      </c>
      <c r="N489" s="15">
        <v>0</v>
      </c>
      <c r="O489" s="85">
        <v>0</v>
      </c>
    </row>
    <row r="490" spans="1:15" x14ac:dyDescent="0.25">
      <c r="A490" s="47">
        <v>9003460100</v>
      </c>
      <c r="B490" t="s">
        <v>1845</v>
      </c>
      <c r="C490" s="76" t="s">
        <v>1774</v>
      </c>
      <c r="D490" s="86">
        <v>246.92282999999998</v>
      </c>
      <c r="E490" s="86">
        <v>1265.49</v>
      </c>
      <c r="F490" s="15">
        <f>Table323[[#This Row],[Single Family]]+Table323[[#This Row],[2-4 Units]]+Table323[[#This Row],[&gt;4 Units]]</f>
        <v>0</v>
      </c>
      <c r="G490" s="15">
        <v>0</v>
      </c>
      <c r="H490" s="15">
        <v>0</v>
      </c>
      <c r="I490" s="15">
        <v>0</v>
      </c>
      <c r="J490" s="85">
        <v>0</v>
      </c>
      <c r="K490">
        <f t="shared" si="7"/>
        <v>0</v>
      </c>
      <c r="L490" s="15">
        <v>0</v>
      </c>
      <c r="M490" s="15">
        <v>0</v>
      </c>
      <c r="N490" s="15">
        <v>0</v>
      </c>
      <c r="O490" s="85">
        <v>0</v>
      </c>
    </row>
    <row r="491" spans="1:15" x14ac:dyDescent="0.25">
      <c r="A491" s="47">
        <v>9003460202</v>
      </c>
      <c r="B491" t="s">
        <v>1845</v>
      </c>
      <c r="C491" s="76" t="s">
        <v>1774</v>
      </c>
      <c r="D491" s="86">
        <v>292.37354999999997</v>
      </c>
      <c r="E491" s="86">
        <v>0</v>
      </c>
      <c r="F491" s="15">
        <f>Table323[[#This Row],[Single Family]]+Table323[[#This Row],[2-4 Units]]+Table323[[#This Row],[&gt;4 Units]]</f>
        <v>0</v>
      </c>
      <c r="G491" s="15">
        <v>0</v>
      </c>
      <c r="H491" s="15">
        <v>0</v>
      </c>
      <c r="I491" s="15">
        <v>0</v>
      </c>
      <c r="J491" s="85">
        <v>0</v>
      </c>
      <c r="K491">
        <f t="shared" si="7"/>
        <v>0</v>
      </c>
      <c r="L491" s="15">
        <v>0</v>
      </c>
      <c r="M491" s="15">
        <v>0</v>
      </c>
      <c r="N491" s="15">
        <v>0</v>
      </c>
      <c r="O491" s="85">
        <v>0</v>
      </c>
    </row>
    <row r="492" spans="1:15" x14ac:dyDescent="0.25">
      <c r="A492" s="47">
        <v>9003494300</v>
      </c>
      <c r="B492" t="s">
        <v>1845</v>
      </c>
      <c r="C492" s="76" t="s">
        <v>1774</v>
      </c>
      <c r="D492" s="86">
        <v>119.37617999999999</v>
      </c>
      <c r="E492" s="86">
        <v>0</v>
      </c>
      <c r="F492" s="15">
        <f>Table323[[#This Row],[Single Family]]+Table323[[#This Row],[2-4 Units]]+Table323[[#This Row],[&gt;4 Units]]</f>
        <v>0</v>
      </c>
      <c r="G492" s="15">
        <v>0</v>
      </c>
      <c r="H492" s="15">
        <v>0</v>
      </c>
      <c r="I492" s="15">
        <v>0</v>
      </c>
      <c r="J492" s="85">
        <v>0</v>
      </c>
      <c r="K492">
        <f t="shared" si="7"/>
        <v>0</v>
      </c>
      <c r="L492" s="15">
        <v>0</v>
      </c>
      <c r="M492" s="15">
        <v>0</v>
      </c>
      <c r="N492" s="15">
        <v>0</v>
      </c>
      <c r="O492" s="85">
        <v>0</v>
      </c>
    </row>
    <row r="493" spans="1:15" x14ac:dyDescent="0.25">
      <c r="A493" s="47">
        <v>9001035100</v>
      </c>
      <c r="B493" t="s">
        <v>1844</v>
      </c>
      <c r="C493" s="76" t="s">
        <v>1774</v>
      </c>
      <c r="D493" s="86">
        <v>363082.46662799997</v>
      </c>
      <c r="E493" s="86">
        <v>252143.81</v>
      </c>
      <c r="F493" s="15">
        <f>Table323[[#This Row],[Single Family]]+Table323[[#This Row],[2-4 Units]]+Table323[[#This Row],[&gt;4 Units]]</f>
        <v>121</v>
      </c>
      <c r="G493" s="15">
        <v>119</v>
      </c>
      <c r="H493" s="15">
        <v>2</v>
      </c>
      <c r="I493" s="15">
        <v>0</v>
      </c>
      <c r="J493" s="85">
        <v>219785</v>
      </c>
      <c r="K493">
        <f t="shared" si="7"/>
        <v>6</v>
      </c>
      <c r="L493" s="15">
        <v>6</v>
      </c>
      <c r="M493" s="15">
        <v>0</v>
      </c>
      <c r="N493" s="15">
        <v>0</v>
      </c>
      <c r="O493" s="85">
        <v>44525.8</v>
      </c>
    </row>
    <row r="494" spans="1:15" x14ac:dyDescent="0.25">
      <c r="A494" s="47">
        <v>9001035200</v>
      </c>
      <c r="B494" t="s">
        <v>1844</v>
      </c>
      <c r="C494" s="76" t="s">
        <v>1774</v>
      </c>
      <c r="D494" s="86">
        <v>121026.41705699943</v>
      </c>
      <c r="E494" s="86">
        <v>11749.49</v>
      </c>
      <c r="F494" s="15">
        <f>Table323[[#This Row],[Single Family]]+Table323[[#This Row],[2-4 Units]]+Table323[[#This Row],[&gt;4 Units]]</f>
        <v>0</v>
      </c>
      <c r="G494" s="15">
        <v>0</v>
      </c>
      <c r="H494" s="15">
        <v>0</v>
      </c>
      <c r="I494" s="15">
        <v>0</v>
      </c>
      <c r="J494" s="85">
        <v>0</v>
      </c>
      <c r="K494">
        <f t="shared" si="7"/>
        <v>0</v>
      </c>
      <c r="L494" s="15">
        <v>0</v>
      </c>
      <c r="M494" s="15">
        <v>0</v>
      </c>
      <c r="N494" s="15">
        <v>0</v>
      </c>
      <c r="O494" s="85">
        <v>0</v>
      </c>
    </row>
    <row r="495" spans="1:15" x14ac:dyDescent="0.25">
      <c r="A495" s="47">
        <v>9001035300</v>
      </c>
      <c r="B495" t="s">
        <v>1844</v>
      </c>
      <c r="C495" s="76" t="s">
        <v>1774</v>
      </c>
      <c r="D495" s="86">
        <v>105625.89361799943</v>
      </c>
      <c r="E495" s="86">
        <v>20686.18</v>
      </c>
      <c r="F495" s="15">
        <f>Table323[[#This Row],[Single Family]]+Table323[[#This Row],[2-4 Units]]+Table323[[#This Row],[&gt;4 Units]]</f>
        <v>0</v>
      </c>
      <c r="G495" s="15">
        <v>0</v>
      </c>
      <c r="H495" s="15">
        <v>0</v>
      </c>
      <c r="I495" s="15">
        <v>0</v>
      </c>
      <c r="J495" s="85">
        <v>0</v>
      </c>
      <c r="K495">
        <f t="shared" si="7"/>
        <v>0</v>
      </c>
      <c r="L495" s="15">
        <v>0</v>
      </c>
      <c r="M495" s="15">
        <v>0</v>
      </c>
      <c r="N495" s="15">
        <v>0</v>
      </c>
      <c r="O495" s="85">
        <v>0</v>
      </c>
    </row>
    <row r="496" spans="1:15" x14ac:dyDescent="0.25">
      <c r="A496" s="47">
        <v>9001035400</v>
      </c>
      <c r="B496" t="s">
        <v>1844</v>
      </c>
      <c r="C496" s="76" t="s">
        <v>1774</v>
      </c>
      <c r="D496" s="86">
        <v>142382.30138999998</v>
      </c>
      <c r="E496" s="86">
        <v>26151.97</v>
      </c>
      <c r="F496" s="15">
        <f>Table323[[#This Row],[Single Family]]+Table323[[#This Row],[2-4 Units]]+Table323[[#This Row],[&gt;4 Units]]</f>
        <v>0</v>
      </c>
      <c r="G496" s="15">
        <v>0</v>
      </c>
      <c r="H496" s="15">
        <v>0</v>
      </c>
      <c r="I496" s="15">
        <v>0</v>
      </c>
      <c r="J496" s="85">
        <v>0</v>
      </c>
      <c r="K496">
        <f t="shared" si="7"/>
        <v>0</v>
      </c>
      <c r="L496" s="15">
        <v>0</v>
      </c>
      <c r="M496" s="15">
        <v>0</v>
      </c>
      <c r="N496" s="15">
        <v>0</v>
      </c>
      <c r="O496" s="85">
        <v>0</v>
      </c>
    </row>
    <row r="497" spans="1:15" x14ac:dyDescent="0.25">
      <c r="A497" s="47">
        <v>9001210900</v>
      </c>
      <c r="B497" t="s">
        <v>1843</v>
      </c>
      <c r="C497" s="76" t="s">
        <v>1774</v>
      </c>
      <c r="D497" s="86">
        <v>975.28706099999431</v>
      </c>
      <c r="E497" s="86">
        <v>0</v>
      </c>
      <c r="F497" s="15">
        <f>Table323[[#This Row],[Single Family]]+Table323[[#This Row],[2-4 Units]]+Table323[[#This Row],[&gt;4 Units]]</f>
        <v>0</v>
      </c>
      <c r="G497" s="15">
        <v>0</v>
      </c>
      <c r="H497" s="15">
        <v>0</v>
      </c>
      <c r="I497" s="15">
        <v>0</v>
      </c>
      <c r="J497" s="85">
        <v>0</v>
      </c>
      <c r="K497">
        <f t="shared" si="7"/>
        <v>0</v>
      </c>
      <c r="L497" s="15">
        <v>0</v>
      </c>
      <c r="M497" s="15">
        <v>0</v>
      </c>
      <c r="N497" s="15">
        <v>0</v>
      </c>
      <c r="O497" s="85">
        <v>0</v>
      </c>
    </row>
    <row r="498" spans="1:15" x14ac:dyDescent="0.25">
      <c r="A498" s="47">
        <v>9001211000</v>
      </c>
      <c r="B498" t="s">
        <v>1843</v>
      </c>
      <c r="C498" s="76" t="s">
        <v>1774</v>
      </c>
      <c r="D498" s="86">
        <v>1598.6791799999999</v>
      </c>
      <c r="E498" s="86">
        <v>750</v>
      </c>
      <c r="F498" s="15">
        <f>Table323[[#This Row],[Single Family]]+Table323[[#This Row],[2-4 Units]]+Table323[[#This Row],[&gt;4 Units]]</f>
        <v>0</v>
      </c>
      <c r="G498" s="15">
        <v>0</v>
      </c>
      <c r="H498" s="15">
        <v>0</v>
      </c>
      <c r="I498" s="15">
        <v>0</v>
      </c>
      <c r="J498" s="85">
        <v>0</v>
      </c>
      <c r="K498">
        <f t="shared" si="7"/>
        <v>0</v>
      </c>
      <c r="L498" s="15">
        <v>0</v>
      </c>
      <c r="M498" s="15">
        <v>0</v>
      </c>
      <c r="N498" s="15">
        <v>0</v>
      </c>
      <c r="O498" s="85">
        <v>0</v>
      </c>
    </row>
    <row r="499" spans="1:15" x14ac:dyDescent="0.25">
      <c r="A499" s="47">
        <v>9001220100</v>
      </c>
      <c r="B499" t="s">
        <v>1843</v>
      </c>
      <c r="C499" s="76" t="s">
        <v>1774</v>
      </c>
      <c r="D499" s="86">
        <v>76880.269367999994</v>
      </c>
      <c r="E499" s="86">
        <v>21571.779999999901</v>
      </c>
      <c r="F499" s="15">
        <f>Table323[[#This Row],[Single Family]]+Table323[[#This Row],[2-4 Units]]+Table323[[#This Row],[&gt;4 Units]]</f>
        <v>0</v>
      </c>
      <c r="G499" s="15">
        <v>0</v>
      </c>
      <c r="H499" s="15">
        <v>0</v>
      </c>
      <c r="I499" s="15">
        <v>0</v>
      </c>
      <c r="J499" s="85">
        <v>0</v>
      </c>
      <c r="K499">
        <f t="shared" si="7"/>
        <v>0</v>
      </c>
      <c r="L499" s="15">
        <v>0</v>
      </c>
      <c r="M499" s="15">
        <v>0</v>
      </c>
      <c r="N499" s="15">
        <v>0</v>
      </c>
      <c r="O499" s="85">
        <v>0</v>
      </c>
    </row>
    <row r="500" spans="1:15" x14ac:dyDescent="0.25">
      <c r="A500" s="47">
        <v>9001220200</v>
      </c>
      <c r="B500" t="s">
        <v>1843</v>
      </c>
      <c r="C500" s="76" t="s">
        <v>1774</v>
      </c>
      <c r="D500" s="86">
        <v>182967.744645</v>
      </c>
      <c r="E500" s="86">
        <v>152636.87999999902</v>
      </c>
      <c r="F500" s="15">
        <f>Table323[[#This Row],[Single Family]]+Table323[[#This Row],[2-4 Units]]+Table323[[#This Row],[&gt;4 Units]]</f>
        <v>72</v>
      </c>
      <c r="G500" s="15">
        <v>72</v>
      </c>
      <c r="H500" s="15">
        <v>0</v>
      </c>
      <c r="I500" s="15">
        <v>0</v>
      </c>
      <c r="J500" s="85">
        <v>119974</v>
      </c>
      <c r="K500">
        <f t="shared" si="7"/>
        <v>6</v>
      </c>
      <c r="L500" s="15">
        <v>6</v>
      </c>
      <c r="M500" s="15">
        <v>0</v>
      </c>
      <c r="N500" s="15">
        <v>0</v>
      </c>
      <c r="O500" s="85">
        <v>38723.5</v>
      </c>
    </row>
    <row r="501" spans="1:15" x14ac:dyDescent="0.25">
      <c r="A501" s="47">
        <v>9001220300</v>
      </c>
      <c r="B501" t="s">
        <v>1843</v>
      </c>
      <c r="C501" s="76" t="s">
        <v>1774</v>
      </c>
      <c r="D501" s="86">
        <v>76850.457641999994</v>
      </c>
      <c r="E501" s="86">
        <v>21143.360000000001</v>
      </c>
      <c r="F501" s="15">
        <f>Table323[[#This Row],[Single Family]]+Table323[[#This Row],[2-4 Units]]+Table323[[#This Row],[&gt;4 Units]]</f>
        <v>0</v>
      </c>
      <c r="G501" s="15">
        <v>0</v>
      </c>
      <c r="H501" s="15">
        <v>0</v>
      </c>
      <c r="I501" s="15">
        <v>0</v>
      </c>
      <c r="J501" s="85">
        <v>0</v>
      </c>
      <c r="K501">
        <f t="shared" si="7"/>
        <v>0</v>
      </c>
      <c r="L501" s="15">
        <v>0</v>
      </c>
      <c r="M501" s="15">
        <v>0</v>
      </c>
      <c r="N501" s="15">
        <v>0</v>
      </c>
      <c r="O501" s="85">
        <v>0</v>
      </c>
    </row>
    <row r="502" spans="1:15" x14ac:dyDescent="0.25">
      <c r="A502" s="47">
        <v>9001257100</v>
      </c>
      <c r="B502" t="s">
        <v>1843</v>
      </c>
      <c r="C502" s="76" t="s">
        <v>1774</v>
      </c>
      <c r="D502" s="86">
        <v>1580.6939399999999</v>
      </c>
      <c r="E502" s="86">
        <v>0</v>
      </c>
      <c r="F502" s="15">
        <f>Table323[[#This Row],[Single Family]]+Table323[[#This Row],[2-4 Units]]+Table323[[#This Row],[&gt;4 Units]]</f>
        <v>0</v>
      </c>
      <c r="G502" s="15">
        <v>0</v>
      </c>
      <c r="H502" s="15">
        <v>0</v>
      </c>
      <c r="I502" s="15">
        <v>0</v>
      </c>
      <c r="J502" s="85">
        <v>0</v>
      </c>
      <c r="K502">
        <f t="shared" si="7"/>
        <v>0</v>
      </c>
      <c r="L502" s="15">
        <v>0</v>
      </c>
      <c r="M502" s="15">
        <v>0</v>
      </c>
      <c r="N502" s="15">
        <v>0</v>
      </c>
      <c r="O502" s="85">
        <v>0</v>
      </c>
    </row>
    <row r="503" spans="1:15" x14ac:dyDescent="0.25">
      <c r="A503" s="47">
        <v>9005306100</v>
      </c>
      <c r="B503" t="s">
        <v>1842</v>
      </c>
      <c r="C503" s="76" t="s">
        <v>1774</v>
      </c>
      <c r="D503" s="86">
        <v>142971.5487689994</v>
      </c>
      <c r="E503" s="86">
        <v>207346.14</v>
      </c>
      <c r="F503" s="15">
        <f>Table323[[#This Row],[Single Family]]+Table323[[#This Row],[2-4 Units]]+Table323[[#This Row],[&gt;4 Units]]</f>
        <v>20</v>
      </c>
      <c r="G503" s="15">
        <v>20</v>
      </c>
      <c r="H503" s="15">
        <v>0</v>
      </c>
      <c r="I503" s="15">
        <v>0</v>
      </c>
      <c r="J503" s="85">
        <v>39560.300000000003</v>
      </c>
      <c r="K503">
        <f t="shared" si="7"/>
        <v>1</v>
      </c>
      <c r="L503" s="15">
        <v>1</v>
      </c>
      <c r="M503" s="15">
        <v>0</v>
      </c>
      <c r="N503" s="15">
        <v>0</v>
      </c>
      <c r="O503" s="85">
        <v>7658.8599999999897</v>
      </c>
    </row>
    <row r="504" spans="1:15" x14ac:dyDescent="0.25">
      <c r="A504" s="47">
        <v>9011690300</v>
      </c>
      <c r="B504" t="s">
        <v>1841</v>
      </c>
      <c r="C504" s="76" t="s">
        <v>1774</v>
      </c>
      <c r="D504" s="86">
        <v>171185.01006599944</v>
      </c>
      <c r="E504" s="86">
        <v>98702.24</v>
      </c>
      <c r="F504" s="15">
        <f>Table323[[#This Row],[Single Family]]+Table323[[#This Row],[2-4 Units]]+Table323[[#This Row],[&gt;4 Units]]</f>
        <v>71</v>
      </c>
      <c r="G504" s="15">
        <v>61</v>
      </c>
      <c r="H504" s="15">
        <v>10</v>
      </c>
      <c r="I504" s="15">
        <v>0</v>
      </c>
      <c r="J504" s="85">
        <v>62404.9</v>
      </c>
      <c r="K504">
        <f t="shared" si="7"/>
        <v>229</v>
      </c>
      <c r="L504" s="15">
        <v>29</v>
      </c>
      <c r="M504" s="15">
        <v>0</v>
      </c>
      <c r="N504" s="15">
        <v>200</v>
      </c>
      <c r="O504" s="85">
        <v>20996.7</v>
      </c>
    </row>
    <row r="505" spans="1:15" x14ac:dyDescent="0.25">
      <c r="A505" s="47">
        <v>9011690400</v>
      </c>
      <c r="B505" t="s">
        <v>1841</v>
      </c>
      <c r="C505" s="76" t="s">
        <v>1774</v>
      </c>
      <c r="D505" s="86">
        <v>30769.718426999945</v>
      </c>
      <c r="E505" s="86">
        <v>7281.3999999999896</v>
      </c>
      <c r="F505" s="15">
        <f>Table323[[#This Row],[Single Family]]+Table323[[#This Row],[2-4 Units]]+Table323[[#This Row],[&gt;4 Units]]</f>
        <v>0</v>
      </c>
      <c r="G505" s="15">
        <v>0</v>
      </c>
      <c r="H505" s="15">
        <v>0</v>
      </c>
      <c r="I505" s="15">
        <v>0</v>
      </c>
      <c r="J505" s="85">
        <v>0</v>
      </c>
      <c r="K505">
        <f t="shared" si="7"/>
        <v>0</v>
      </c>
      <c r="L505" s="15">
        <v>0</v>
      </c>
      <c r="M505" s="15">
        <v>0</v>
      </c>
      <c r="N505" s="15">
        <v>0</v>
      </c>
      <c r="O505" s="85">
        <v>0</v>
      </c>
    </row>
    <row r="506" spans="1:15" x14ac:dyDescent="0.25">
      <c r="A506" s="47">
        <v>9011690500</v>
      </c>
      <c r="B506" t="s">
        <v>1841</v>
      </c>
      <c r="C506" s="76" t="s">
        <v>1774</v>
      </c>
      <c r="D506" s="86">
        <v>31514.357259</v>
      </c>
      <c r="E506" s="86">
        <v>4336.0999999999904</v>
      </c>
      <c r="F506" s="15">
        <f>Table323[[#This Row],[Single Family]]+Table323[[#This Row],[2-4 Units]]+Table323[[#This Row],[&gt;4 Units]]</f>
        <v>0</v>
      </c>
      <c r="G506" s="15">
        <v>0</v>
      </c>
      <c r="H506" s="15">
        <v>0</v>
      </c>
      <c r="I506" s="15">
        <v>0</v>
      </c>
      <c r="J506" s="85">
        <v>0</v>
      </c>
      <c r="K506">
        <f t="shared" si="7"/>
        <v>0</v>
      </c>
      <c r="L506" s="15">
        <v>0</v>
      </c>
      <c r="M506" s="15">
        <v>0</v>
      </c>
      <c r="N506" s="15">
        <v>0</v>
      </c>
      <c r="O506" s="85">
        <v>0</v>
      </c>
    </row>
    <row r="507" spans="1:15" x14ac:dyDescent="0.25">
      <c r="A507" s="47">
        <v>9011690700</v>
      </c>
      <c r="B507" t="s">
        <v>1841</v>
      </c>
      <c r="C507" s="76" t="s">
        <v>1774</v>
      </c>
      <c r="D507" s="86">
        <v>11490.181289999999</v>
      </c>
      <c r="E507" s="86">
        <v>41.6</v>
      </c>
      <c r="F507" s="15">
        <f>Table323[[#This Row],[Single Family]]+Table323[[#This Row],[2-4 Units]]+Table323[[#This Row],[&gt;4 Units]]</f>
        <v>0</v>
      </c>
      <c r="G507" s="15">
        <v>0</v>
      </c>
      <c r="H507" s="15">
        <v>0</v>
      </c>
      <c r="I507" s="15">
        <v>0</v>
      </c>
      <c r="J507" s="85">
        <v>0</v>
      </c>
      <c r="K507">
        <f t="shared" si="7"/>
        <v>0</v>
      </c>
      <c r="L507" s="15">
        <v>0</v>
      </c>
      <c r="M507" s="15">
        <v>0</v>
      </c>
      <c r="N507" s="15">
        <v>0</v>
      </c>
      <c r="O507" s="85">
        <v>0</v>
      </c>
    </row>
    <row r="508" spans="1:15" x14ac:dyDescent="0.25">
      <c r="A508" s="47">
        <v>9011690800</v>
      </c>
      <c r="B508" t="s">
        <v>1841</v>
      </c>
      <c r="C508" s="76" t="s">
        <v>1774</v>
      </c>
      <c r="D508" s="86">
        <v>32639.455925999941</v>
      </c>
      <c r="E508" s="86">
        <v>3837.72999999999</v>
      </c>
      <c r="F508" s="15">
        <f>Table323[[#This Row],[Single Family]]+Table323[[#This Row],[2-4 Units]]+Table323[[#This Row],[&gt;4 Units]]</f>
        <v>0</v>
      </c>
      <c r="G508" s="15">
        <v>0</v>
      </c>
      <c r="H508" s="15">
        <v>0</v>
      </c>
      <c r="I508" s="15">
        <v>0</v>
      </c>
      <c r="J508" s="85">
        <v>0</v>
      </c>
      <c r="K508">
        <f t="shared" si="7"/>
        <v>0</v>
      </c>
      <c r="L508" s="15">
        <v>0</v>
      </c>
      <c r="M508" s="15">
        <v>0</v>
      </c>
      <c r="N508" s="15">
        <v>0</v>
      </c>
      <c r="O508" s="85">
        <v>0</v>
      </c>
    </row>
    <row r="509" spans="1:15" x14ac:dyDescent="0.25">
      <c r="A509" s="47">
        <v>9011690900</v>
      </c>
      <c r="B509" t="s">
        <v>1841</v>
      </c>
      <c r="C509" s="76" t="s">
        <v>1774</v>
      </c>
      <c r="D509" s="86">
        <v>61010.002871999997</v>
      </c>
      <c r="E509" s="86">
        <v>10036.629999999999</v>
      </c>
      <c r="F509" s="15">
        <f>Table323[[#This Row],[Single Family]]+Table323[[#This Row],[2-4 Units]]+Table323[[#This Row],[&gt;4 Units]]</f>
        <v>0</v>
      </c>
      <c r="G509" s="15">
        <v>0</v>
      </c>
      <c r="H509" s="15">
        <v>0</v>
      </c>
      <c r="I509" s="15">
        <v>0</v>
      </c>
      <c r="J509" s="85">
        <v>0</v>
      </c>
      <c r="K509">
        <f t="shared" si="7"/>
        <v>0</v>
      </c>
      <c r="L509" s="15">
        <v>0</v>
      </c>
      <c r="M509" s="15">
        <v>0</v>
      </c>
      <c r="N509" s="15">
        <v>0</v>
      </c>
      <c r="O509" s="85">
        <v>0</v>
      </c>
    </row>
    <row r="510" spans="1:15" x14ac:dyDescent="0.25">
      <c r="A510" s="47">
        <v>9011693400</v>
      </c>
      <c r="B510" t="s">
        <v>1841</v>
      </c>
      <c r="C510" s="76" t="s">
        <v>1774</v>
      </c>
      <c r="D510" s="86">
        <v>117.23858999999999</v>
      </c>
      <c r="E510" s="86">
        <v>0</v>
      </c>
      <c r="F510" s="15">
        <f>Table323[[#This Row],[Single Family]]+Table323[[#This Row],[2-4 Units]]+Table323[[#This Row],[&gt;4 Units]]</f>
        <v>0</v>
      </c>
      <c r="G510" s="15">
        <v>0</v>
      </c>
      <c r="H510" s="15">
        <v>0</v>
      </c>
      <c r="I510" s="15">
        <v>0</v>
      </c>
      <c r="J510" s="85">
        <v>0</v>
      </c>
      <c r="K510">
        <f t="shared" si="7"/>
        <v>0</v>
      </c>
      <c r="L510" s="15">
        <v>0</v>
      </c>
      <c r="M510" s="15">
        <v>0</v>
      </c>
      <c r="N510" s="15">
        <v>0</v>
      </c>
      <c r="O510" s="85">
        <v>0</v>
      </c>
    </row>
    <row r="511" spans="1:15" x14ac:dyDescent="0.25">
      <c r="A511" s="47">
        <v>9011693600</v>
      </c>
      <c r="B511" t="s">
        <v>1841</v>
      </c>
      <c r="C511" s="76" t="s">
        <v>1774</v>
      </c>
      <c r="D511" s="86">
        <v>132.03728999999998</v>
      </c>
      <c r="E511" s="86">
        <v>0</v>
      </c>
      <c r="F511" s="15">
        <f>Table323[[#This Row],[Single Family]]+Table323[[#This Row],[2-4 Units]]+Table323[[#This Row],[&gt;4 Units]]</f>
        <v>0</v>
      </c>
      <c r="G511" s="15">
        <v>0</v>
      </c>
      <c r="H511" s="15">
        <v>0</v>
      </c>
      <c r="I511" s="15">
        <v>0</v>
      </c>
      <c r="J511" s="85">
        <v>0</v>
      </c>
      <c r="K511">
        <f t="shared" si="7"/>
        <v>0</v>
      </c>
      <c r="L511" s="15">
        <v>0</v>
      </c>
      <c r="M511" s="15">
        <v>0</v>
      </c>
      <c r="N511" s="15">
        <v>0</v>
      </c>
      <c r="O511" s="85">
        <v>0</v>
      </c>
    </row>
    <row r="512" spans="1:15" x14ac:dyDescent="0.25">
      <c r="A512" s="47">
        <v>9011870300</v>
      </c>
      <c r="B512" t="s">
        <v>1841</v>
      </c>
      <c r="C512" s="76" t="s">
        <v>1774</v>
      </c>
      <c r="D512" s="86">
        <v>30760.870391999943</v>
      </c>
      <c r="E512" s="86">
        <v>1208.5799999999899</v>
      </c>
      <c r="F512" s="15">
        <f>Table323[[#This Row],[Single Family]]+Table323[[#This Row],[2-4 Units]]+Table323[[#This Row],[&gt;4 Units]]</f>
        <v>0</v>
      </c>
      <c r="G512" s="15">
        <v>0</v>
      </c>
      <c r="H512" s="15">
        <v>0</v>
      </c>
      <c r="I512" s="15">
        <v>0</v>
      </c>
      <c r="J512" s="85">
        <v>0</v>
      </c>
      <c r="K512">
        <f t="shared" si="7"/>
        <v>0</v>
      </c>
      <c r="L512" s="15">
        <v>0</v>
      </c>
      <c r="M512" s="15">
        <v>0</v>
      </c>
      <c r="N512" s="15">
        <v>0</v>
      </c>
      <c r="O512" s="85">
        <v>0</v>
      </c>
    </row>
    <row r="513" spans="1:15" x14ac:dyDescent="0.25">
      <c r="A513" s="47">
        <v>9005253100</v>
      </c>
      <c r="B513" t="s">
        <v>1840</v>
      </c>
      <c r="C513" s="76" t="s">
        <v>1774</v>
      </c>
      <c r="D513" s="86">
        <v>73548.689066999999</v>
      </c>
      <c r="E513" s="86">
        <v>32422.1499999999</v>
      </c>
      <c r="F513" s="15">
        <f>Table323[[#This Row],[Single Family]]+Table323[[#This Row],[2-4 Units]]+Table323[[#This Row],[&gt;4 Units]]</f>
        <v>0</v>
      </c>
      <c r="G513" s="15">
        <v>0</v>
      </c>
      <c r="H513" s="15">
        <v>0</v>
      </c>
      <c r="I513" s="15">
        <v>0</v>
      </c>
      <c r="J513" s="85">
        <v>0</v>
      </c>
      <c r="K513">
        <f t="shared" si="7"/>
        <v>0</v>
      </c>
      <c r="L513" s="15">
        <v>0</v>
      </c>
      <c r="M513" s="15">
        <v>0</v>
      </c>
      <c r="N513" s="15">
        <v>0</v>
      </c>
      <c r="O513" s="85">
        <v>0</v>
      </c>
    </row>
    <row r="514" spans="1:15" x14ac:dyDescent="0.25">
      <c r="A514" s="47">
        <v>9005253200</v>
      </c>
      <c r="B514" t="s">
        <v>1840</v>
      </c>
      <c r="C514" s="76" t="s">
        <v>1774</v>
      </c>
      <c r="D514" s="86">
        <v>288897.19645499997</v>
      </c>
      <c r="E514" s="86">
        <v>427610.32999999903</v>
      </c>
      <c r="F514" s="15">
        <f>Table323[[#This Row],[Single Family]]+Table323[[#This Row],[2-4 Units]]+Table323[[#This Row],[&gt;4 Units]]</f>
        <v>102</v>
      </c>
      <c r="G514" s="15">
        <v>102</v>
      </c>
      <c r="H514" s="15">
        <v>0</v>
      </c>
      <c r="I514" s="15">
        <v>0</v>
      </c>
      <c r="J514" s="85">
        <v>179734</v>
      </c>
      <c r="K514">
        <f t="shared" si="7"/>
        <v>317</v>
      </c>
      <c r="L514" s="15">
        <v>23</v>
      </c>
      <c r="M514" s="15">
        <v>0</v>
      </c>
      <c r="N514" s="15">
        <v>294</v>
      </c>
      <c r="O514" s="85">
        <v>151672</v>
      </c>
    </row>
    <row r="515" spans="1:15" x14ac:dyDescent="0.25">
      <c r="A515" s="47">
        <v>9005253300</v>
      </c>
      <c r="B515" t="s">
        <v>1840</v>
      </c>
      <c r="C515" s="76" t="s">
        <v>1774</v>
      </c>
      <c r="D515" s="86">
        <v>37276.326359999999</v>
      </c>
      <c r="E515" s="86">
        <v>6332.7699999999904</v>
      </c>
      <c r="F515" s="15">
        <f>Table323[[#This Row],[Single Family]]+Table323[[#This Row],[2-4 Units]]+Table323[[#This Row],[&gt;4 Units]]</f>
        <v>0</v>
      </c>
      <c r="G515" s="15">
        <v>0</v>
      </c>
      <c r="H515" s="15">
        <v>0</v>
      </c>
      <c r="I515" s="15">
        <v>0</v>
      </c>
      <c r="J515" s="85">
        <v>0</v>
      </c>
      <c r="K515">
        <f t="shared" si="7"/>
        <v>0</v>
      </c>
      <c r="L515" s="15">
        <v>0</v>
      </c>
      <c r="M515" s="15">
        <v>0</v>
      </c>
      <c r="N515" s="15">
        <v>0</v>
      </c>
      <c r="O515" s="85">
        <v>0</v>
      </c>
    </row>
    <row r="516" spans="1:15" x14ac:dyDescent="0.25">
      <c r="A516" s="47">
        <v>9005253400</v>
      </c>
      <c r="B516" t="s">
        <v>1840</v>
      </c>
      <c r="C516" s="76" t="s">
        <v>1774</v>
      </c>
      <c r="D516" s="86">
        <v>115442.22343499999</v>
      </c>
      <c r="E516" s="86">
        <v>13263.9</v>
      </c>
      <c r="F516" s="15">
        <f>Table323[[#This Row],[Single Family]]+Table323[[#This Row],[2-4 Units]]+Table323[[#This Row],[&gt;4 Units]]</f>
        <v>0</v>
      </c>
      <c r="G516" s="15">
        <v>0</v>
      </c>
      <c r="H516" s="15">
        <v>0</v>
      </c>
      <c r="I516" s="15">
        <v>0</v>
      </c>
      <c r="J516" s="85">
        <v>0</v>
      </c>
      <c r="K516">
        <f t="shared" si="7"/>
        <v>0</v>
      </c>
      <c r="L516" s="15">
        <v>0</v>
      </c>
      <c r="M516" s="15">
        <v>0</v>
      </c>
      <c r="N516" s="15">
        <v>0</v>
      </c>
      <c r="O516" s="85">
        <v>0</v>
      </c>
    </row>
    <row r="517" spans="1:15" x14ac:dyDescent="0.25">
      <c r="A517" s="47">
        <v>9005253500</v>
      </c>
      <c r="B517" t="s">
        <v>1840</v>
      </c>
      <c r="C517" s="76" t="s">
        <v>1774</v>
      </c>
      <c r="D517" s="86">
        <v>106225.68039299943</v>
      </c>
      <c r="E517" s="86">
        <v>10323.1</v>
      </c>
      <c r="F517" s="15">
        <f>Table323[[#This Row],[Single Family]]+Table323[[#This Row],[2-4 Units]]+Table323[[#This Row],[&gt;4 Units]]</f>
        <v>0</v>
      </c>
      <c r="G517" s="15">
        <v>0</v>
      </c>
      <c r="H517" s="15">
        <v>0</v>
      </c>
      <c r="I517" s="15">
        <v>0</v>
      </c>
      <c r="J517" s="85">
        <v>0</v>
      </c>
      <c r="K517">
        <f t="shared" si="7"/>
        <v>0</v>
      </c>
      <c r="L517" s="15">
        <v>0</v>
      </c>
      <c r="M517" s="15">
        <v>0</v>
      </c>
      <c r="N517" s="15">
        <v>0</v>
      </c>
      <c r="O517" s="85">
        <v>0</v>
      </c>
    </row>
    <row r="518" spans="1:15" x14ac:dyDescent="0.25">
      <c r="A518" s="47">
        <v>9005253600</v>
      </c>
      <c r="B518" t="s">
        <v>1840</v>
      </c>
      <c r="C518" s="76" t="s">
        <v>1774</v>
      </c>
      <c r="D518" s="86">
        <v>40891.02393599994</v>
      </c>
      <c r="E518" s="86">
        <v>67394.889999999898</v>
      </c>
      <c r="F518" s="15">
        <f>Table323[[#This Row],[Single Family]]+Table323[[#This Row],[2-4 Units]]+Table323[[#This Row],[&gt;4 Units]]</f>
        <v>0</v>
      </c>
      <c r="G518" s="15">
        <v>0</v>
      </c>
      <c r="H518" s="15">
        <v>0</v>
      </c>
      <c r="I518" s="15">
        <v>0</v>
      </c>
      <c r="J518" s="85">
        <v>0</v>
      </c>
      <c r="K518">
        <f t="shared" ref="K518:K581" si="8">L518+M518+N518</f>
        <v>0</v>
      </c>
      <c r="L518" s="15">
        <v>0</v>
      </c>
      <c r="M518" s="15">
        <v>0</v>
      </c>
      <c r="N518" s="15">
        <v>0</v>
      </c>
      <c r="O518" s="85">
        <v>0</v>
      </c>
    </row>
    <row r="519" spans="1:15" x14ac:dyDescent="0.25">
      <c r="A519" s="47">
        <v>9005267100</v>
      </c>
      <c r="B519" t="s">
        <v>1840</v>
      </c>
      <c r="C519" s="76" t="s">
        <v>1774</v>
      </c>
      <c r="D519" s="86">
        <v>540.19223999999997</v>
      </c>
      <c r="E519" s="86">
        <v>0</v>
      </c>
      <c r="F519" s="15">
        <f>Table323[[#This Row],[Single Family]]+Table323[[#This Row],[2-4 Units]]+Table323[[#This Row],[&gt;4 Units]]</f>
        <v>0</v>
      </c>
      <c r="G519" s="15">
        <v>0</v>
      </c>
      <c r="H519" s="15">
        <v>0</v>
      </c>
      <c r="I519" s="15">
        <v>0</v>
      </c>
      <c r="J519" s="85">
        <v>0</v>
      </c>
      <c r="K519">
        <f t="shared" si="8"/>
        <v>0</v>
      </c>
      <c r="L519" s="15">
        <v>0</v>
      </c>
      <c r="M519" s="15">
        <v>0</v>
      </c>
      <c r="N519" s="15">
        <v>0</v>
      </c>
      <c r="O519" s="85">
        <v>0</v>
      </c>
    </row>
    <row r="520" spans="1:15" x14ac:dyDescent="0.25">
      <c r="A520" s="47">
        <v>9003400100</v>
      </c>
      <c r="B520" t="s">
        <v>1839</v>
      </c>
      <c r="C520" s="76" t="s">
        <v>1774</v>
      </c>
      <c r="D520" s="86">
        <v>407.58227999999997</v>
      </c>
      <c r="E520" s="86">
        <v>0</v>
      </c>
      <c r="F520" s="15">
        <f>Table323[[#This Row],[Single Family]]+Table323[[#This Row],[2-4 Units]]+Table323[[#This Row],[&gt;4 Units]]</f>
        <v>0</v>
      </c>
      <c r="G520" s="15">
        <v>0</v>
      </c>
      <c r="H520" s="15">
        <v>0</v>
      </c>
      <c r="I520" s="15">
        <v>0</v>
      </c>
      <c r="J520" s="85">
        <v>0</v>
      </c>
      <c r="K520">
        <f t="shared" si="8"/>
        <v>0</v>
      </c>
      <c r="L520" s="15">
        <v>0</v>
      </c>
      <c r="M520" s="15">
        <v>0</v>
      </c>
      <c r="N520" s="15">
        <v>0</v>
      </c>
      <c r="O520" s="85">
        <v>0</v>
      </c>
    </row>
    <row r="521" spans="1:15" x14ac:dyDescent="0.25">
      <c r="A521" s="47">
        <v>9003416300</v>
      </c>
      <c r="B521" t="s">
        <v>1839</v>
      </c>
      <c r="C521" s="76" t="s">
        <v>1774</v>
      </c>
      <c r="D521" s="86">
        <v>129.84867</v>
      </c>
      <c r="E521" s="86">
        <v>0</v>
      </c>
      <c r="F521" s="15">
        <f>Table323[[#This Row],[Single Family]]+Table323[[#This Row],[2-4 Units]]+Table323[[#This Row],[&gt;4 Units]]</f>
        <v>0</v>
      </c>
      <c r="G521" s="15">
        <v>0</v>
      </c>
      <c r="H521" s="15">
        <v>0</v>
      </c>
      <c r="I521" s="15">
        <v>0</v>
      </c>
      <c r="J521" s="85">
        <v>0</v>
      </c>
      <c r="K521">
        <f t="shared" si="8"/>
        <v>0</v>
      </c>
      <c r="L521" s="15">
        <v>0</v>
      </c>
      <c r="M521" s="15">
        <v>0</v>
      </c>
      <c r="N521" s="15">
        <v>0</v>
      </c>
      <c r="O521" s="85">
        <v>0</v>
      </c>
    </row>
    <row r="522" spans="1:15" x14ac:dyDescent="0.25">
      <c r="A522" s="47">
        <v>9003492600</v>
      </c>
      <c r="B522" t="s">
        <v>1839</v>
      </c>
      <c r="C522" s="76" t="s">
        <v>1774</v>
      </c>
      <c r="D522" s="86">
        <v>124.56422999999999</v>
      </c>
      <c r="E522" s="86">
        <v>0</v>
      </c>
      <c r="F522" s="15">
        <f>Table323[[#This Row],[Single Family]]+Table323[[#This Row],[2-4 Units]]+Table323[[#This Row],[&gt;4 Units]]</f>
        <v>0</v>
      </c>
      <c r="G522" s="15">
        <v>0</v>
      </c>
      <c r="H522" s="15">
        <v>0</v>
      </c>
      <c r="I522" s="15">
        <v>0</v>
      </c>
      <c r="J522" s="85">
        <v>0</v>
      </c>
      <c r="K522">
        <f t="shared" si="8"/>
        <v>0</v>
      </c>
      <c r="L522" s="15">
        <v>0</v>
      </c>
      <c r="M522" s="15">
        <v>0</v>
      </c>
      <c r="N522" s="15">
        <v>0</v>
      </c>
      <c r="O522" s="85">
        <v>0</v>
      </c>
    </row>
    <row r="523" spans="1:15" x14ac:dyDescent="0.25">
      <c r="A523" s="47">
        <v>9003494100</v>
      </c>
      <c r="B523" t="s">
        <v>1839</v>
      </c>
      <c r="C523" s="76" t="s">
        <v>1774</v>
      </c>
      <c r="D523" s="86">
        <v>202038.56171099943</v>
      </c>
      <c r="E523" s="86">
        <v>366547.63</v>
      </c>
      <c r="F523" s="15">
        <f>Table323[[#This Row],[Single Family]]+Table323[[#This Row],[2-4 Units]]+Table323[[#This Row],[&gt;4 Units]]</f>
        <v>238</v>
      </c>
      <c r="G523" s="15">
        <v>169</v>
      </c>
      <c r="H523" s="15">
        <v>1</v>
      </c>
      <c r="I523" s="15">
        <v>68</v>
      </c>
      <c r="J523" s="85">
        <v>128685</v>
      </c>
      <c r="K523">
        <f t="shared" si="8"/>
        <v>22</v>
      </c>
      <c r="L523" s="15">
        <v>22</v>
      </c>
      <c r="M523" s="15">
        <v>0</v>
      </c>
      <c r="N523" s="15">
        <v>0</v>
      </c>
      <c r="O523" s="85">
        <v>76336.899999999907</v>
      </c>
    </row>
    <row r="524" spans="1:15" x14ac:dyDescent="0.25">
      <c r="A524" s="47">
        <v>9003494201</v>
      </c>
      <c r="B524" t="s">
        <v>1839</v>
      </c>
      <c r="C524" s="76" t="s">
        <v>1774</v>
      </c>
      <c r="D524" s="86">
        <v>57785.971698000001</v>
      </c>
      <c r="E524" s="86">
        <v>38057.129999999903</v>
      </c>
      <c r="F524" s="15">
        <f>Table323[[#This Row],[Single Family]]+Table323[[#This Row],[2-4 Units]]+Table323[[#This Row],[&gt;4 Units]]</f>
        <v>0</v>
      </c>
      <c r="G524" s="15">
        <v>0</v>
      </c>
      <c r="H524" s="15">
        <v>0</v>
      </c>
      <c r="I524" s="15">
        <v>0</v>
      </c>
      <c r="J524" s="85">
        <v>0</v>
      </c>
      <c r="K524">
        <f t="shared" si="8"/>
        <v>0</v>
      </c>
      <c r="L524" s="15">
        <v>0</v>
      </c>
      <c r="M524" s="15">
        <v>0</v>
      </c>
      <c r="N524" s="15">
        <v>0</v>
      </c>
      <c r="O524" s="85">
        <v>0</v>
      </c>
    </row>
    <row r="525" spans="1:15" x14ac:dyDescent="0.25">
      <c r="A525" s="47">
        <v>9003494202</v>
      </c>
      <c r="B525" t="s">
        <v>1839</v>
      </c>
      <c r="C525" s="76" t="s">
        <v>1774</v>
      </c>
      <c r="D525" s="86">
        <v>37451.101841999945</v>
      </c>
      <c r="E525" s="86">
        <v>6777.89</v>
      </c>
      <c r="F525" s="15">
        <f>Table323[[#This Row],[Single Family]]+Table323[[#This Row],[2-4 Units]]+Table323[[#This Row],[&gt;4 Units]]</f>
        <v>0</v>
      </c>
      <c r="G525" s="15">
        <v>0</v>
      </c>
      <c r="H525" s="15">
        <v>0</v>
      </c>
      <c r="I525" s="15">
        <v>0</v>
      </c>
      <c r="J525" s="85">
        <v>0</v>
      </c>
      <c r="K525">
        <f t="shared" si="8"/>
        <v>0</v>
      </c>
      <c r="L525" s="15">
        <v>0</v>
      </c>
      <c r="M525" s="15">
        <v>0</v>
      </c>
      <c r="N525" s="15">
        <v>0</v>
      </c>
      <c r="O525" s="85">
        <v>0</v>
      </c>
    </row>
    <row r="526" spans="1:15" x14ac:dyDescent="0.25">
      <c r="A526" s="47">
        <v>9003494300</v>
      </c>
      <c r="B526" t="s">
        <v>1839</v>
      </c>
      <c r="C526" s="76" t="s">
        <v>1774</v>
      </c>
      <c r="D526" s="86">
        <v>48891.417750000001</v>
      </c>
      <c r="E526" s="86">
        <v>8882.85</v>
      </c>
      <c r="F526" s="15">
        <f>Table323[[#This Row],[Single Family]]+Table323[[#This Row],[2-4 Units]]+Table323[[#This Row],[&gt;4 Units]]</f>
        <v>0</v>
      </c>
      <c r="G526" s="15">
        <v>0</v>
      </c>
      <c r="H526" s="15">
        <v>0</v>
      </c>
      <c r="I526" s="15">
        <v>0</v>
      </c>
      <c r="J526" s="85">
        <v>0</v>
      </c>
      <c r="K526">
        <f t="shared" si="8"/>
        <v>0</v>
      </c>
      <c r="L526" s="15">
        <v>0</v>
      </c>
      <c r="M526" s="15">
        <v>0</v>
      </c>
      <c r="N526" s="15">
        <v>0</v>
      </c>
      <c r="O526" s="85">
        <v>0</v>
      </c>
    </row>
    <row r="527" spans="1:15" x14ac:dyDescent="0.25">
      <c r="A527" s="47">
        <v>9003494400</v>
      </c>
      <c r="B527" t="s">
        <v>1839</v>
      </c>
      <c r="C527" s="76" t="s">
        <v>1774</v>
      </c>
      <c r="D527" s="86">
        <v>59941.944404999995</v>
      </c>
      <c r="E527" s="86">
        <v>14847.65</v>
      </c>
      <c r="F527" s="15">
        <f>Table323[[#This Row],[Single Family]]+Table323[[#This Row],[2-4 Units]]+Table323[[#This Row],[&gt;4 Units]]</f>
        <v>0</v>
      </c>
      <c r="G527" s="15">
        <v>0</v>
      </c>
      <c r="H527" s="15">
        <v>0</v>
      </c>
      <c r="I527" s="15">
        <v>0</v>
      </c>
      <c r="J527" s="85">
        <v>0</v>
      </c>
      <c r="K527">
        <f t="shared" si="8"/>
        <v>0</v>
      </c>
      <c r="L527" s="15">
        <v>0</v>
      </c>
      <c r="M527" s="15">
        <v>0</v>
      </c>
      <c r="N527" s="15">
        <v>0</v>
      </c>
      <c r="O527" s="85">
        <v>0</v>
      </c>
    </row>
    <row r="528" spans="1:15" x14ac:dyDescent="0.25">
      <c r="A528" s="47">
        <v>9003494500</v>
      </c>
      <c r="B528" t="s">
        <v>1839</v>
      </c>
      <c r="C528" s="76" t="s">
        <v>1774</v>
      </c>
      <c r="D528" s="86">
        <v>53039.538719999997</v>
      </c>
      <c r="E528" s="86">
        <v>12575.04</v>
      </c>
      <c r="F528" s="15">
        <f>Table323[[#This Row],[Single Family]]+Table323[[#This Row],[2-4 Units]]+Table323[[#This Row],[&gt;4 Units]]</f>
        <v>0</v>
      </c>
      <c r="G528" s="15">
        <v>0</v>
      </c>
      <c r="H528" s="15">
        <v>0</v>
      </c>
      <c r="I528" s="15">
        <v>0</v>
      </c>
      <c r="J528" s="85">
        <v>0</v>
      </c>
      <c r="K528">
        <f t="shared" si="8"/>
        <v>0</v>
      </c>
      <c r="L528" s="15">
        <v>0</v>
      </c>
      <c r="M528" s="15">
        <v>0</v>
      </c>
      <c r="N528" s="15">
        <v>0</v>
      </c>
      <c r="O528" s="85">
        <v>0</v>
      </c>
    </row>
    <row r="529" spans="1:15" x14ac:dyDescent="0.25">
      <c r="A529" s="47">
        <v>9003494600</v>
      </c>
      <c r="B529" t="s">
        <v>1839</v>
      </c>
      <c r="C529" s="76" t="s">
        <v>1774</v>
      </c>
      <c r="D529" s="86">
        <v>44176.750379999998</v>
      </c>
      <c r="E529" s="86">
        <v>5407.1599999999899</v>
      </c>
      <c r="F529" s="15">
        <f>Table323[[#This Row],[Single Family]]+Table323[[#This Row],[2-4 Units]]+Table323[[#This Row],[&gt;4 Units]]</f>
        <v>0</v>
      </c>
      <c r="G529" s="15">
        <v>0</v>
      </c>
      <c r="H529" s="15">
        <v>0</v>
      </c>
      <c r="I529" s="15">
        <v>0</v>
      </c>
      <c r="J529" s="85">
        <v>0</v>
      </c>
      <c r="K529">
        <f t="shared" si="8"/>
        <v>0</v>
      </c>
      <c r="L529" s="15">
        <v>0</v>
      </c>
      <c r="M529" s="15">
        <v>0</v>
      </c>
      <c r="N529" s="15">
        <v>0</v>
      </c>
      <c r="O529" s="85">
        <v>0</v>
      </c>
    </row>
    <row r="530" spans="1:15" x14ac:dyDescent="0.25">
      <c r="A530" s="47">
        <v>9001100100</v>
      </c>
      <c r="B530" t="s">
        <v>1838</v>
      </c>
      <c r="C530" s="76" t="s">
        <v>1774</v>
      </c>
      <c r="D530" s="86">
        <v>147.48803999999998</v>
      </c>
      <c r="E530" s="86">
        <v>0</v>
      </c>
      <c r="F530" s="15">
        <f>Table323[[#This Row],[Single Family]]+Table323[[#This Row],[2-4 Units]]+Table323[[#This Row],[&gt;4 Units]]</f>
        <v>0</v>
      </c>
      <c r="G530" s="15">
        <v>0</v>
      </c>
      <c r="H530" s="15">
        <v>0</v>
      </c>
      <c r="I530" s="15">
        <v>0</v>
      </c>
      <c r="J530" s="85">
        <v>0</v>
      </c>
      <c r="K530">
        <f t="shared" si="8"/>
        <v>0</v>
      </c>
      <c r="L530" s="15">
        <v>0</v>
      </c>
      <c r="M530" s="15">
        <v>0</v>
      </c>
      <c r="N530" s="15">
        <v>0</v>
      </c>
      <c r="O530" s="85">
        <v>0</v>
      </c>
    </row>
    <row r="531" spans="1:15" x14ac:dyDescent="0.25">
      <c r="A531" s="47">
        <v>9001100300</v>
      </c>
      <c r="B531" t="s">
        <v>1838</v>
      </c>
      <c r="C531" s="76" t="s">
        <v>1774</v>
      </c>
      <c r="D531" s="86">
        <v>1287.44721</v>
      </c>
      <c r="E531" s="86">
        <v>0</v>
      </c>
      <c r="F531" s="15">
        <f>Table323[[#This Row],[Single Family]]+Table323[[#This Row],[2-4 Units]]+Table323[[#This Row],[&gt;4 Units]]</f>
        <v>0</v>
      </c>
      <c r="G531" s="15">
        <v>0</v>
      </c>
      <c r="H531" s="15">
        <v>0</v>
      </c>
      <c r="I531" s="15">
        <v>0</v>
      </c>
      <c r="J531" s="85">
        <v>0</v>
      </c>
      <c r="K531">
        <f t="shared" si="8"/>
        <v>0</v>
      </c>
      <c r="L531" s="15">
        <v>0</v>
      </c>
      <c r="M531" s="15">
        <v>0</v>
      </c>
      <c r="N531" s="15">
        <v>0</v>
      </c>
      <c r="O531" s="85">
        <v>0</v>
      </c>
    </row>
    <row r="532" spans="1:15" x14ac:dyDescent="0.25">
      <c r="A532" s="47">
        <v>9001200302</v>
      </c>
      <c r="B532" t="s">
        <v>1838</v>
      </c>
      <c r="C532" s="76" t="s">
        <v>1774</v>
      </c>
      <c r="D532" s="86">
        <v>338.72012999999998</v>
      </c>
      <c r="E532" s="86">
        <v>908.8</v>
      </c>
      <c r="F532" s="15">
        <f>Table323[[#This Row],[Single Family]]+Table323[[#This Row],[2-4 Units]]+Table323[[#This Row],[&gt;4 Units]]</f>
        <v>0</v>
      </c>
      <c r="G532" s="15">
        <v>0</v>
      </c>
      <c r="H532" s="15">
        <v>0</v>
      </c>
      <c r="I532" s="15">
        <v>0</v>
      </c>
      <c r="J532" s="85">
        <v>0</v>
      </c>
      <c r="K532">
        <f t="shared" si="8"/>
        <v>0</v>
      </c>
      <c r="L532" s="15">
        <v>0</v>
      </c>
      <c r="M532" s="15">
        <v>0</v>
      </c>
      <c r="N532" s="15">
        <v>0</v>
      </c>
      <c r="O532" s="85">
        <v>0</v>
      </c>
    </row>
    <row r="533" spans="1:15" x14ac:dyDescent="0.25">
      <c r="A533" s="47">
        <v>9001205200</v>
      </c>
      <c r="B533" t="s">
        <v>1838</v>
      </c>
      <c r="C533" s="76" t="s">
        <v>1774</v>
      </c>
      <c r="D533" s="86">
        <v>836.06417999999996</v>
      </c>
      <c r="E533" s="86">
        <v>468.849999999999</v>
      </c>
      <c r="F533" s="15">
        <f>Table323[[#This Row],[Single Family]]+Table323[[#This Row],[2-4 Units]]+Table323[[#This Row],[&gt;4 Units]]</f>
        <v>0</v>
      </c>
      <c r="G533" s="15">
        <v>0</v>
      </c>
      <c r="H533" s="15">
        <v>0</v>
      </c>
      <c r="I533" s="15">
        <v>0</v>
      </c>
      <c r="J533" s="85">
        <v>0</v>
      </c>
      <c r="K533">
        <f t="shared" si="8"/>
        <v>0</v>
      </c>
      <c r="L533" s="15">
        <v>0</v>
      </c>
      <c r="M533" s="15">
        <v>0</v>
      </c>
      <c r="N533" s="15">
        <v>0</v>
      </c>
      <c r="O533" s="85">
        <v>0</v>
      </c>
    </row>
    <row r="534" spans="1:15" x14ac:dyDescent="0.25">
      <c r="A534" s="47">
        <v>9001205300</v>
      </c>
      <c r="B534" t="s">
        <v>1838</v>
      </c>
      <c r="C534" s="76" t="s">
        <v>1774</v>
      </c>
      <c r="D534" s="86">
        <v>783.59966999999995</v>
      </c>
      <c r="E534" s="86">
        <v>0</v>
      </c>
      <c r="F534" s="15">
        <f>Table323[[#This Row],[Single Family]]+Table323[[#This Row],[2-4 Units]]+Table323[[#This Row],[&gt;4 Units]]</f>
        <v>0</v>
      </c>
      <c r="G534" s="15">
        <v>0</v>
      </c>
      <c r="H534" s="15">
        <v>0</v>
      </c>
      <c r="I534" s="15">
        <v>0</v>
      </c>
      <c r="J534" s="85">
        <v>0</v>
      </c>
      <c r="K534">
        <f t="shared" si="8"/>
        <v>0</v>
      </c>
      <c r="L534" s="15">
        <v>0</v>
      </c>
      <c r="M534" s="15">
        <v>0</v>
      </c>
      <c r="N534" s="15">
        <v>0</v>
      </c>
      <c r="O534" s="85">
        <v>0</v>
      </c>
    </row>
    <row r="535" spans="1:15" x14ac:dyDescent="0.25">
      <c r="A535" s="47">
        <v>9001230100</v>
      </c>
      <c r="B535" t="s">
        <v>1838</v>
      </c>
      <c r="C535" s="76" t="s">
        <v>1774</v>
      </c>
      <c r="D535" s="86">
        <v>281241.17746199941</v>
      </c>
      <c r="E535" s="86">
        <v>282251.06</v>
      </c>
      <c r="F535" s="15">
        <f>Table323[[#This Row],[Single Family]]+Table323[[#This Row],[2-4 Units]]+Table323[[#This Row],[&gt;4 Units]]</f>
        <v>138</v>
      </c>
      <c r="G535" s="15">
        <v>138</v>
      </c>
      <c r="H535" s="15">
        <v>0</v>
      </c>
      <c r="I535" s="15">
        <v>0</v>
      </c>
      <c r="J535" s="85">
        <v>237676.57</v>
      </c>
      <c r="K535">
        <f t="shared" si="8"/>
        <v>15</v>
      </c>
      <c r="L535" s="15">
        <v>15</v>
      </c>
      <c r="M535" s="15">
        <v>0</v>
      </c>
      <c r="N535" s="15">
        <v>0</v>
      </c>
      <c r="O535" s="85">
        <v>85737.199999999895</v>
      </c>
    </row>
    <row r="536" spans="1:15" x14ac:dyDescent="0.25">
      <c r="A536" s="47">
        <v>9001230200</v>
      </c>
      <c r="B536" t="s">
        <v>1838</v>
      </c>
      <c r="C536" s="76" t="s">
        <v>1774</v>
      </c>
      <c r="D536" s="86">
        <v>34742.270114999999</v>
      </c>
      <c r="E536" s="86">
        <v>6246.64</v>
      </c>
      <c r="F536" s="15">
        <f>Table323[[#This Row],[Single Family]]+Table323[[#This Row],[2-4 Units]]+Table323[[#This Row],[&gt;4 Units]]</f>
        <v>0</v>
      </c>
      <c r="G536" s="15">
        <v>0</v>
      </c>
      <c r="H536" s="15">
        <v>0</v>
      </c>
      <c r="I536" s="15">
        <v>0</v>
      </c>
      <c r="J536" s="85">
        <v>0</v>
      </c>
      <c r="K536">
        <f t="shared" si="8"/>
        <v>0</v>
      </c>
      <c r="L536" s="15">
        <v>0</v>
      </c>
      <c r="M536" s="15">
        <v>0</v>
      </c>
      <c r="N536" s="15">
        <v>0</v>
      </c>
      <c r="O536" s="85">
        <v>0</v>
      </c>
    </row>
    <row r="537" spans="1:15" x14ac:dyDescent="0.25">
      <c r="A537" s="47">
        <v>9001230300</v>
      </c>
      <c r="B537" t="s">
        <v>1838</v>
      </c>
      <c r="C537" s="76" t="s">
        <v>1774</v>
      </c>
      <c r="D537" s="86">
        <v>57671.833463999435</v>
      </c>
      <c r="E537" s="86">
        <v>39479.43</v>
      </c>
      <c r="F537" s="15">
        <f>Table323[[#This Row],[Single Family]]+Table323[[#This Row],[2-4 Units]]+Table323[[#This Row],[&gt;4 Units]]</f>
        <v>0</v>
      </c>
      <c r="G537" s="15">
        <v>0</v>
      </c>
      <c r="H537" s="15">
        <v>0</v>
      </c>
      <c r="I537" s="15">
        <v>0</v>
      </c>
      <c r="J537" s="85">
        <v>0</v>
      </c>
      <c r="K537">
        <f t="shared" si="8"/>
        <v>0</v>
      </c>
      <c r="L537" s="15">
        <v>0</v>
      </c>
      <c r="M537" s="15">
        <v>0</v>
      </c>
      <c r="N537" s="15">
        <v>0</v>
      </c>
      <c r="O537" s="85">
        <v>0</v>
      </c>
    </row>
    <row r="538" spans="1:15" x14ac:dyDescent="0.25">
      <c r="A538" s="47">
        <v>9001230400</v>
      </c>
      <c r="B538" t="s">
        <v>1838</v>
      </c>
      <c r="C538" s="76" t="s">
        <v>1774</v>
      </c>
      <c r="D538" s="86">
        <v>93919.278221999994</v>
      </c>
      <c r="E538" s="86">
        <v>49938.739999999903</v>
      </c>
      <c r="F538" s="15">
        <f>Table323[[#This Row],[Single Family]]+Table323[[#This Row],[2-4 Units]]+Table323[[#This Row],[&gt;4 Units]]</f>
        <v>0</v>
      </c>
      <c r="G538" s="15">
        <v>0</v>
      </c>
      <c r="H538" s="15">
        <v>0</v>
      </c>
      <c r="I538" s="15">
        <v>0</v>
      </c>
      <c r="J538" s="85">
        <v>0</v>
      </c>
      <c r="K538">
        <f t="shared" si="8"/>
        <v>0</v>
      </c>
      <c r="L538" s="15">
        <v>0</v>
      </c>
      <c r="M538" s="15">
        <v>0</v>
      </c>
      <c r="N538" s="15">
        <v>0</v>
      </c>
      <c r="O538" s="85">
        <v>0</v>
      </c>
    </row>
    <row r="539" spans="1:15" x14ac:dyDescent="0.25">
      <c r="A539" s="47">
        <v>9001230501</v>
      </c>
      <c r="B539" t="s">
        <v>1838</v>
      </c>
      <c r="C539" s="76" t="s">
        <v>1774</v>
      </c>
      <c r="D539" s="86">
        <v>66734.531828999432</v>
      </c>
      <c r="E539" s="86">
        <v>15146.47</v>
      </c>
      <c r="F539" s="15">
        <f>Table323[[#This Row],[Single Family]]+Table323[[#This Row],[2-4 Units]]+Table323[[#This Row],[&gt;4 Units]]</f>
        <v>0</v>
      </c>
      <c r="G539" s="15">
        <v>0</v>
      </c>
      <c r="H539" s="15">
        <v>0</v>
      </c>
      <c r="I539" s="15">
        <v>0</v>
      </c>
      <c r="J539" s="85">
        <v>0</v>
      </c>
      <c r="K539">
        <f t="shared" si="8"/>
        <v>0</v>
      </c>
      <c r="L539" s="15">
        <v>0</v>
      </c>
      <c r="M539" s="15">
        <v>0</v>
      </c>
      <c r="N539" s="15">
        <v>0</v>
      </c>
      <c r="O539" s="85">
        <v>0</v>
      </c>
    </row>
    <row r="540" spans="1:15" x14ac:dyDescent="0.25">
      <c r="A540" s="47">
        <v>9001230502</v>
      </c>
      <c r="B540" t="s">
        <v>1838</v>
      </c>
      <c r="C540" s="76" t="s">
        <v>1774</v>
      </c>
      <c r="D540" s="86">
        <v>62494.020476999991</v>
      </c>
      <c r="E540" s="86">
        <v>16864.529999999901</v>
      </c>
      <c r="F540" s="15">
        <f>Table323[[#This Row],[Single Family]]+Table323[[#This Row],[2-4 Units]]+Table323[[#This Row],[&gt;4 Units]]</f>
        <v>0</v>
      </c>
      <c r="G540" s="15">
        <v>0</v>
      </c>
      <c r="H540" s="15">
        <v>0</v>
      </c>
      <c r="I540" s="15">
        <v>0</v>
      </c>
      <c r="J540" s="85">
        <v>0</v>
      </c>
      <c r="K540">
        <f t="shared" si="8"/>
        <v>0</v>
      </c>
      <c r="L540" s="15">
        <v>0</v>
      </c>
      <c r="M540" s="15">
        <v>0</v>
      </c>
      <c r="N540" s="15">
        <v>0</v>
      </c>
      <c r="O540" s="85">
        <v>0</v>
      </c>
    </row>
    <row r="541" spans="1:15" x14ac:dyDescent="0.25">
      <c r="A541" s="47">
        <v>9005296100</v>
      </c>
      <c r="B541" t="s">
        <v>1837</v>
      </c>
      <c r="C541" s="76" t="s">
        <v>1774</v>
      </c>
      <c r="D541" s="86">
        <v>132.43419</v>
      </c>
      <c r="E541" s="86">
        <v>0</v>
      </c>
      <c r="F541" s="15">
        <f>Table323[[#This Row],[Single Family]]+Table323[[#This Row],[2-4 Units]]+Table323[[#This Row],[&gt;4 Units]]</f>
        <v>0</v>
      </c>
      <c r="G541" s="15">
        <v>0</v>
      </c>
      <c r="H541" s="15">
        <v>0</v>
      </c>
      <c r="I541" s="15">
        <v>0</v>
      </c>
      <c r="J541" s="85">
        <v>0</v>
      </c>
      <c r="K541">
        <f t="shared" si="8"/>
        <v>0</v>
      </c>
      <c r="L541" s="15">
        <v>0</v>
      </c>
      <c r="M541" s="15">
        <v>0</v>
      </c>
      <c r="N541" s="15">
        <v>0</v>
      </c>
      <c r="O541" s="85">
        <v>0</v>
      </c>
    </row>
    <row r="542" spans="1:15" x14ac:dyDescent="0.25">
      <c r="A542" s="47">
        <v>9005425600</v>
      </c>
      <c r="B542" t="s">
        <v>1837</v>
      </c>
      <c r="C542" s="76" t="s">
        <v>1774</v>
      </c>
      <c r="D542" s="86">
        <v>39347.508753000002</v>
      </c>
      <c r="E542" s="86">
        <v>35336.730000000003</v>
      </c>
      <c r="F542" s="15">
        <f>Table323[[#This Row],[Single Family]]+Table323[[#This Row],[2-4 Units]]+Table323[[#This Row],[&gt;4 Units]]</f>
        <v>8</v>
      </c>
      <c r="G542" s="15">
        <v>8</v>
      </c>
      <c r="H542" s="15">
        <v>0</v>
      </c>
      <c r="I542" s="15">
        <v>0</v>
      </c>
      <c r="J542" s="85">
        <v>10515.5</v>
      </c>
      <c r="K542">
        <f t="shared" si="8"/>
        <v>32</v>
      </c>
      <c r="L542" s="15">
        <v>4</v>
      </c>
      <c r="M542" s="15">
        <v>0</v>
      </c>
      <c r="N542" s="15">
        <v>28</v>
      </c>
      <c r="O542" s="85">
        <v>25094</v>
      </c>
    </row>
    <row r="543" spans="1:15" x14ac:dyDescent="0.25">
      <c r="A543" s="47">
        <v>9005260200</v>
      </c>
      <c r="B543" t="s">
        <v>1836</v>
      </c>
      <c r="C543" s="76" t="s">
        <v>1774</v>
      </c>
      <c r="D543" s="86">
        <f>50542.7202+1666</f>
        <v>52208.720200000003</v>
      </c>
      <c r="E543" s="86">
        <v>10621.049999999899</v>
      </c>
      <c r="F543" s="15">
        <f>Table323[[#This Row],[Single Family]]+Table323[[#This Row],[2-4 Units]]+Table323[[#This Row],[&gt;4 Units]]</f>
        <v>3</v>
      </c>
      <c r="G543" s="15">
        <v>3</v>
      </c>
      <c r="H543" s="15">
        <v>0</v>
      </c>
      <c r="I543" s="15">
        <v>0</v>
      </c>
      <c r="J543" s="85">
        <v>2975.3699999999899</v>
      </c>
      <c r="K543">
        <f t="shared" si="8"/>
        <v>0</v>
      </c>
      <c r="L543" s="15">
        <v>0</v>
      </c>
      <c r="M543" s="15">
        <v>0</v>
      </c>
      <c r="N543" s="15">
        <v>0</v>
      </c>
      <c r="O543" s="85">
        <v>343.45999999999901</v>
      </c>
    </row>
    <row r="544" spans="1:15" x14ac:dyDescent="0.25">
      <c r="A544" s="47">
        <v>9011707100</v>
      </c>
      <c r="B544" t="s">
        <v>1835</v>
      </c>
      <c r="C544" s="76" t="s">
        <v>1774</v>
      </c>
      <c r="D544" s="86">
        <v>112401.15352200001</v>
      </c>
      <c r="E544" s="86">
        <v>88181.599999999904</v>
      </c>
      <c r="F544" s="15">
        <f>Table323[[#This Row],[Single Family]]+Table323[[#This Row],[2-4 Units]]+Table323[[#This Row],[&gt;4 Units]]</f>
        <v>34</v>
      </c>
      <c r="G544" s="15">
        <v>34</v>
      </c>
      <c r="H544" s="15">
        <v>0</v>
      </c>
      <c r="I544" s="15">
        <v>0</v>
      </c>
      <c r="J544" s="85">
        <v>54282.099999999897</v>
      </c>
      <c r="K544">
        <f t="shared" si="8"/>
        <v>0</v>
      </c>
      <c r="L544" s="15">
        <v>0</v>
      </c>
      <c r="M544" s="15">
        <v>0</v>
      </c>
      <c r="N544" s="15">
        <v>0</v>
      </c>
      <c r="O544" s="85">
        <v>5283.38</v>
      </c>
    </row>
    <row r="545" spans="1:15" x14ac:dyDescent="0.25">
      <c r="A545" s="47">
        <v>9011708100</v>
      </c>
      <c r="B545" t="s">
        <v>1835</v>
      </c>
      <c r="C545" s="76" t="s">
        <v>1774</v>
      </c>
      <c r="D545" s="86">
        <v>239.63687999999999</v>
      </c>
      <c r="E545" s="86">
        <v>0</v>
      </c>
      <c r="F545" s="15">
        <f>Table323[[#This Row],[Single Family]]+Table323[[#This Row],[2-4 Units]]+Table323[[#This Row],[&gt;4 Units]]</f>
        <v>0</v>
      </c>
      <c r="G545" s="15">
        <v>0</v>
      </c>
      <c r="H545" s="15">
        <v>0</v>
      </c>
      <c r="I545" s="15">
        <v>0</v>
      </c>
      <c r="J545" s="85">
        <v>0</v>
      </c>
      <c r="K545">
        <f t="shared" si="8"/>
        <v>0</v>
      </c>
      <c r="L545" s="15">
        <v>0</v>
      </c>
      <c r="M545" s="15">
        <v>0</v>
      </c>
      <c r="N545" s="15">
        <v>0</v>
      </c>
      <c r="O545" s="85">
        <v>0</v>
      </c>
    </row>
    <row r="546" spans="1:15" x14ac:dyDescent="0.25">
      <c r="A546" s="47">
        <v>9001035300</v>
      </c>
      <c r="B546" t="s">
        <v>1834</v>
      </c>
      <c r="C546" s="76" t="s">
        <v>1774</v>
      </c>
      <c r="D546" s="86">
        <v>666.23633999999993</v>
      </c>
      <c r="E546" s="86">
        <v>921.53999999999905</v>
      </c>
      <c r="F546" s="15">
        <f>Table323[[#This Row],[Single Family]]+Table323[[#This Row],[2-4 Units]]+Table323[[#This Row],[&gt;4 Units]]</f>
        <v>0</v>
      </c>
      <c r="G546" s="15">
        <v>0</v>
      </c>
      <c r="H546" s="15">
        <v>0</v>
      </c>
      <c r="I546" s="15">
        <v>0</v>
      </c>
      <c r="J546" s="85">
        <v>0</v>
      </c>
      <c r="K546">
        <f t="shared" si="8"/>
        <v>0</v>
      </c>
      <c r="L546" s="15">
        <v>0</v>
      </c>
      <c r="M546" s="15">
        <v>0</v>
      </c>
      <c r="N546" s="15">
        <v>0</v>
      </c>
      <c r="O546" s="85">
        <v>0</v>
      </c>
    </row>
    <row r="547" spans="1:15" x14ac:dyDescent="0.25">
      <c r="A547" s="47">
        <v>9001035400</v>
      </c>
      <c r="B547" t="s">
        <v>1834</v>
      </c>
      <c r="C547" s="76" t="s">
        <v>1774</v>
      </c>
      <c r="D547" s="86">
        <v>3096.4646789999942</v>
      </c>
      <c r="E547" s="86">
        <v>0</v>
      </c>
      <c r="F547" s="15">
        <f>Table323[[#This Row],[Single Family]]+Table323[[#This Row],[2-4 Units]]+Table323[[#This Row],[&gt;4 Units]]</f>
        <v>0</v>
      </c>
      <c r="G547" s="15">
        <v>0</v>
      </c>
      <c r="H547" s="15">
        <v>0</v>
      </c>
      <c r="I547" s="15">
        <v>0</v>
      </c>
      <c r="J547" s="85">
        <v>0</v>
      </c>
      <c r="K547">
        <f t="shared" si="8"/>
        <v>0</v>
      </c>
      <c r="L547" s="15">
        <v>0</v>
      </c>
      <c r="M547" s="15">
        <v>0</v>
      </c>
      <c r="N547" s="15">
        <v>0</v>
      </c>
      <c r="O547" s="85">
        <v>0</v>
      </c>
    </row>
    <row r="548" spans="1:15" x14ac:dyDescent="0.25">
      <c r="A548" s="47">
        <v>9001042500</v>
      </c>
      <c r="B548" t="s">
        <v>1834</v>
      </c>
      <c r="C548" s="76" t="s">
        <v>1774</v>
      </c>
      <c r="D548" s="86">
        <v>62286.645329999999</v>
      </c>
      <c r="E548" s="86">
        <v>16365.28</v>
      </c>
      <c r="F548" s="15">
        <f>Table323[[#This Row],[Single Family]]+Table323[[#This Row],[2-4 Units]]+Table323[[#This Row],[&gt;4 Units]]</f>
        <v>0</v>
      </c>
      <c r="G548" s="15">
        <v>0</v>
      </c>
      <c r="H548" s="15">
        <v>0</v>
      </c>
      <c r="I548" s="15">
        <v>0</v>
      </c>
      <c r="J548" s="85">
        <v>0</v>
      </c>
      <c r="K548">
        <f t="shared" si="8"/>
        <v>0</v>
      </c>
      <c r="L548" s="15">
        <v>0</v>
      </c>
      <c r="M548" s="15">
        <v>0</v>
      </c>
      <c r="N548" s="15">
        <v>0</v>
      </c>
      <c r="O548" s="85">
        <v>0</v>
      </c>
    </row>
    <row r="549" spans="1:15" x14ac:dyDescent="0.25">
      <c r="A549" s="47">
        <v>9001042600</v>
      </c>
      <c r="B549" t="s">
        <v>1834</v>
      </c>
      <c r="C549" s="76" t="s">
        <v>1774</v>
      </c>
      <c r="D549" s="86">
        <v>59610.777848999431</v>
      </c>
      <c r="E549" s="86">
        <v>12723.48</v>
      </c>
      <c r="F549" s="15">
        <f>Table323[[#This Row],[Single Family]]+Table323[[#This Row],[2-4 Units]]+Table323[[#This Row],[&gt;4 Units]]</f>
        <v>0</v>
      </c>
      <c r="G549" s="15">
        <v>0</v>
      </c>
      <c r="H549" s="15">
        <v>0</v>
      </c>
      <c r="I549" s="15">
        <v>0</v>
      </c>
      <c r="J549" s="85">
        <v>0</v>
      </c>
      <c r="K549">
        <f t="shared" si="8"/>
        <v>0</v>
      </c>
      <c r="L549" s="15">
        <v>0</v>
      </c>
      <c r="M549" s="15">
        <v>0</v>
      </c>
      <c r="N549" s="15">
        <v>0</v>
      </c>
      <c r="O549" s="85">
        <v>0</v>
      </c>
    </row>
    <row r="550" spans="1:15" x14ac:dyDescent="0.25">
      <c r="A550" s="47">
        <v>9001042700</v>
      </c>
      <c r="B550" t="s">
        <v>1834</v>
      </c>
      <c r="C550" s="76" t="s">
        <v>1774</v>
      </c>
      <c r="D550" s="86">
        <v>64743.127469999999</v>
      </c>
      <c r="E550" s="86">
        <v>10894.53</v>
      </c>
      <c r="F550" s="15">
        <f>Table323[[#This Row],[Single Family]]+Table323[[#This Row],[2-4 Units]]+Table323[[#This Row],[&gt;4 Units]]</f>
        <v>0</v>
      </c>
      <c r="G550" s="15">
        <v>0</v>
      </c>
      <c r="H550" s="15">
        <v>0</v>
      </c>
      <c r="I550" s="15">
        <v>0</v>
      </c>
      <c r="J550" s="85">
        <v>0</v>
      </c>
      <c r="K550">
        <f t="shared" si="8"/>
        <v>0</v>
      </c>
      <c r="L550" s="15">
        <v>0</v>
      </c>
      <c r="M550" s="15">
        <v>0</v>
      </c>
      <c r="N550" s="15">
        <v>0</v>
      </c>
      <c r="O550" s="85">
        <v>0</v>
      </c>
    </row>
    <row r="551" spans="1:15" x14ac:dyDescent="0.25">
      <c r="A551" s="47">
        <v>9001042800</v>
      </c>
      <c r="B551" t="s">
        <v>1834</v>
      </c>
      <c r="C551" s="76" t="s">
        <v>1774</v>
      </c>
      <c r="D551" s="86">
        <v>443652.32519999996</v>
      </c>
      <c r="E551" s="86">
        <v>1022449.4</v>
      </c>
      <c r="F551" s="15">
        <f>Table323[[#This Row],[Single Family]]+Table323[[#This Row],[2-4 Units]]+Table323[[#This Row],[&gt;4 Units]]</f>
        <v>934</v>
      </c>
      <c r="G551" s="15">
        <v>206</v>
      </c>
      <c r="H551" s="15">
        <v>8</v>
      </c>
      <c r="I551" s="15">
        <v>720</v>
      </c>
      <c r="J551" s="85">
        <v>317820</v>
      </c>
      <c r="K551">
        <f t="shared" si="8"/>
        <v>359</v>
      </c>
      <c r="L551" s="15">
        <v>56</v>
      </c>
      <c r="M551" s="15">
        <v>0</v>
      </c>
      <c r="N551" s="15">
        <v>303</v>
      </c>
      <c r="O551" s="85">
        <v>122950</v>
      </c>
    </row>
    <row r="552" spans="1:15" x14ac:dyDescent="0.25">
      <c r="A552" s="47">
        <v>9001042900</v>
      </c>
      <c r="B552" t="s">
        <v>1834</v>
      </c>
      <c r="C552" s="76" t="s">
        <v>1774</v>
      </c>
      <c r="D552" s="86">
        <v>31305.900275999938</v>
      </c>
      <c r="E552" s="86">
        <v>5103.42</v>
      </c>
      <c r="F552" s="15">
        <f>Table323[[#This Row],[Single Family]]+Table323[[#This Row],[2-4 Units]]+Table323[[#This Row],[&gt;4 Units]]</f>
        <v>0</v>
      </c>
      <c r="G552" s="15">
        <v>0</v>
      </c>
      <c r="H552" s="15">
        <v>0</v>
      </c>
      <c r="I552" s="15">
        <v>0</v>
      </c>
      <c r="J552" s="85">
        <v>0</v>
      </c>
      <c r="K552">
        <f t="shared" si="8"/>
        <v>0</v>
      </c>
      <c r="L552" s="15">
        <v>0</v>
      </c>
      <c r="M552" s="15">
        <v>0</v>
      </c>
      <c r="N552" s="15">
        <v>0</v>
      </c>
      <c r="O552" s="85">
        <v>0</v>
      </c>
    </row>
    <row r="553" spans="1:15" x14ac:dyDescent="0.25">
      <c r="A553" s="47">
        <v>9001043000</v>
      </c>
      <c r="B553" t="s">
        <v>1834</v>
      </c>
      <c r="C553" s="76" t="s">
        <v>1774</v>
      </c>
      <c r="D553" s="86">
        <v>47587.007033999944</v>
      </c>
      <c r="E553" s="86">
        <v>9206.8199999999906</v>
      </c>
      <c r="F553" s="15">
        <f>Table323[[#This Row],[Single Family]]+Table323[[#This Row],[2-4 Units]]+Table323[[#This Row],[&gt;4 Units]]</f>
        <v>0</v>
      </c>
      <c r="G553" s="15">
        <v>0</v>
      </c>
      <c r="H553" s="15">
        <v>0</v>
      </c>
      <c r="I553" s="15">
        <v>0</v>
      </c>
      <c r="J553" s="85">
        <v>0</v>
      </c>
      <c r="K553">
        <f t="shared" si="8"/>
        <v>0</v>
      </c>
      <c r="L553" s="15">
        <v>0</v>
      </c>
      <c r="M553" s="15">
        <v>0</v>
      </c>
      <c r="N553" s="15">
        <v>0</v>
      </c>
      <c r="O553" s="85">
        <v>0</v>
      </c>
    </row>
    <row r="554" spans="1:15" x14ac:dyDescent="0.25">
      <c r="A554" s="47">
        <v>9001043100</v>
      </c>
      <c r="B554" t="s">
        <v>1834</v>
      </c>
      <c r="C554" s="76" t="s">
        <v>1774</v>
      </c>
      <c r="D554" s="86">
        <v>76848.34273199999</v>
      </c>
      <c r="E554" s="86">
        <v>29996.65</v>
      </c>
      <c r="F554" s="15">
        <f>Table323[[#This Row],[Single Family]]+Table323[[#This Row],[2-4 Units]]+Table323[[#This Row],[&gt;4 Units]]</f>
        <v>0</v>
      </c>
      <c r="G554" s="15">
        <v>0</v>
      </c>
      <c r="H554" s="15">
        <v>0</v>
      </c>
      <c r="I554" s="15">
        <v>0</v>
      </c>
      <c r="J554" s="85">
        <v>0</v>
      </c>
      <c r="K554">
        <f t="shared" si="8"/>
        <v>0</v>
      </c>
      <c r="L554" s="15">
        <v>0</v>
      </c>
      <c r="M554" s="15">
        <v>0</v>
      </c>
      <c r="N554" s="15">
        <v>0</v>
      </c>
      <c r="O554" s="85">
        <v>0</v>
      </c>
    </row>
    <row r="555" spans="1:15" x14ac:dyDescent="0.25">
      <c r="A555" s="47">
        <v>9001043200</v>
      </c>
      <c r="B555" t="s">
        <v>1834</v>
      </c>
      <c r="C555" s="76" t="s">
        <v>1774</v>
      </c>
      <c r="D555" s="86">
        <v>42837.064893000002</v>
      </c>
      <c r="E555" s="86">
        <v>3233.1399999999899</v>
      </c>
      <c r="F555" s="15">
        <f>Table323[[#This Row],[Single Family]]+Table323[[#This Row],[2-4 Units]]+Table323[[#This Row],[&gt;4 Units]]</f>
        <v>0</v>
      </c>
      <c r="G555" s="15">
        <v>0</v>
      </c>
      <c r="H555" s="15">
        <v>0</v>
      </c>
      <c r="I555" s="15">
        <v>0</v>
      </c>
      <c r="J555" s="85">
        <v>0</v>
      </c>
      <c r="K555">
        <f t="shared" si="8"/>
        <v>0</v>
      </c>
      <c r="L555" s="15">
        <v>0</v>
      </c>
      <c r="M555" s="15">
        <v>0</v>
      </c>
      <c r="N555" s="15">
        <v>0</v>
      </c>
      <c r="O555" s="85">
        <v>0</v>
      </c>
    </row>
    <row r="556" spans="1:15" x14ac:dyDescent="0.25">
      <c r="A556" s="47">
        <v>9001043300</v>
      </c>
      <c r="B556" t="s">
        <v>1834</v>
      </c>
      <c r="C556" s="76" t="s">
        <v>1774</v>
      </c>
      <c r="D556" s="86">
        <v>45410.16022199994</v>
      </c>
      <c r="E556" s="86">
        <v>8429.1399999999903</v>
      </c>
      <c r="F556" s="15">
        <f>Table323[[#This Row],[Single Family]]+Table323[[#This Row],[2-4 Units]]+Table323[[#This Row],[&gt;4 Units]]</f>
        <v>0</v>
      </c>
      <c r="G556" s="15">
        <v>0</v>
      </c>
      <c r="H556" s="15">
        <v>0</v>
      </c>
      <c r="I556" s="15">
        <v>0</v>
      </c>
      <c r="J556" s="85">
        <v>0</v>
      </c>
      <c r="K556">
        <f t="shared" si="8"/>
        <v>0</v>
      </c>
      <c r="L556" s="15">
        <v>0</v>
      </c>
      <c r="M556" s="15">
        <v>0</v>
      </c>
      <c r="N556" s="15">
        <v>0</v>
      </c>
      <c r="O556" s="85">
        <v>0</v>
      </c>
    </row>
    <row r="557" spans="1:15" x14ac:dyDescent="0.25">
      <c r="A557" s="47">
        <v>9001043400</v>
      </c>
      <c r="B557" t="s">
        <v>1834</v>
      </c>
      <c r="C557" s="76" t="s">
        <v>1774</v>
      </c>
      <c r="D557" s="86">
        <v>48322.192274999994</v>
      </c>
      <c r="E557" s="86">
        <v>17395.609999999899</v>
      </c>
      <c r="F557" s="15">
        <f>Table323[[#This Row],[Single Family]]+Table323[[#This Row],[2-4 Units]]+Table323[[#This Row],[&gt;4 Units]]</f>
        <v>0</v>
      </c>
      <c r="G557" s="15">
        <v>0</v>
      </c>
      <c r="H557" s="15">
        <v>0</v>
      </c>
      <c r="I557" s="15">
        <v>0</v>
      </c>
      <c r="J557" s="85">
        <v>0</v>
      </c>
      <c r="K557">
        <f t="shared" si="8"/>
        <v>0</v>
      </c>
      <c r="L557" s="15">
        <v>0</v>
      </c>
      <c r="M557" s="15">
        <v>0</v>
      </c>
      <c r="N557" s="15">
        <v>0</v>
      </c>
      <c r="O557" s="85">
        <v>0</v>
      </c>
    </row>
    <row r="558" spans="1:15" x14ac:dyDescent="0.25">
      <c r="A558" s="47">
        <v>9001043500</v>
      </c>
      <c r="B558" t="s">
        <v>1834</v>
      </c>
      <c r="C558" s="76" t="s">
        <v>1774</v>
      </c>
      <c r="D558" s="86">
        <v>34585.397658000002</v>
      </c>
      <c r="E558" s="86">
        <v>2910.6499999999901</v>
      </c>
      <c r="F558" s="15">
        <f>Table323[[#This Row],[Single Family]]+Table323[[#This Row],[2-4 Units]]+Table323[[#This Row],[&gt;4 Units]]</f>
        <v>0</v>
      </c>
      <c r="G558" s="15">
        <v>0</v>
      </c>
      <c r="H558" s="15">
        <v>0</v>
      </c>
      <c r="I558" s="15">
        <v>0</v>
      </c>
      <c r="J558" s="85">
        <v>0</v>
      </c>
      <c r="K558">
        <f t="shared" si="8"/>
        <v>0</v>
      </c>
      <c r="L558" s="15">
        <v>0</v>
      </c>
      <c r="M558" s="15">
        <v>0</v>
      </c>
      <c r="N558" s="15">
        <v>0</v>
      </c>
      <c r="O558" s="85">
        <v>0</v>
      </c>
    </row>
    <row r="559" spans="1:15" x14ac:dyDescent="0.25">
      <c r="A559" s="47">
        <v>9001043600</v>
      </c>
      <c r="B559" t="s">
        <v>1834</v>
      </c>
      <c r="C559" s="76" t="s">
        <v>1774</v>
      </c>
      <c r="D559" s="86">
        <v>40239.559079999999</v>
      </c>
      <c r="E559" s="86">
        <v>4879.8899999999903</v>
      </c>
      <c r="F559" s="15">
        <f>Table323[[#This Row],[Single Family]]+Table323[[#This Row],[2-4 Units]]+Table323[[#This Row],[&gt;4 Units]]</f>
        <v>0</v>
      </c>
      <c r="G559" s="15">
        <v>0</v>
      </c>
      <c r="H559" s="15">
        <v>0</v>
      </c>
      <c r="I559" s="15">
        <v>0</v>
      </c>
      <c r="J559" s="85">
        <v>0</v>
      </c>
      <c r="K559">
        <f t="shared" si="8"/>
        <v>0</v>
      </c>
      <c r="L559" s="15">
        <v>0</v>
      </c>
      <c r="M559" s="15">
        <v>0</v>
      </c>
      <c r="N559" s="15">
        <v>0</v>
      </c>
      <c r="O559" s="85">
        <v>0</v>
      </c>
    </row>
    <row r="560" spans="1:15" x14ac:dyDescent="0.25">
      <c r="A560" s="47">
        <v>9001043700</v>
      </c>
      <c r="B560" t="s">
        <v>1834</v>
      </c>
      <c r="C560" s="76" t="s">
        <v>1774</v>
      </c>
      <c r="D560" s="86">
        <v>35930.768453999997</v>
      </c>
      <c r="E560" s="86">
        <v>154</v>
      </c>
      <c r="F560" s="15">
        <f>Table323[[#This Row],[Single Family]]+Table323[[#This Row],[2-4 Units]]+Table323[[#This Row],[&gt;4 Units]]</f>
        <v>0</v>
      </c>
      <c r="G560" s="15">
        <v>0</v>
      </c>
      <c r="H560" s="15">
        <v>0</v>
      </c>
      <c r="I560" s="15">
        <v>0</v>
      </c>
      <c r="J560" s="85">
        <v>0</v>
      </c>
      <c r="K560">
        <f t="shared" si="8"/>
        <v>0</v>
      </c>
      <c r="L560" s="15">
        <v>0</v>
      </c>
      <c r="M560" s="15">
        <v>0</v>
      </c>
      <c r="N560" s="15">
        <v>0</v>
      </c>
      <c r="O560" s="85">
        <v>0</v>
      </c>
    </row>
    <row r="561" spans="1:15" x14ac:dyDescent="0.25">
      <c r="A561" s="47">
        <v>9001043800</v>
      </c>
      <c r="B561" t="s">
        <v>1834</v>
      </c>
      <c r="C561" s="76" t="s">
        <v>1774</v>
      </c>
      <c r="D561" s="86">
        <v>85233.113216999991</v>
      </c>
      <c r="E561" s="86">
        <v>41720.789999999899</v>
      </c>
      <c r="F561" s="15">
        <f>Table323[[#This Row],[Single Family]]+Table323[[#This Row],[2-4 Units]]+Table323[[#This Row],[&gt;4 Units]]</f>
        <v>0</v>
      </c>
      <c r="G561" s="15">
        <v>0</v>
      </c>
      <c r="H561" s="15">
        <v>0</v>
      </c>
      <c r="I561" s="15">
        <v>0</v>
      </c>
      <c r="J561" s="85">
        <v>0</v>
      </c>
      <c r="K561">
        <f t="shared" si="8"/>
        <v>0</v>
      </c>
      <c r="L561" s="15">
        <v>0</v>
      </c>
      <c r="M561" s="15">
        <v>0</v>
      </c>
      <c r="N561" s="15">
        <v>0</v>
      </c>
      <c r="O561" s="85">
        <v>0</v>
      </c>
    </row>
    <row r="562" spans="1:15" x14ac:dyDescent="0.25">
      <c r="A562" s="47">
        <v>9001043900</v>
      </c>
      <c r="B562" t="s">
        <v>1834</v>
      </c>
      <c r="C562" s="76" t="s">
        <v>1774</v>
      </c>
      <c r="D562" s="86">
        <v>62705.108906999994</v>
      </c>
      <c r="E562" s="86">
        <v>13240.3999999999</v>
      </c>
      <c r="F562" s="15">
        <f>Table323[[#This Row],[Single Family]]+Table323[[#This Row],[2-4 Units]]+Table323[[#This Row],[&gt;4 Units]]</f>
        <v>0</v>
      </c>
      <c r="G562" s="15">
        <v>0</v>
      </c>
      <c r="H562" s="15">
        <v>0</v>
      </c>
      <c r="I562" s="15">
        <v>0</v>
      </c>
      <c r="J562" s="85">
        <v>0</v>
      </c>
      <c r="K562">
        <f t="shared" si="8"/>
        <v>0</v>
      </c>
      <c r="L562" s="15">
        <v>0</v>
      </c>
      <c r="M562" s="15">
        <v>0</v>
      </c>
      <c r="N562" s="15">
        <v>0</v>
      </c>
      <c r="O562" s="85">
        <v>0</v>
      </c>
    </row>
    <row r="563" spans="1:15" x14ac:dyDescent="0.25">
      <c r="A563" s="47">
        <v>9001044000</v>
      </c>
      <c r="B563" t="s">
        <v>1834</v>
      </c>
      <c r="C563" s="76" t="s">
        <v>1774</v>
      </c>
      <c r="D563" s="86">
        <v>7153.5441599999995</v>
      </c>
      <c r="E563" s="86">
        <v>0</v>
      </c>
      <c r="F563" s="15">
        <f>Table323[[#This Row],[Single Family]]+Table323[[#This Row],[2-4 Units]]+Table323[[#This Row],[&gt;4 Units]]</f>
        <v>0</v>
      </c>
      <c r="G563" s="15">
        <v>0</v>
      </c>
      <c r="H563" s="15">
        <v>0</v>
      </c>
      <c r="I563" s="15">
        <v>0</v>
      </c>
      <c r="J563" s="85">
        <v>0</v>
      </c>
      <c r="K563">
        <f t="shared" si="8"/>
        <v>0</v>
      </c>
      <c r="L563" s="15">
        <v>0</v>
      </c>
      <c r="M563" s="15">
        <v>0</v>
      </c>
      <c r="N563" s="15">
        <v>0</v>
      </c>
      <c r="O563" s="85">
        <v>0</v>
      </c>
    </row>
    <row r="564" spans="1:15" x14ac:dyDescent="0.25">
      <c r="A564" s="47">
        <v>9001044200</v>
      </c>
      <c r="B564" t="s">
        <v>1834</v>
      </c>
      <c r="C564" s="76" t="s">
        <v>1774</v>
      </c>
      <c r="D564" s="86">
        <v>1016.3871899999999</v>
      </c>
      <c r="E564" s="86">
        <v>429.09</v>
      </c>
      <c r="F564" s="15">
        <f>Table323[[#This Row],[Single Family]]+Table323[[#This Row],[2-4 Units]]+Table323[[#This Row],[&gt;4 Units]]</f>
        <v>0</v>
      </c>
      <c r="G564" s="15">
        <v>0</v>
      </c>
      <c r="H564" s="15">
        <v>0</v>
      </c>
      <c r="I564" s="15">
        <v>0</v>
      </c>
      <c r="J564" s="85">
        <v>0</v>
      </c>
      <c r="K564">
        <f t="shared" si="8"/>
        <v>0</v>
      </c>
      <c r="L564" s="15">
        <v>0</v>
      </c>
      <c r="M564" s="15">
        <v>0</v>
      </c>
      <c r="N564" s="15">
        <v>0</v>
      </c>
      <c r="O564" s="85">
        <v>0</v>
      </c>
    </row>
    <row r="565" spans="1:15" x14ac:dyDescent="0.25">
      <c r="A565" s="47">
        <v>9001044300</v>
      </c>
      <c r="B565" t="s">
        <v>1834</v>
      </c>
      <c r="C565" s="76" t="s">
        <v>1774</v>
      </c>
      <c r="D565" s="86">
        <v>4470.3754199999994</v>
      </c>
      <c r="E565" s="86">
        <v>0</v>
      </c>
      <c r="F565" s="15">
        <f>Table323[[#This Row],[Single Family]]+Table323[[#This Row],[2-4 Units]]+Table323[[#This Row],[&gt;4 Units]]</f>
        <v>0</v>
      </c>
      <c r="G565" s="15">
        <v>0</v>
      </c>
      <c r="H565" s="15">
        <v>0</v>
      </c>
      <c r="I565" s="15">
        <v>0</v>
      </c>
      <c r="J565" s="85">
        <v>0</v>
      </c>
      <c r="K565">
        <f t="shared" si="8"/>
        <v>0</v>
      </c>
      <c r="L565" s="15">
        <v>0</v>
      </c>
      <c r="M565" s="15">
        <v>0</v>
      </c>
      <c r="N565" s="15">
        <v>0</v>
      </c>
      <c r="O565" s="85">
        <v>0</v>
      </c>
    </row>
    <row r="566" spans="1:15" x14ac:dyDescent="0.25">
      <c r="A566" s="47">
        <v>9001044400</v>
      </c>
      <c r="B566" t="s">
        <v>1834</v>
      </c>
      <c r="C566" s="76" t="s">
        <v>1774</v>
      </c>
      <c r="D566" s="86">
        <v>8454.3839099999987</v>
      </c>
      <c r="E566" s="86">
        <v>834.5</v>
      </c>
      <c r="F566" s="15">
        <f>Table323[[#This Row],[Single Family]]+Table323[[#This Row],[2-4 Units]]+Table323[[#This Row],[&gt;4 Units]]</f>
        <v>0</v>
      </c>
      <c r="G566" s="15">
        <v>0</v>
      </c>
      <c r="H566" s="15">
        <v>0</v>
      </c>
      <c r="I566" s="15">
        <v>0</v>
      </c>
      <c r="J566" s="85">
        <v>0</v>
      </c>
      <c r="K566">
        <f t="shared" si="8"/>
        <v>0</v>
      </c>
      <c r="L566" s="15">
        <v>0</v>
      </c>
      <c r="M566" s="15">
        <v>0</v>
      </c>
      <c r="N566" s="15">
        <v>0</v>
      </c>
      <c r="O566" s="85">
        <v>0</v>
      </c>
    </row>
    <row r="567" spans="1:15" x14ac:dyDescent="0.25">
      <c r="A567" s="47">
        <v>9001044500</v>
      </c>
      <c r="B567" t="s">
        <v>1834</v>
      </c>
      <c r="C567" s="76" t="s">
        <v>1774</v>
      </c>
      <c r="D567" s="86">
        <v>17923.023089999999</v>
      </c>
      <c r="E567" s="86">
        <v>12397.19</v>
      </c>
      <c r="F567" s="15">
        <f>Table323[[#This Row],[Single Family]]+Table323[[#This Row],[2-4 Units]]+Table323[[#This Row],[&gt;4 Units]]</f>
        <v>0</v>
      </c>
      <c r="G567" s="15">
        <v>0</v>
      </c>
      <c r="H567" s="15">
        <v>0</v>
      </c>
      <c r="I567" s="15">
        <v>0</v>
      </c>
      <c r="J567" s="85">
        <v>0</v>
      </c>
      <c r="K567">
        <f t="shared" si="8"/>
        <v>0</v>
      </c>
      <c r="L567" s="15">
        <v>0</v>
      </c>
      <c r="M567" s="15">
        <v>0</v>
      </c>
      <c r="N567" s="15">
        <v>0</v>
      </c>
      <c r="O567" s="85">
        <v>0</v>
      </c>
    </row>
    <row r="568" spans="1:15" x14ac:dyDescent="0.25">
      <c r="A568" s="47">
        <v>9001044600</v>
      </c>
      <c r="B568" t="s">
        <v>1834</v>
      </c>
      <c r="C568" s="76" t="s">
        <v>1774</v>
      </c>
      <c r="D568" s="86">
        <v>85029.514289999992</v>
      </c>
      <c r="E568" s="86">
        <v>13313.98</v>
      </c>
      <c r="F568" s="15">
        <f>Table323[[#This Row],[Single Family]]+Table323[[#This Row],[2-4 Units]]+Table323[[#This Row],[&gt;4 Units]]</f>
        <v>0</v>
      </c>
      <c r="G568" s="15">
        <v>0</v>
      </c>
      <c r="H568" s="15">
        <v>0</v>
      </c>
      <c r="I568" s="15">
        <v>0</v>
      </c>
      <c r="J568" s="85">
        <v>0</v>
      </c>
      <c r="K568">
        <f t="shared" si="8"/>
        <v>0</v>
      </c>
      <c r="L568" s="15">
        <v>0</v>
      </c>
      <c r="M568" s="15">
        <v>0</v>
      </c>
      <c r="N568" s="15">
        <v>0</v>
      </c>
      <c r="O568" s="85">
        <v>0</v>
      </c>
    </row>
    <row r="569" spans="1:15" x14ac:dyDescent="0.25">
      <c r="A569" s="47">
        <v>9001045300</v>
      </c>
      <c r="B569" t="s">
        <v>1834</v>
      </c>
      <c r="C569" s="76" t="s">
        <v>1774</v>
      </c>
      <c r="D569" s="86">
        <v>285.69995999999998</v>
      </c>
      <c r="E569" s="86">
        <v>0</v>
      </c>
      <c r="F569" s="15">
        <f>Table323[[#This Row],[Single Family]]+Table323[[#This Row],[2-4 Units]]+Table323[[#This Row],[&gt;4 Units]]</f>
        <v>0</v>
      </c>
      <c r="G569" s="15">
        <v>0</v>
      </c>
      <c r="H569" s="15">
        <v>0</v>
      </c>
      <c r="I569" s="15">
        <v>0</v>
      </c>
      <c r="J569" s="85">
        <v>0</v>
      </c>
      <c r="K569">
        <f t="shared" si="8"/>
        <v>0</v>
      </c>
      <c r="L569" s="15">
        <v>0</v>
      </c>
      <c r="M569" s="15">
        <v>0</v>
      </c>
      <c r="N569" s="15">
        <v>0</v>
      </c>
      <c r="O569" s="85">
        <v>0</v>
      </c>
    </row>
    <row r="570" spans="1:15" x14ac:dyDescent="0.25">
      <c r="A570" s="47">
        <v>9001045400</v>
      </c>
      <c r="B570" t="s">
        <v>1834</v>
      </c>
      <c r="C570" s="76" t="s">
        <v>1774</v>
      </c>
      <c r="D570" s="86">
        <v>2252.8781099999997</v>
      </c>
      <c r="E570" s="86">
        <v>0</v>
      </c>
      <c r="F570" s="15">
        <f>Table323[[#This Row],[Single Family]]+Table323[[#This Row],[2-4 Units]]+Table323[[#This Row],[&gt;4 Units]]</f>
        <v>0</v>
      </c>
      <c r="G570" s="15">
        <v>0</v>
      </c>
      <c r="H570" s="15">
        <v>0</v>
      </c>
      <c r="I570" s="15">
        <v>0</v>
      </c>
      <c r="J570" s="85">
        <v>0</v>
      </c>
      <c r="K570">
        <f t="shared" si="8"/>
        <v>0</v>
      </c>
      <c r="L570" s="15">
        <v>0</v>
      </c>
      <c r="M570" s="15">
        <v>0</v>
      </c>
      <c r="N570" s="15">
        <v>0</v>
      </c>
      <c r="O570" s="85">
        <v>0</v>
      </c>
    </row>
    <row r="571" spans="1:15" x14ac:dyDescent="0.25">
      <c r="A571" s="47">
        <v>9001050400</v>
      </c>
      <c r="B571" t="s">
        <v>1834</v>
      </c>
      <c r="C571" s="76" t="s">
        <v>1774</v>
      </c>
      <c r="D571" s="86">
        <v>247.01354999999998</v>
      </c>
      <c r="E571" s="86">
        <v>0</v>
      </c>
      <c r="F571" s="15">
        <f>Table323[[#This Row],[Single Family]]+Table323[[#This Row],[2-4 Units]]+Table323[[#This Row],[&gt;4 Units]]</f>
        <v>0</v>
      </c>
      <c r="G571" s="15">
        <v>0</v>
      </c>
      <c r="H571" s="15">
        <v>0</v>
      </c>
      <c r="I571" s="15">
        <v>0</v>
      </c>
      <c r="J571" s="85">
        <v>0</v>
      </c>
      <c r="K571">
        <f t="shared" si="8"/>
        <v>0</v>
      </c>
      <c r="L571" s="15">
        <v>0</v>
      </c>
      <c r="M571" s="15">
        <v>0</v>
      </c>
      <c r="N571" s="15">
        <v>0</v>
      </c>
      <c r="O571" s="85">
        <v>0</v>
      </c>
    </row>
    <row r="572" spans="1:15" x14ac:dyDescent="0.25">
      <c r="A572" s="47">
        <v>9011650100</v>
      </c>
      <c r="B572" t="s">
        <v>1833</v>
      </c>
      <c r="C572" s="76" t="s">
        <v>1774</v>
      </c>
      <c r="D572" s="86">
        <v>2900.1426299999998</v>
      </c>
      <c r="E572" s="86">
        <v>0</v>
      </c>
      <c r="F572" s="15">
        <f>Table323[[#This Row],[Single Family]]+Table323[[#This Row],[2-4 Units]]+Table323[[#This Row],[&gt;4 Units]]</f>
        <v>0</v>
      </c>
      <c r="G572" s="15">
        <v>0</v>
      </c>
      <c r="H572" s="15">
        <v>0</v>
      </c>
      <c r="I572" s="15">
        <v>0</v>
      </c>
      <c r="J572" s="85">
        <v>0</v>
      </c>
      <c r="K572">
        <f t="shared" si="8"/>
        <v>0</v>
      </c>
      <c r="L572" s="15">
        <v>0</v>
      </c>
      <c r="M572" s="15">
        <v>0</v>
      </c>
      <c r="N572" s="15">
        <v>0</v>
      </c>
      <c r="O572" s="85">
        <v>0</v>
      </c>
    </row>
    <row r="573" spans="1:15" x14ac:dyDescent="0.25">
      <c r="A573" s="47">
        <v>9011660101</v>
      </c>
      <c r="B573" t="s">
        <v>1833</v>
      </c>
      <c r="C573" s="76" t="s">
        <v>1774</v>
      </c>
      <c r="D573" s="86">
        <v>145085.04807299943</v>
      </c>
      <c r="E573" s="86">
        <v>160232.16</v>
      </c>
      <c r="F573" s="15">
        <f>Table323[[#This Row],[Single Family]]+Table323[[#This Row],[2-4 Units]]+Table323[[#This Row],[&gt;4 Units]]</f>
        <v>67</v>
      </c>
      <c r="G573" s="15">
        <v>67</v>
      </c>
      <c r="H573" s="15">
        <v>0</v>
      </c>
      <c r="I573" s="15">
        <v>0</v>
      </c>
      <c r="J573" s="85">
        <v>107492</v>
      </c>
      <c r="K573">
        <f t="shared" si="8"/>
        <v>29</v>
      </c>
      <c r="L573" s="15">
        <v>5</v>
      </c>
      <c r="M573" s="15">
        <v>0</v>
      </c>
      <c r="N573" s="15">
        <v>24</v>
      </c>
      <c r="O573" s="85">
        <v>19965.5</v>
      </c>
    </row>
    <row r="574" spans="1:15" x14ac:dyDescent="0.25">
      <c r="A574" s="47">
        <v>9011660102</v>
      </c>
      <c r="B574" t="s">
        <v>1833</v>
      </c>
      <c r="C574" s="76" t="s">
        <v>1774</v>
      </c>
      <c r="D574" s="86">
        <v>84360.911858999432</v>
      </c>
      <c r="E574" s="86">
        <v>22622.94</v>
      </c>
      <c r="F574" s="15">
        <f>Table323[[#This Row],[Single Family]]+Table323[[#This Row],[2-4 Units]]+Table323[[#This Row],[&gt;4 Units]]</f>
        <v>0</v>
      </c>
      <c r="G574" s="15">
        <v>0</v>
      </c>
      <c r="H574" s="15">
        <v>0</v>
      </c>
      <c r="I574" s="15">
        <v>0</v>
      </c>
      <c r="J574" s="85">
        <v>0</v>
      </c>
      <c r="K574">
        <f t="shared" si="8"/>
        <v>0</v>
      </c>
      <c r="L574" s="15">
        <v>0</v>
      </c>
      <c r="M574" s="15">
        <v>0</v>
      </c>
      <c r="N574" s="15">
        <v>0</v>
      </c>
      <c r="O574" s="85">
        <v>0</v>
      </c>
    </row>
    <row r="575" spans="1:15" x14ac:dyDescent="0.25">
      <c r="A575" s="47">
        <v>9007670100</v>
      </c>
      <c r="B575" t="s">
        <v>1832</v>
      </c>
      <c r="C575" s="76" t="s">
        <v>1774</v>
      </c>
      <c r="D575" s="86">
        <v>92135.665187999999</v>
      </c>
      <c r="E575" s="86">
        <v>27127.1899999999</v>
      </c>
      <c r="F575" s="15">
        <f>Table323[[#This Row],[Single Family]]+Table323[[#This Row],[2-4 Units]]+Table323[[#This Row],[&gt;4 Units]]</f>
        <v>0</v>
      </c>
      <c r="G575" s="15">
        <v>0</v>
      </c>
      <c r="H575" s="15">
        <v>0</v>
      </c>
      <c r="I575" s="15">
        <v>0</v>
      </c>
      <c r="J575" s="85">
        <v>0</v>
      </c>
      <c r="K575">
        <f t="shared" si="8"/>
        <v>0</v>
      </c>
      <c r="L575" s="15">
        <v>0</v>
      </c>
      <c r="M575" s="15">
        <v>0</v>
      </c>
      <c r="N575" s="15">
        <v>0</v>
      </c>
      <c r="O575" s="85">
        <v>0</v>
      </c>
    </row>
    <row r="576" spans="1:15" x14ac:dyDescent="0.25">
      <c r="A576" s="47">
        <v>9007670200</v>
      </c>
      <c r="B576" t="s">
        <v>1832</v>
      </c>
      <c r="C576" s="76" t="s">
        <v>1774</v>
      </c>
      <c r="D576" s="86">
        <v>183996.91258199999</v>
      </c>
      <c r="E576" s="86">
        <v>215763.46</v>
      </c>
      <c r="F576" s="15">
        <f>Table323[[#This Row],[Single Family]]+Table323[[#This Row],[2-4 Units]]+Table323[[#This Row],[&gt;4 Units]]</f>
        <v>72</v>
      </c>
      <c r="G576" s="15">
        <v>72</v>
      </c>
      <c r="H576" s="15">
        <v>0</v>
      </c>
      <c r="I576" s="15">
        <v>0</v>
      </c>
      <c r="J576" s="85">
        <v>128974</v>
      </c>
      <c r="K576">
        <f t="shared" si="8"/>
        <v>20</v>
      </c>
      <c r="L576" s="15">
        <v>4</v>
      </c>
      <c r="M576" s="15">
        <v>0</v>
      </c>
      <c r="N576" s="15">
        <v>16</v>
      </c>
      <c r="O576" s="85">
        <v>23208.299999999901</v>
      </c>
    </row>
    <row r="577" spans="1:15" x14ac:dyDescent="0.25">
      <c r="A577" s="47">
        <v>9009344200</v>
      </c>
      <c r="B577" t="s">
        <v>1831</v>
      </c>
      <c r="C577" s="76" t="s">
        <v>1774</v>
      </c>
      <c r="D577" s="86">
        <v>388.61045999999999</v>
      </c>
      <c r="E577" s="86">
        <v>0</v>
      </c>
      <c r="F577" s="15">
        <f>Table323[[#This Row],[Single Family]]+Table323[[#This Row],[2-4 Units]]+Table323[[#This Row],[&gt;4 Units]]</f>
        <v>0</v>
      </c>
      <c r="G577" s="15">
        <v>0</v>
      </c>
      <c r="H577" s="15">
        <v>0</v>
      </c>
      <c r="I577" s="15">
        <v>0</v>
      </c>
      <c r="J577" s="85">
        <v>0</v>
      </c>
      <c r="K577">
        <f t="shared" si="8"/>
        <v>0</v>
      </c>
      <c r="L577" s="15">
        <v>0</v>
      </c>
      <c r="M577" s="15">
        <v>0</v>
      </c>
      <c r="N577" s="15">
        <v>0</v>
      </c>
      <c r="O577" s="85">
        <v>0</v>
      </c>
    </row>
    <row r="578" spans="1:15" x14ac:dyDescent="0.25">
      <c r="A578" s="47">
        <v>9009345300</v>
      </c>
      <c r="B578" t="s">
        <v>1831</v>
      </c>
      <c r="C578" s="76" t="s">
        <v>1774</v>
      </c>
      <c r="D578" s="86">
        <v>140.41755000000001</v>
      </c>
      <c r="E578" s="86">
        <v>0</v>
      </c>
      <c r="F578" s="15">
        <f>Table323[[#This Row],[Single Family]]+Table323[[#This Row],[2-4 Units]]+Table323[[#This Row],[&gt;4 Units]]</f>
        <v>0</v>
      </c>
      <c r="G578" s="15">
        <v>0</v>
      </c>
      <c r="H578" s="15">
        <v>0</v>
      </c>
      <c r="I578" s="15">
        <v>0</v>
      </c>
      <c r="J578" s="85">
        <v>0</v>
      </c>
      <c r="K578">
        <f t="shared" si="8"/>
        <v>0</v>
      </c>
      <c r="L578" s="15">
        <v>0</v>
      </c>
      <c r="M578" s="15">
        <v>0</v>
      </c>
      <c r="N578" s="15">
        <v>0</v>
      </c>
      <c r="O578" s="85">
        <v>0</v>
      </c>
    </row>
    <row r="579" spans="1:15" x14ac:dyDescent="0.25">
      <c r="A579" s="47">
        <v>9009346101</v>
      </c>
      <c r="B579" t="s">
        <v>1831</v>
      </c>
      <c r="C579" s="76" t="s">
        <v>1774</v>
      </c>
      <c r="D579" s="86">
        <v>169532.22150899941</v>
      </c>
      <c r="E579" s="86">
        <v>149874.41999999899</v>
      </c>
      <c r="F579" s="15">
        <f>Table323[[#This Row],[Single Family]]+Table323[[#This Row],[2-4 Units]]+Table323[[#This Row],[&gt;4 Units]]</f>
        <v>51</v>
      </c>
      <c r="G579" s="15">
        <v>51</v>
      </c>
      <c r="H579" s="15">
        <v>0</v>
      </c>
      <c r="I579" s="15">
        <v>0</v>
      </c>
      <c r="J579" s="85">
        <v>82898.600000000006</v>
      </c>
      <c r="K579">
        <f t="shared" si="8"/>
        <v>10</v>
      </c>
      <c r="L579" s="15">
        <v>10</v>
      </c>
      <c r="M579" s="15">
        <v>0</v>
      </c>
      <c r="N579" s="15">
        <v>0</v>
      </c>
      <c r="O579" s="85">
        <v>40087.9</v>
      </c>
    </row>
    <row r="580" spans="1:15" x14ac:dyDescent="0.25">
      <c r="A580" s="47">
        <v>9009346102</v>
      </c>
      <c r="B580" t="s">
        <v>1831</v>
      </c>
      <c r="C580" s="76" t="s">
        <v>1774</v>
      </c>
      <c r="D580" s="86">
        <v>99840.316337999437</v>
      </c>
      <c r="E580" s="86">
        <v>15487.5799999999</v>
      </c>
      <c r="F580" s="15">
        <f>Table323[[#This Row],[Single Family]]+Table323[[#This Row],[2-4 Units]]+Table323[[#This Row],[&gt;4 Units]]</f>
        <v>0</v>
      </c>
      <c r="G580" s="15">
        <v>0</v>
      </c>
      <c r="H580" s="15">
        <v>0</v>
      </c>
      <c r="I580" s="15">
        <v>0</v>
      </c>
      <c r="J580" s="85">
        <v>0</v>
      </c>
      <c r="K580">
        <f t="shared" si="8"/>
        <v>0</v>
      </c>
      <c r="L580" s="15">
        <v>0</v>
      </c>
      <c r="M580" s="15">
        <v>0</v>
      </c>
      <c r="N580" s="15">
        <v>0</v>
      </c>
      <c r="O580" s="85">
        <v>0</v>
      </c>
    </row>
    <row r="581" spans="1:15" x14ac:dyDescent="0.25">
      <c r="A581" s="47">
        <v>9011709100</v>
      </c>
      <c r="B581" t="s">
        <v>1830</v>
      </c>
      <c r="C581" s="76" t="s">
        <v>1774</v>
      </c>
      <c r="D581" s="86">
        <v>345.03650999999996</v>
      </c>
      <c r="E581" s="86">
        <v>0</v>
      </c>
      <c r="F581" s="15">
        <f>Table323[[#This Row],[Single Family]]+Table323[[#This Row],[2-4 Units]]+Table323[[#This Row],[&gt;4 Units]]</f>
        <v>0</v>
      </c>
      <c r="G581" s="15">
        <v>0</v>
      </c>
      <c r="H581" s="15">
        <v>0</v>
      </c>
      <c r="I581" s="15">
        <v>0</v>
      </c>
      <c r="J581" s="85">
        <v>0</v>
      </c>
      <c r="K581">
        <f t="shared" si="8"/>
        <v>0</v>
      </c>
      <c r="L581" s="15">
        <v>0</v>
      </c>
      <c r="M581" s="15">
        <v>0</v>
      </c>
      <c r="N581" s="15">
        <v>0</v>
      </c>
      <c r="O581" s="85">
        <v>0</v>
      </c>
    </row>
    <row r="582" spans="1:15" x14ac:dyDescent="0.25">
      <c r="A582" s="47">
        <v>9015906100</v>
      </c>
      <c r="B582" t="s">
        <v>1830</v>
      </c>
      <c r="C582" s="76" t="s">
        <v>1774</v>
      </c>
      <c r="D582" s="86">
        <v>386.79605999999995</v>
      </c>
      <c r="E582" s="86">
        <v>0</v>
      </c>
      <c r="F582" s="15">
        <f>Table323[[#This Row],[Single Family]]+Table323[[#This Row],[2-4 Units]]+Table323[[#This Row],[&gt;4 Units]]</f>
        <v>0</v>
      </c>
      <c r="G582" s="15">
        <v>0</v>
      </c>
      <c r="H582" s="15">
        <v>0</v>
      </c>
      <c r="I582" s="15">
        <v>0</v>
      </c>
      <c r="J582" s="85">
        <v>0</v>
      </c>
      <c r="K582">
        <f t="shared" ref="K582:K645" si="9">L582+M582+N582</f>
        <v>0</v>
      </c>
      <c r="L582" s="15">
        <v>0</v>
      </c>
      <c r="M582" s="15">
        <v>0</v>
      </c>
      <c r="N582" s="15">
        <v>0</v>
      </c>
      <c r="O582" s="85">
        <v>0</v>
      </c>
    </row>
    <row r="583" spans="1:15" x14ac:dyDescent="0.25">
      <c r="A583" s="47">
        <v>9015907100</v>
      </c>
      <c r="B583" t="s">
        <v>1830</v>
      </c>
      <c r="C583" s="76" t="s">
        <v>1774</v>
      </c>
      <c r="D583" s="86">
        <v>52995.392666999942</v>
      </c>
      <c r="E583" s="86">
        <v>16332.960000000001</v>
      </c>
      <c r="F583" s="15">
        <f>Table323[[#This Row],[Single Family]]+Table323[[#This Row],[2-4 Units]]+Table323[[#This Row],[&gt;4 Units]]</f>
        <v>0</v>
      </c>
      <c r="G583" s="15">
        <v>0</v>
      </c>
      <c r="H583" s="15">
        <v>0</v>
      </c>
      <c r="I583" s="15">
        <v>0</v>
      </c>
      <c r="J583" s="85">
        <v>0</v>
      </c>
      <c r="K583">
        <f t="shared" si="9"/>
        <v>0</v>
      </c>
      <c r="L583" s="15">
        <v>0</v>
      </c>
      <c r="M583" s="15">
        <v>0</v>
      </c>
      <c r="N583" s="15">
        <v>0</v>
      </c>
      <c r="O583" s="85">
        <v>0</v>
      </c>
    </row>
    <row r="584" spans="1:15" x14ac:dyDescent="0.25">
      <c r="A584" s="47">
        <v>9015907200</v>
      </c>
      <c r="B584" t="s">
        <v>1830</v>
      </c>
      <c r="C584" s="76" t="s">
        <v>1774</v>
      </c>
      <c r="D584" s="86">
        <v>71186.703713999435</v>
      </c>
      <c r="E584" s="86">
        <v>11400.84</v>
      </c>
      <c r="F584" s="15">
        <f>Table323[[#This Row],[Single Family]]+Table323[[#This Row],[2-4 Units]]+Table323[[#This Row],[&gt;4 Units]]</f>
        <v>0</v>
      </c>
      <c r="G584" s="15">
        <v>0</v>
      </c>
      <c r="H584" s="15">
        <v>0</v>
      </c>
      <c r="I584" s="15">
        <v>0</v>
      </c>
      <c r="J584" s="85">
        <v>0</v>
      </c>
      <c r="K584">
        <f t="shared" si="9"/>
        <v>0</v>
      </c>
      <c r="L584" s="15">
        <v>0</v>
      </c>
      <c r="M584" s="15">
        <v>0</v>
      </c>
      <c r="N584" s="15">
        <v>0</v>
      </c>
      <c r="O584" s="85">
        <v>0</v>
      </c>
    </row>
    <row r="585" spans="1:15" x14ac:dyDescent="0.25">
      <c r="A585" s="47">
        <v>9015907300</v>
      </c>
      <c r="B585" t="s">
        <v>1830</v>
      </c>
      <c r="C585" s="76" t="s">
        <v>1774</v>
      </c>
      <c r="D585" s="86">
        <v>144438.178185</v>
      </c>
      <c r="E585" s="86">
        <v>168349.94</v>
      </c>
      <c r="F585" s="15">
        <f>Table323[[#This Row],[Single Family]]+Table323[[#This Row],[2-4 Units]]+Table323[[#This Row],[&gt;4 Units]]</f>
        <v>61</v>
      </c>
      <c r="G585" s="15">
        <v>60</v>
      </c>
      <c r="H585" s="15">
        <v>1</v>
      </c>
      <c r="I585" s="15">
        <v>0</v>
      </c>
      <c r="J585" s="85">
        <v>70216.789999999906</v>
      </c>
      <c r="K585">
        <f t="shared" si="9"/>
        <v>69</v>
      </c>
      <c r="L585" s="15">
        <v>19</v>
      </c>
      <c r="M585" s="15">
        <v>0</v>
      </c>
      <c r="N585" s="15">
        <v>50</v>
      </c>
      <c r="O585" s="85">
        <v>68916.899999999907</v>
      </c>
    </row>
    <row r="586" spans="1:15" x14ac:dyDescent="0.25">
      <c r="A586" s="47">
        <v>9015908100</v>
      </c>
      <c r="B586" t="s">
        <v>1830</v>
      </c>
      <c r="C586" s="76" t="s">
        <v>1774</v>
      </c>
      <c r="D586" s="86">
        <v>122.08644</v>
      </c>
      <c r="E586" s="86">
        <v>0</v>
      </c>
      <c r="F586" s="15">
        <f>Table323[[#This Row],[Single Family]]+Table323[[#This Row],[2-4 Units]]+Table323[[#This Row],[&gt;4 Units]]</f>
        <v>0</v>
      </c>
      <c r="G586" s="15">
        <v>0</v>
      </c>
      <c r="H586" s="15">
        <v>0</v>
      </c>
      <c r="I586" s="15">
        <v>0</v>
      </c>
      <c r="J586" s="85">
        <v>0</v>
      </c>
      <c r="K586">
        <f t="shared" si="9"/>
        <v>0</v>
      </c>
      <c r="L586" s="15">
        <v>0</v>
      </c>
      <c r="M586" s="15">
        <v>0</v>
      </c>
      <c r="N586" s="15">
        <v>0</v>
      </c>
      <c r="O586" s="85">
        <v>0</v>
      </c>
    </row>
    <row r="587" spans="1:15" x14ac:dyDescent="0.25">
      <c r="A587" s="47">
        <v>9003405401</v>
      </c>
      <c r="B587" t="s">
        <v>1829</v>
      </c>
      <c r="C587" s="76" t="s">
        <v>1774</v>
      </c>
      <c r="D587" s="86">
        <v>1300.22739</v>
      </c>
      <c r="E587" s="86">
        <v>0</v>
      </c>
      <c r="F587" s="15">
        <f>Table323[[#This Row],[Single Family]]+Table323[[#This Row],[2-4 Units]]+Table323[[#This Row],[&gt;4 Units]]</f>
        <v>0</v>
      </c>
      <c r="G587" s="15">
        <v>0</v>
      </c>
      <c r="H587" s="15">
        <v>0</v>
      </c>
      <c r="I587" s="15">
        <v>0</v>
      </c>
      <c r="J587" s="85">
        <v>0</v>
      </c>
      <c r="K587">
        <f t="shared" si="9"/>
        <v>0</v>
      </c>
      <c r="L587" s="15">
        <v>0</v>
      </c>
      <c r="M587" s="15">
        <v>0</v>
      </c>
      <c r="N587" s="15">
        <v>0</v>
      </c>
      <c r="O587" s="85">
        <v>0</v>
      </c>
    </row>
    <row r="588" spans="1:15" x14ac:dyDescent="0.25">
      <c r="A588" s="47">
        <v>9003420400</v>
      </c>
      <c r="B588" t="s">
        <v>1829</v>
      </c>
      <c r="C588" s="76" t="s">
        <v>1774</v>
      </c>
      <c r="D588" s="86">
        <v>44302.114079999999</v>
      </c>
      <c r="E588" s="86">
        <v>7459.26</v>
      </c>
      <c r="F588" s="15">
        <f>Table323[[#This Row],[Single Family]]+Table323[[#This Row],[2-4 Units]]+Table323[[#This Row],[&gt;4 Units]]</f>
        <v>0</v>
      </c>
      <c r="G588" s="15">
        <v>0</v>
      </c>
      <c r="H588" s="15">
        <v>0</v>
      </c>
      <c r="I588" s="15">
        <v>0</v>
      </c>
      <c r="J588" s="85">
        <v>0</v>
      </c>
      <c r="K588">
        <f t="shared" si="9"/>
        <v>0</v>
      </c>
      <c r="L588" s="15">
        <v>0</v>
      </c>
      <c r="M588" s="15">
        <v>0</v>
      </c>
      <c r="N588" s="15">
        <v>0</v>
      </c>
      <c r="O588" s="85">
        <v>0</v>
      </c>
    </row>
    <row r="589" spans="1:15" x14ac:dyDescent="0.25">
      <c r="A589" s="47">
        <v>9003420500</v>
      </c>
      <c r="B589" t="s">
        <v>1829</v>
      </c>
      <c r="C589" s="76" t="s">
        <v>1774</v>
      </c>
      <c r="D589" s="86">
        <v>77046.598817999999</v>
      </c>
      <c r="E589" s="86">
        <v>4791.0899999999901</v>
      </c>
      <c r="F589" s="15">
        <f>Table323[[#This Row],[Single Family]]+Table323[[#This Row],[2-4 Units]]+Table323[[#This Row],[&gt;4 Units]]</f>
        <v>0</v>
      </c>
      <c r="G589" s="15">
        <v>0</v>
      </c>
      <c r="H589" s="15">
        <v>0</v>
      </c>
      <c r="I589" s="15">
        <v>0</v>
      </c>
      <c r="J589" s="85">
        <v>0</v>
      </c>
      <c r="K589">
        <f t="shared" si="9"/>
        <v>0</v>
      </c>
      <c r="L589" s="15">
        <v>0</v>
      </c>
      <c r="M589" s="15">
        <v>0</v>
      </c>
      <c r="N589" s="15">
        <v>0</v>
      </c>
      <c r="O589" s="85">
        <v>0</v>
      </c>
    </row>
    <row r="590" spans="1:15" x14ac:dyDescent="0.25">
      <c r="A590" s="47">
        <v>9003420600</v>
      </c>
      <c r="B590" t="s">
        <v>1829</v>
      </c>
      <c r="C590" s="76" t="s">
        <v>1774</v>
      </c>
      <c r="D590" s="86">
        <v>168501.08381399998</v>
      </c>
      <c r="E590" s="86">
        <v>296547.32</v>
      </c>
      <c r="F590" s="15">
        <f>Table323[[#This Row],[Single Family]]+Table323[[#This Row],[2-4 Units]]+Table323[[#This Row],[&gt;4 Units]]</f>
        <v>66</v>
      </c>
      <c r="G590" s="15">
        <v>66</v>
      </c>
      <c r="H590" s="15">
        <v>0</v>
      </c>
      <c r="I590" s="15">
        <v>0</v>
      </c>
      <c r="J590" s="85">
        <v>103453</v>
      </c>
      <c r="K590">
        <f t="shared" si="9"/>
        <v>110</v>
      </c>
      <c r="L590" s="15">
        <v>18</v>
      </c>
      <c r="M590" s="15">
        <v>0</v>
      </c>
      <c r="N590" s="15">
        <v>92</v>
      </c>
      <c r="O590" s="85">
        <v>48668.5</v>
      </c>
    </row>
    <row r="591" spans="1:15" x14ac:dyDescent="0.25">
      <c r="A591" s="47">
        <v>9003420700</v>
      </c>
      <c r="B591" t="s">
        <v>1829</v>
      </c>
      <c r="C591" s="76" t="s">
        <v>1774</v>
      </c>
      <c r="D591" s="86">
        <v>51417.837638999939</v>
      </c>
      <c r="E591" s="86">
        <v>14697.0899999999</v>
      </c>
      <c r="F591" s="15">
        <f>Table323[[#This Row],[Single Family]]+Table323[[#This Row],[2-4 Units]]+Table323[[#This Row],[&gt;4 Units]]</f>
        <v>0</v>
      </c>
      <c r="G591" s="15">
        <v>0</v>
      </c>
      <c r="H591" s="15">
        <v>0</v>
      </c>
      <c r="I591" s="15">
        <v>0</v>
      </c>
      <c r="J591" s="85">
        <v>0</v>
      </c>
      <c r="K591">
        <f t="shared" si="9"/>
        <v>0</v>
      </c>
      <c r="L591" s="15">
        <v>0</v>
      </c>
      <c r="M591" s="15">
        <v>0</v>
      </c>
      <c r="N591" s="15">
        <v>0</v>
      </c>
      <c r="O591" s="85">
        <v>0</v>
      </c>
    </row>
    <row r="592" spans="1:15" x14ac:dyDescent="0.25">
      <c r="A592" s="47">
        <v>9003405700</v>
      </c>
      <c r="B592" t="s">
        <v>1828</v>
      </c>
      <c r="C592" s="76" t="s">
        <v>1774</v>
      </c>
      <c r="D592" s="86">
        <v>81.392849999999996</v>
      </c>
      <c r="E592" s="86">
        <v>1450.75</v>
      </c>
      <c r="F592" s="15">
        <f>Table323[[#This Row],[Single Family]]+Table323[[#This Row],[2-4 Units]]+Table323[[#This Row],[&gt;4 Units]]</f>
        <v>0</v>
      </c>
      <c r="G592" s="15">
        <v>0</v>
      </c>
      <c r="H592" s="15">
        <v>0</v>
      </c>
      <c r="I592" s="15">
        <v>0</v>
      </c>
      <c r="J592" s="85">
        <v>0</v>
      </c>
      <c r="K592">
        <f t="shared" si="9"/>
        <v>0</v>
      </c>
      <c r="L592" s="15">
        <v>0</v>
      </c>
      <c r="M592" s="15">
        <v>0</v>
      </c>
      <c r="N592" s="15">
        <v>0</v>
      </c>
      <c r="O592" s="85">
        <v>0</v>
      </c>
    </row>
    <row r="593" spans="1:15" x14ac:dyDescent="0.25">
      <c r="A593" s="47">
        <v>9005349100</v>
      </c>
      <c r="B593" t="s">
        <v>1828</v>
      </c>
      <c r="C593" s="76" t="s">
        <v>1774</v>
      </c>
      <c r="D593" s="86">
        <v>145.25405999999998</v>
      </c>
      <c r="E593" s="86">
        <v>0</v>
      </c>
      <c r="F593" s="15">
        <f>Table323[[#This Row],[Single Family]]+Table323[[#This Row],[2-4 Units]]+Table323[[#This Row],[&gt;4 Units]]</f>
        <v>0</v>
      </c>
      <c r="G593" s="15">
        <v>0</v>
      </c>
      <c r="H593" s="15">
        <v>0</v>
      </c>
      <c r="I593" s="15">
        <v>0</v>
      </c>
      <c r="J593" s="85">
        <v>0</v>
      </c>
      <c r="K593">
        <f t="shared" si="9"/>
        <v>0</v>
      </c>
      <c r="L593" s="15">
        <v>0</v>
      </c>
      <c r="M593" s="15">
        <v>0</v>
      </c>
      <c r="N593" s="15">
        <v>0</v>
      </c>
      <c r="O593" s="85">
        <v>0</v>
      </c>
    </row>
    <row r="594" spans="1:15" x14ac:dyDescent="0.25">
      <c r="A594" s="47">
        <v>9005349200</v>
      </c>
      <c r="B594" t="s">
        <v>1828</v>
      </c>
      <c r="C594" s="76" t="s">
        <v>1774</v>
      </c>
      <c r="D594" s="86">
        <v>157.58063999999999</v>
      </c>
      <c r="E594" s="86">
        <v>0</v>
      </c>
      <c r="F594" s="15">
        <f>Table323[[#This Row],[Single Family]]+Table323[[#This Row],[2-4 Units]]+Table323[[#This Row],[&gt;4 Units]]</f>
        <v>0</v>
      </c>
      <c r="G594" s="15">
        <v>0</v>
      </c>
      <c r="H594" s="15">
        <v>0</v>
      </c>
      <c r="I594" s="15">
        <v>0</v>
      </c>
      <c r="J594" s="85">
        <v>0</v>
      </c>
      <c r="K594">
        <f t="shared" si="9"/>
        <v>0</v>
      </c>
      <c r="L594" s="15">
        <v>0</v>
      </c>
      <c r="M594" s="15">
        <v>0</v>
      </c>
      <c r="N594" s="15">
        <v>0</v>
      </c>
      <c r="O594" s="85">
        <v>0</v>
      </c>
    </row>
    <row r="595" spans="1:15" x14ac:dyDescent="0.25">
      <c r="A595" s="47">
        <v>9005425300</v>
      </c>
      <c r="B595" t="s">
        <v>1828</v>
      </c>
      <c r="C595" s="76" t="s">
        <v>1774</v>
      </c>
      <c r="D595" s="86">
        <v>51757.425845999998</v>
      </c>
      <c r="E595" s="86">
        <v>13654.1</v>
      </c>
      <c r="F595" s="15">
        <f>Table323[[#This Row],[Single Family]]+Table323[[#This Row],[2-4 Units]]+Table323[[#This Row],[&gt;4 Units]]</f>
        <v>0</v>
      </c>
      <c r="G595" s="15">
        <v>0</v>
      </c>
      <c r="H595" s="15">
        <v>0</v>
      </c>
      <c r="I595" s="15">
        <v>0</v>
      </c>
      <c r="J595" s="85">
        <v>0</v>
      </c>
      <c r="K595">
        <f t="shared" si="9"/>
        <v>0</v>
      </c>
      <c r="L595" s="15">
        <v>0</v>
      </c>
      <c r="M595" s="15">
        <v>0</v>
      </c>
      <c r="N595" s="15">
        <v>0</v>
      </c>
      <c r="O595" s="85">
        <v>0</v>
      </c>
    </row>
    <row r="596" spans="1:15" x14ac:dyDescent="0.25">
      <c r="A596" s="47">
        <v>9005425400</v>
      </c>
      <c r="B596" t="s">
        <v>1828</v>
      </c>
      <c r="C596" s="76" t="s">
        <v>1774</v>
      </c>
      <c r="D596" s="86">
        <v>133288.54900199943</v>
      </c>
      <c r="E596" s="86">
        <v>163229.049999999</v>
      </c>
      <c r="F596" s="15">
        <f>Table323[[#This Row],[Single Family]]+Table323[[#This Row],[2-4 Units]]+Table323[[#This Row],[&gt;4 Units]]</f>
        <v>53</v>
      </c>
      <c r="G596" s="15">
        <v>53</v>
      </c>
      <c r="H596" s="15">
        <v>0</v>
      </c>
      <c r="I596" s="15">
        <v>0</v>
      </c>
      <c r="J596" s="85">
        <v>84670.029999999897</v>
      </c>
      <c r="K596">
        <f t="shared" si="9"/>
        <v>32</v>
      </c>
      <c r="L596" s="15">
        <v>32</v>
      </c>
      <c r="M596" s="15">
        <v>0</v>
      </c>
      <c r="N596" s="15">
        <v>0</v>
      </c>
      <c r="O596" s="85">
        <v>58707.3</v>
      </c>
    </row>
    <row r="597" spans="1:15" x14ac:dyDescent="0.25">
      <c r="A597" s="47">
        <v>9005425500</v>
      </c>
      <c r="B597" t="s">
        <v>1828</v>
      </c>
      <c r="C597" s="76" t="s">
        <v>1774</v>
      </c>
      <c r="D597" s="86">
        <v>44123.469389999998</v>
      </c>
      <c r="E597" s="86">
        <v>12958.55</v>
      </c>
      <c r="F597" s="15">
        <f>Table323[[#This Row],[Single Family]]+Table323[[#This Row],[2-4 Units]]+Table323[[#This Row],[&gt;4 Units]]</f>
        <v>0</v>
      </c>
      <c r="G597" s="15">
        <v>0</v>
      </c>
      <c r="H597" s="15">
        <v>0</v>
      </c>
      <c r="I597" s="15">
        <v>0</v>
      </c>
      <c r="J597" s="85">
        <v>0</v>
      </c>
      <c r="K597">
        <f t="shared" si="9"/>
        <v>0</v>
      </c>
      <c r="L597" s="15">
        <v>0</v>
      </c>
      <c r="M597" s="15">
        <v>0</v>
      </c>
      <c r="N597" s="15">
        <v>0</v>
      </c>
      <c r="O597" s="85">
        <v>0</v>
      </c>
    </row>
    <row r="598" spans="1:15" x14ac:dyDescent="0.25">
      <c r="A598" s="47">
        <v>9015901100</v>
      </c>
      <c r="B598" t="s">
        <v>1827</v>
      </c>
      <c r="C598" s="76" t="s">
        <v>1774</v>
      </c>
      <c r="D598" s="86">
        <v>166.40315999999999</v>
      </c>
      <c r="E598" s="86">
        <v>0</v>
      </c>
      <c r="F598" s="15">
        <f>Table323[[#This Row],[Single Family]]+Table323[[#This Row],[2-4 Units]]+Table323[[#This Row],[&gt;4 Units]]</f>
        <v>0</v>
      </c>
      <c r="G598" s="15">
        <v>0</v>
      </c>
      <c r="H598" s="15">
        <v>0</v>
      </c>
      <c r="I598" s="15">
        <v>0</v>
      </c>
      <c r="J598" s="85">
        <v>0</v>
      </c>
      <c r="K598">
        <f t="shared" si="9"/>
        <v>0</v>
      </c>
      <c r="L598" s="15">
        <v>0</v>
      </c>
      <c r="M598" s="15">
        <v>0</v>
      </c>
      <c r="N598" s="15">
        <v>0</v>
      </c>
      <c r="O598" s="85">
        <v>0</v>
      </c>
    </row>
    <row r="599" spans="1:15" x14ac:dyDescent="0.25">
      <c r="A599" s="47">
        <v>9015902200</v>
      </c>
      <c r="B599" t="s">
        <v>1827</v>
      </c>
      <c r="C599" s="76" t="s">
        <v>1774</v>
      </c>
      <c r="D599" s="86">
        <v>148.87152</v>
      </c>
      <c r="E599" s="86">
        <v>0</v>
      </c>
      <c r="F599" s="15">
        <f>Table323[[#This Row],[Single Family]]+Table323[[#This Row],[2-4 Units]]+Table323[[#This Row],[&gt;4 Units]]</f>
        <v>0</v>
      </c>
      <c r="G599" s="15">
        <v>0</v>
      </c>
      <c r="H599" s="15">
        <v>0</v>
      </c>
      <c r="I599" s="15">
        <v>0</v>
      </c>
      <c r="J599" s="85">
        <v>0</v>
      </c>
      <c r="K599">
        <f t="shared" si="9"/>
        <v>0</v>
      </c>
      <c r="L599" s="15">
        <v>0</v>
      </c>
      <c r="M599" s="15">
        <v>0</v>
      </c>
      <c r="N599" s="15">
        <v>0</v>
      </c>
      <c r="O599" s="85">
        <v>0</v>
      </c>
    </row>
    <row r="600" spans="1:15" x14ac:dyDescent="0.25">
      <c r="A600" s="47">
        <v>9015902500</v>
      </c>
      <c r="B600" t="s">
        <v>1827</v>
      </c>
      <c r="C600" s="76" t="s">
        <v>1774</v>
      </c>
      <c r="D600" s="86">
        <v>78320.00540699999</v>
      </c>
      <c r="E600" s="86">
        <v>52783.359999999899</v>
      </c>
      <c r="F600" s="15">
        <f>Table323[[#This Row],[Single Family]]+Table323[[#This Row],[2-4 Units]]+Table323[[#This Row],[&gt;4 Units]]</f>
        <v>23</v>
      </c>
      <c r="G600" s="15">
        <v>23</v>
      </c>
      <c r="H600" s="15">
        <v>0</v>
      </c>
      <c r="I600" s="15">
        <v>0</v>
      </c>
      <c r="J600" s="85">
        <v>21233.7</v>
      </c>
      <c r="K600">
        <f t="shared" si="9"/>
        <v>5</v>
      </c>
      <c r="L600" s="15">
        <v>5</v>
      </c>
      <c r="M600" s="15">
        <v>0</v>
      </c>
      <c r="N600" s="15">
        <v>0</v>
      </c>
      <c r="O600" s="85">
        <v>8174</v>
      </c>
    </row>
    <row r="601" spans="1:15" x14ac:dyDescent="0.25">
      <c r="A601" s="47">
        <v>9015905100</v>
      </c>
      <c r="B601" t="s">
        <v>1827</v>
      </c>
      <c r="C601" s="76" t="s">
        <v>1774</v>
      </c>
      <c r="D601" s="86">
        <v>768.98240999999996</v>
      </c>
      <c r="E601" s="86">
        <v>0</v>
      </c>
      <c r="F601" s="15">
        <f>Table323[[#This Row],[Single Family]]+Table323[[#This Row],[2-4 Units]]+Table323[[#This Row],[&gt;4 Units]]</f>
        <v>0</v>
      </c>
      <c r="G601" s="15">
        <v>0</v>
      </c>
      <c r="H601" s="15">
        <v>0</v>
      </c>
      <c r="I601" s="15">
        <v>0</v>
      </c>
      <c r="J601" s="85">
        <v>0</v>
      </c>
      <c r="K601">
        <f t="shared" si="9"/>
        <v>0</v>
      </c>
      <c r="L601" s="15">
        <v>0</v>
      </c>
      <c r="M601" s="15">
        <v>0</v>
      </c>
      <c r="N601" s="15">
        <v>0</v>
      </c>
      <c r="O601" s="85">
        <v>0</v>
      </c>
    </row>
    <row r="602" spans="1:15" x14ac:dyDescent="0.25">
      <c r="A602" s="47">
        <v>9007560100</v>
      </c>
      <c r="B602" t="s">
        <v>1826</v>
      </c>
      <c r="C602" s="76" t="s">
        <v>1774</v>
      </c>
      <c r="D602" s="86">
        <v>140442.63578099944</v>
      </c>
      <c r="E602" s="86">
        <v>125014.34</v>
      </c>
      <c r="F602" s="15">
        <f>Table323[[#This Row],[Single Family]]+Table323[[#This Row],[2-4 Units]]+Table323[[#This Row],[&gt;4 Units]]</f>
        <v>48</v>
      </c>
      <c r="G602" s="15">
        <v>48</v>
      </c>
      <c r="H602" s="15">
        <v>0</v>
      </c>
      <c r="I602" s="15">
        <v>0</v>
      </c>
      <c r="J602" s="85">
        <v>75197.699999999895</v>
      </c>
      <c r="K602">
        <f t="shared" si="9"/>
        <v>124</v>
      </c>
      <c r="L602" s="15">
        <v>6</v>
      </c>
      <c r="M602" s="15">
        <v>0</v>
      </c>
      <c r="N602" s="15">
        <v>118</v>
      </c>
      <c r="O602" s="85">
        <v>76010.100000000006</v>
      </c>
    </row>
    <row r="603" spans="1:15" x14ac:dyDescent="0.25">
      <c r="A603" s="47">
        <v>9007560200</v>
      </c>
      <c r="B603" t="s">
        <v>1826</v>
      </c>
      <c r="C603" s="76" t="s">
        <v>1774</v>
      </c>
      <c r="D603" s="86">
        <v>46477.386899999998</v>
      </c>
      <c r="E603" s="86">
        <v>61207.91</v>
      </c>
      <c r="F603" s="15">
        <f>Table323[[#This Row],[Single Family]]+Table323[[#This Row],[2-4 Units]]+Table323[[#This Row],[&gt;4 Units]]</f>
        <v>0</v>
      </c>
      <c r="G603" s="15">
        <v>0</v>
      </c>
      <c r="H603" s="15">
        <v>0</v>
      </c>
      <c r="I603" s="15">
        <v>0</v>
      </c>
      <c r="J603" s="85">
        <v>0</v>
      </c>
      <c r="K603">
        <f t="shared" si="9"/>
        <v>0</v>
      </c>
      <c r="L603" s="15">
        <v>0</v>
      </c>
      <c r="M603" s="15">
        <v>0</v>
      </c>
      <c r="N603" s="15">
        <v>0</v>
      </c>
      <c r="O603" s="85">
        <v>0</v>
      </c>
    </row>
    <row r="604" spans="1:15" x14ac:dyDescent="0.25">
      <c r="A604" s="47">
        <v>9011697000</v>
      </c>
      <c r="B604" t="s">
        <v>1825</v>
      </c>
      <c r="C604" s="76" t="s">
        <v>1774</v>
      </c>
      <c r="D604" s="86">
        <v>94.819409999999991</v>
      </c>
      <c r="E604" s="86">
        <v>0</v>
      </c>
      <c r="F604" s="15">
        <f>Table323[[#This Row],[Single Family]]+Table323[[#This Row],[2-4 Units]]+Table323[[#This Row],[&gt;4 Units]]</f>
        <v>0</v>
      </c>
      <c r="G604" s="15">
        <v>0</v>
      </c>
      <c r="H604" s="15">
        <v>0</v>
      </c>
      <c r="I604" s="15">
        <v>0</v>
      </c>
      <c r="J604" s="85">
        <v>0</v>
      </c>
      <c r="K604">
        <f t="shared" si="9"/>
        <v>0</v>
      </c>
      <c r="L604" s="15">
        <v>0</v>
      </c>
      <c r="M604" s="15">
        <v>0</v>
      </c>
      <c r="N604" s="15">
        <v>0</v>
      </c>
      <c r="O604" s="85">
        <v>0</v>
      </c>
    </row>
    <row r="605" spans="1:15" x14ac:dyDescent="0.25">
      <c r="A605" s="47">
        <v>9011700100</v>
      </c>
      <c r="B605" t="s">
        <v>1825</v>
      </c>
      <c r="C605" s="76" t="s">
        <v>1774</v>
      </c>
      <c r="D605" s="86">
        <v>107192.57018399941</v>
      </c>
      <c r="E605" s="86">
        <v>66812.269999999902</v>
      </c>
      <c r="F605" s="15">
        <f>Table323[[#This Row],[Single Family]]+Table323[[#This Row],[2-4 Units]]+Table323[[#This Row],[&gt;4 Units]]</f>
        <v>20</v>
      </c>
      <c r="G605" s="15">
        <v>20</v>
      </c>
      <c r="H605" s="15">
        <v>0</v>
      </c>
      <c r="I605" s="15">
        <v>0</v>
      </c>
      <c r="J605" s="85">
        <v>35967.199999999903</v>
      </c>
      <c r="K605">
        <f t="shared" si="9"/>
        <v>1</v>
      </c>
      <c r="L605" s="15">
        <v>1</v>
      </c>
      <c r="M605" s="15">
        <v>0</v>
      </c>
      <c r="N605" s="15">
        <v>0</v>
      </c>
      <c r="O605" s="85">
        <v>4633.4899999999898</v>
      </c>
    </row>
    <row r="606" spans="1:15" x14ac:dyDescent="0.25">
      <c r="A606" s="47">
        <v>9011707100</v>
      </c>
      <c r="B606" t="s">
        <v>1825</v>
      </c>
      <c r="C606" s="76" t="s">
        <v>1774</v>
      </c>
      <c r="D606" s="86">
        <v>589.33412999999996</v>
      </c>
      <c r="E606" s="86">
        <v>0</v>
      </c>
      <c r="F606" s="15">
        <f>Table323[[#This Row],[Single Family]]+Table323[[#This Row],[2-4 Units]]+Table323[[#This Row],[&gt;4 Units]]</f>
        <v>0</v>
      </c>
      <c r="G606" s="15">
        <v>0</v>
      </c>
      <c r="H606" s="15">
        <v>0</v>
      </c>
      <c r="I606" s="15">
        <v>0</v>
      </c>
      <c r="J606" s="85">
        <v>0</v>
      </c>
      <c r="K606">
        <f t="shared" si="9"/>
        <v>0</v>
      </c>
      <c r="L606" s="15">
        <v>0</v>
      </c>
      <c r="M606" s="15">
        <v>0</v>
      </c>
      <c r="N606" s="15">
        <v>0</v>
      </c>
      <c r="O606" s="85">
        <v>0</v>
      </c>
    </row>
    <row r="607" spans="1:15" x14ac:dyDescent="0.25">
      <c r="A607" s="47">
        <v>9009347100</v>
      </c>
      <c r="B607" t="s">
        <v>1824</v>
      </c>
      <c r="C607" s="76" t="s">
        <v>1774</v>
      </c>
      <c r="D607" s="86">
        <v>142507.05669899943</v>
      </c>
      <c r="E607" s="86">
        <v>127081.69999999899</v>
      </c>
      <c r="F607" s="15">
        <f>Table323[[#This Row],[Single Family]]+Table323[[#This Row],[2-4 Units]]+Table323[[#This Row],[&gt;4 Units]]</f>
        <v>37</v>
      </c>
      <c r="G607" s="15">
        <v>37</v>
      </c>
      <c r="H607" s="15">
        <v>0</v>
      </c>
      <c r="I607" s="15">
        <v>0</v>
      </c>
      <c r="J607" s="85">
        <v>52953.8</v>
      </c>
      <c r="K607">
        <f t="shared" si="9"/>
        <v>23</v>
      </c>
      <c r="L607" s="15">
        <v>23</v>
      </c>
      <c r="M607" s="15">
        <v>0</v>
      </c>
      <c r="N607" s="15">
        <v>0</v>
      </c>
      <c r="O607" s="85">
        <v>53715.4</v>
      </c>
    </row>
    <row r="608" spans="1:15" x14ac:dyDescent="0.25">
      <c r="A608" s="47">
        <v>9009347200</v>
      </c>
      <c r="B608" t="s">
        <v>1824</v>
      </c>
      <c r="C608" s="76" t="s">
        <v>1774</v>
      </c>
      <c r="D608" s="86">
        <v>51084.076491</v>
      </c>
      <c r="E608" s="86">
        <v>11619.73</v>
      </c>
      <c r="F608" s="15">
        <f>Table323[[#This Row],[Single Family]]+Table323[[#This Row],[2-4 Units]]+Table323[[#This Row],[&gt;4 Units]]</f>
        <v>0</v>
      </c>
      <c r="G608" s="15">
        <v>0</v>
      </c>
      <c r="H608" s="15">
        <v>0</v>
      </c>
      <c r="I608" s="15">
        <v>0</v>
      </c>
      <c r="J608" s="85">
        <v>0</v>
      </c>
      <c r="K608">
        <f t="shared" si="9"/>
        <v>0</v>
      </c>
      <c r="L608" s="15">
        <v>0</v>
      </c>
      <c r="M608" s="15">
        <v>0</v>
      </c>
      <c r="N608" s="15">
        <v>0</v>
      </c>
      <c r="O608" s="85">
        <v>0</v>
      </c>
    </row>
    <row r="609" spans="1:15" x14ac:dyDescent="0.25">
      <c r="A609" s="47">
        <v>9009352800</v>
      </c>
      <c r="B609" t="s">
        <v>1824</v>
      </c>
      <c r="C609" s="76" t="s">
        <v>1774</v>
      </c>
      <c r="D609" s="86">
        <v>1053.00972</v>
      </c>
      <c r="E609" s="86">
        <v>718.05999999999904</v>
      </c>
      <c r="F609" s="15">
        <f>Table323[[#This Row],[Single Family]]+Table323[[#This Row],[2-4 Units]]+Table323[[#This Row],[&gt;4 Units]]</f>
        <v>0</v>
      </c>
      <c r="G609" s="15">
        <v>0</v>
      </c>
      <c r="H609" s="15">
        <v>0</v>
      </c>
      <c r="I609" s="15">
        <v>0</v>
      </c>
      <c r="J609" s="85">
        <v>0</v>
      </c>
      <c r="K609">
        <f t="shared" si="9"/>
        <v>0</v>
      </c>
      <c r="L609" s="15">
        <v>0</v>
      </c>
      <c r="M609" s="15">
        <v>0</v>
      </c>
      <c r="N609" s="15">
        <v>0</v>
      </c>
      <c r="O609" s="85">
        <v>0</v>
      </c>
    </row>
    <row r="610" spans="1:15" x14ac:dyDescent="0.25">
      <c r="A610" s="47">
        <v>9015901100</v>
      </c>
      <c r="B610" t="s">
        <v>1823</v>
      </c>
      <c r="C610" s="76" t="s">
        <v>1774</v>
      </c>
      <c r="D610" s="86">
        <v>375.81326999999999</v>
      </c>
      <c r="E610" s="86">
        <v>0</v>
      </c>
      <c r="F610" s="15">
        <f>Table323[[#This Row],[Single Family]]+Table323[[#This Row],[2-4 Units]]+Table323[[#This Row],[&gt;4 Units]]</f>
        <v>0</v>
      </c>
      <c r="G610" s="15">
        <v>0</v>
      </c>
      <c r="H610" s="15">
        <v>0</v>
      </c>
      <c r="I610" s="15">
        <v>0</v>
      </c>
      <c r="J610" s="85">
        <v>0</v>
      </c>
      <c r="K610">
        <f t="shared" si="9"/>
        <v>0</v>
      </c>
      <c r="L610" s="15">
        <v>0</v>
      </c>
      <c r="M610" s="15">
        <v>0</v>
      </c>
      <c r="N610" s="15">
        <v>0</v>
      </c>
      <c r="O610" s="85">
        <v>0</v>
      </c>
    </row>
    <row r="611" spans="1:15" x14ac:dyDescent="0.25">
      <c r="A611" s="47">
        <v>9015902500</v>
      </c>
      <c r="B611" t="s">
        <v>1823</v>
      </c>
      <c r="C611" s="76" t="s">
        <v>1774</v>
      </c>
      <c r="D611" s="86">
        <v>138.07073699999944</v>
      </c>
      <c r="E611" s="86">
        <v>0</v>
      </c>
      <c r="F611" s="15">
        <f>Table323[[#This Row],[Single Family]]+Table323[[#This Row],[2-4 Units]]+Table323[[#This Row],[&gt;4 Units]]</f>
        <v>0</v>
      </c>
      <c r="G611" s="15">
        <v>0</v>
      </c>
      <c r="H611" s="15">
        <v>0</v>
      </c>
      <c r="I611" s="15">
        <v>0</v>
      </c>
      <c r="J611" s="85">
        <v>0</v>
      </c>
      <c r="K611">
        <f t="shared" si="9"/>
        <v>0</v>
      </c>
      <c r="L611" s="15">
        <v>0</v>
      </c>
      <c r="M611" s="15">
        <v>0</v>
      </c>
      <c r="N611" s="15">
        <v>0</v>
      </c>
      <c r="O611" s="85">
        <v>0</v>
      </c>
    </row>
    <row r="612" spans="1:15" x14ac:dyDescent="0.25">
      <c r="A612" s="47">
        <v>9015903100</v>
      </c>
      <c r="B612" t="s">
        <v>1823</v>
      </c>
      <c r="C612" s="76" t="s">
        <v>1774</v>
      </c>
      <c r="D612" s="86">
        <v>137018.97467999998</v>
      </c>
      <c r="E612" s="86">
        <v>363655.3</v>
      </c>
      <c r="F612" s="15">
        <f>Table323[[#This Row],[Single Family]]+Table323[[#This Row],[2-4 Units]]+Table323[[#This Row],[&gt;4 Units]]</f>
        <v>35</v>
      </c>
      <c r="G612" s="15">
        <v>33</v>
      </c>
      <c r="H612" s="15">
        <v>2</v>
      </c>
      <c r="I612" s="15">
        <v>0</v>
      </c>
      <c r="J612" s="85">
        <v>40089.4</v>
      </c>
      <c r="K612">
        <f t="shared" si="9"/>
        <v>72</v>
      </c>
      <c r="L612" s="15">
        <v>12</v>
      </c>
      <c r="M612" s="15">
        <v>0</v>
      </c>
      <c r="N612" s="15">
        <v>60</v>
      </c>
      <c r="O612" s="85">
        <v>38527</v>
      </c>
    </row>
    <row r="613" spans="1:15" x14ac:dyDescent="0.25">
      <c r="A613" s="47">
        <v>9015903200</v>
      </c>
      <c r="B613" t="s">
        <v>1823</v>
      </c>
      <c r="C613" s="76" t="s">
        <v>1774</v>
      </c>
      <c r="D613" s="86">
        <v>34956.271223999938</v>
      </c>
      <c r="E613" s="86">
        <v>7919.1599999999899</v>
      </c>
      <c r="F613" s="15">
        <f>Table323[[#This Row],[Single Family]]+Table323[[#This Row],[2-4 Units]]+Table323[[#This Row],[&gt;4 Units]]</f>
        <v>0</v>
      </c>
      <c r="G613" s="15">
        <v>0</v>
      </c>
      <c r="H613" s="15">
        <v>0</v>
      </c>
      <c r="I613" s="15">
        <v>0</v>
      </c>
      <c r="J613" s="85">
        <v>0</v>
      </c>
      <c r="K613">
        <f t="shared" si="9"/>
        <v>0</v>
      </c>
      <c r="L613" s="15">
        <v>0</v>
      </c>
      <c r="M613" s="15">
        <v>0</v>
      </c>
      <c r="N613" s="15">
        <v>0</v>
      </c>
      <c r="O613" s="85">
        <v>0</v>
      </c>
    </row>
    <row r="614" spans="1:15" x14ac:dyDescent="0.25">
      <c r="A614" s="47">
        <v>9015904100</v>
      </c>
      <c r="B614" t="s">
        <v>1823</v>
      </c>
      <c r="C614" s="76" t="s">
        <v>1774</v>
      </c>
      <c r="D614" s="86">
        <v>18.80172</v>
      </c>
      <c r="E614" s="86">
        <v>0</v>
      </c>
      <c r="F614" s="15">
        <f>Table323[[#This Row],[Single Family]]+Table323[[#This Row],[2-4 Units]]+Table323[[#This Row],[&gt;4 Units]]</f>
        <v>0</v>
      </c>
      <c r="G614" s="15">
        <v>0</v>
      </c>
      <c r="H614" s="15">
        <v>0</v>
      </c>
      <c r="I614" s="15">
        <v>0</v>
      </c>
      <c r="J614" s="85">
        <v>0</v>
      </c>
      <c r="K614">
        <f t="shared" si="9"/>
        <v>0</v>
      </c>
      <c r="L614" s="15">
        <v>0</v>
      </c>
      <c r="M614" s="15">
        <v>0</v>
      </c>
      <c r="N614" s="15">
        <v>0</v>
      </c>
      <c r="O614" s="85">
        <v>0</v>
      </c>
    </row>
    <row r="615" spans="1:15" x14ac:dyDescent="0.25">
      <c r="A615" s="47">
        <v>9001055100</v>
      </c>
      <c r="B615" t="s">
        <v>1822</v>
      </c>
      <c r="C615" s="76" t="s">
        <v>1774</v>
      </c>
      <c r="D615" s="86">
        <v>4734.4670099999994</v>
      </c>
      <c r="E615" s="86">
        <v>0</v>
      </c>
      <c r="F615" s="15">
        <f>Table323[[#This Row],[Single Family]]+Table323[[#This Row],[2-4 Units]]+Table323[[#This Row],[&gt;4 Units]]</f>
        <v>0</v>
      </c>
      <c r="G615" s="15">
        <v>0</v>
      </c>
      <c r="H615" s="15">
        <v>0</v>
      </c>
      <c r="I615" s="15">
        <v>0</v>
      </c>
      <c r="J615" s="85">
        <v>0</v>
      </c>
      <c r="K615">
        <f t="shared" si="9"/>
        <v>0</v>
      </c>
      <c r="L615" s="15">
        <v>0</v>
      </c>
      <c r="M615" s="15">
        <v>0</v>
      </c>
      <c r="N615" s="15">
        <v>0</v>
      </c>
      <c r="O615" s="85">
        <v>0</v>
      </c>
    </row>
    <row r="616" spans="1:15" x14ac:dyDescent="0.25">
      <c r="A616" s="47">
        <v>9001210500</v>
      </c>
      <c r="B616" t="s">
        <v>1822</v>
      </c>
      <c r="C616" s="76" t="s">
        <v>1774</v>
      </c>
      <c r="D616" s="86">
        <v>117.53909999999999</v>
      </c>
      <c r="E616" s="86">
        <v>0</v>
      </c>
      <c r="F616" s="15">
        <f>Table323[[#This Row],[Single Family]]+Table323[[#This Row],[2-4 Units]]+Table323[[#This Row],[&gt;4 Units]]</f>
        <v>0</v>
      </c>
      <c r="G616" s="15">
        <v>0</v>
      </c>
      <c r="H616" s="15">
        <v>0</v>
      </c>
      <c r="I616" s="15">
        <v>0</v>
      </c>
      <c r="J616" s="85">
        <v>0</v>
      </c>
      <c r="K616">
        <f t="shared" si="9"/>
        <v>0</v>
      </c>
      <c r="L616" s="15">
        <v>0</v>
      </c>
      <c r="M616" s="15">
        <v>0</v>
      </c>
      <c r="N616" s="15">
        <v>0</v>
      </c>
      <c r="O616" s="85">
        <v>0</v>
      </c>
    </row>
    <row r="617" spans="1:15" x14ac:dyDescent="0.25">
      <c r="A617" s="47">
        <v>9001240100</v>
      </c>
      <c r="B617" t="s">
        <v>1822</v>
      </c>
      <c r="C617" s="76" t="s">
        <v>1774</v>
      </c>
      <c r="D617" s="86">
        <v>77058.659474999993</v>
      </c>
      <c r="E617" s="86">
        <v>15134.73</v>
      </c>
      <c r="F617" s="15">
        <f>Table323[[#This Row],[Single Family]]+Table323[[#This Row],[2-4 Units]]+Table323[[#This Row],[&gt;4 Units]]</f>
        <v>0</v>
      </c>
      <c r="G617" s="15">
        <v>0</v>
      </c>
      <c r="H617" s="15">
        <v>0</v>
      </c>
      <c r="I617" s="15">
        <v>0</v>
      </c>
      <c r="J617" s="85">
        <v>0</v>
      </c>
      <c r="K617">
        <f t="shared" si="9"/>
        <v>0</v>
      </c>
      <c r="L617" s="15">
        <v>0</v>
      </c>
      <c r="M617" s="15">
        <v>0</v>
      </c>
      <c r="N617" s="15">
        <v>0</v>
      </c>
      <c r="O617" s="85">
        <v>0</v>
      </c>
    </row>
    <row r="618" spans="1:15" x14ac:dyDescent="0.25">
      <c r="A618" s="47">
        <v>9001240200</v>
      </c>
      <c r="B618" t="s">
        <v>1822</v>
      </c>
      <c r="C618" s="76" t="s">
        <v>1774</v>
      </c>
      <c r="D618" s="86">
        <v>156522.37248899942</v>
      </c>
      <c r="E618" s="86">
        <v>122505.66</v>
      </c>
      <c r="F618" s="15">
        <f>Table323[[#This Row],[Single Family]]+Table323[[#This Row],[2-4 Units]]+Table323[[#This Row],[&gt;4 Units]]</f>
        <v>55</v>
      </c>
      <c r="G618" s="15">
        <v>55</v>
      </c>
      <c r="H618" s="15">
        <v>0</v>
      </c>
      <c r="I618" s="15">
        <v>0</v>
      </c>
      <c r="J618" s="85">
        <v>101343.03</v>
      </c>
      <c r="K618">
        <f t="shared" si="9"/>
        <v>2</v>
      </c>
      <c r="L618" s="15">
        <v>2</v>
      </c>
      <c r="M618" s="15">
        <v>0</v>
      </c>
      <c r="N618" s="15">
        <v>0</v>
      </c>
      <c r="O618" s="85">
        <v>19218.5</v>
      </c>
    </row>
    <row r="619" spans="1:15" x14ac:dyDescent="0.25">
      <c r="A619" s="47">
        <v>9001245200</v>
      </c>
      <c r="B619" t="s">
        <v>1822</v>
      </c>
      <c r="C619" s="76" t="s">
        <v>1774</v>
      </c>
      <c r="D619" s="86">
        <v>209.12661</v>
      </c>
      <c r="E619" s="86">
        <v>0</v>
      </c>
      <c r="F619" s="15">
        <f>Table323[[#This Row],[Single Family]]+Table323[[#This Row],[2-4 Units]]+Table323[[#This Row],[&gt;4 Units]]</f>
        <v>0</v>
      </c>
      <c r="G619" s="15">
        <v>0</v>
      </c>
      <c r="H619" s="15">
        <v>0</v>
      </c>
      <c r="I619" s="15">
        <v>0</v>
      </c>
      <c r="J619" s="85">
        <v>0</v>
      </c>
      <c r="K619">
        <f t="shared" si="9"/>
        <v>0</v>
      </c>
      <c r="L619" s="15">
        <v>0</v>
      </c>
      <c r="M619" s="15">
        <v>0</v>
      </c>
      <c r="N619" s="15">
        <v>0</v>
      </c>
      <c r="O619" s="85">
        <v>0</v>
      </c>
    </row>
    <row r="620" spans="1:15" x14ac:dyDescent="0.25">
      <c r="A620" s="47">
        <v>9001210500</v>
      </c>
      <c r="B620" t="s">
        <v>1821</v>
      </c>
      <c r="C620" s="76" t="s">
        <v>1774</v>
      </c>
      <c r="D620" s="86">
        <v>782.66411999999991</v>
      </c>
      <c r="E620" s="86">
        <v>0</v>
      </c>
      <c r="F620" s="15">
        <f>Table323[[#This Row],[Single Family]]+Table323[[#This Row],[2-4 Units]]+Table323[[#This Row],[&gt;4 Units]]</f>
        <v>0</v>
      </c>
      <c r="G620" s="15">
        <v>0</v>
      </c>
      <c r="H620" s="15">
        <v>0</v>
      </c>
      <c r="I620" s="15">
        <v>0</v>
      </c>
      <c r="J620" s="85">
        <v>0</v>
      </c>
      <c r="K620">
        <f t="shared" si="9"/>
        <v>0</v>
      </c>
      <c r="L620" s="15">
        <v>0</v>
      </c>
      <c r="M620" s="15">
        <v>0</v>
      </c>
      <c r="N620" s="15">
        <v>0</v>
      </c>
      <c r="O620" s="85">
        <v>0</v>
      </c>
    </row>
    <row r="621" spans="1:15" x14ac:dyDescent="0.25">
      <c r="A621" s="47">
        <v>9001240100</v>
      </c>
      <c r="B621" t="s">
        <v>1821</v>
      </c>
      <c r="C621" s="76" t="s">
        <v>1774</v>
      </c>
      <c r="D621" s="86">
        <v>717.11324999999999</v>
      </c>
      <c r="E621" s="86">
        <v>0</v>
      </c>
      <c r="F621" s="15">
        <f>Table323[[#This Row],[Single Family]]+Table323[[#This Row],[2-4 Units]]+Table323[[#This Row],[&gt;4 Units]]</f>
        <v>0</v>
      </c>
      <c r="G621" s="15">
        <v>0</v>
      </c>
      <c r="H621" s="15">
        <v>0</v>
      </c>
      <c r="I621" s="15">
        <v>0</v>
      </c>
      <c r="J621" s="85">
        <v>0</v>
      </c>
      <c r="K621">
        <f t="shared" si="9"/>
        <v>0</v>
      </c>
      <c r="L621" s="15">
        <v>0</v>
      </c>
      <c r="M621" s="15">
        <v>0</v>
      </c>
      <c r="N621" s="15">
        <v>0</v>
      </c>
      <c r="O621" s="85">
        <v>0</v>
      </c>
    </row>
    <row r="622" spans="1:15" x14ac:dyDescent="0.25">
      <c r="A622" s="47">
        <v>9001245100</v>
      </c>
      <c r="B622" t="s">
        <v>1821</v>
      </c>
      <c r="C622" s="76" t="s">
        <v>1774</v>
      </c>
      <c r="D622" s="86">
        <v>42903.727650000001</v>
      </c>
      <c r="E622" s="86">
        <v>9902.8700000000008</v>
      </c>
      <c r="F622" s="15">
        <f>Table323[[#This Row],[Single Family]]+Table323[[#This Row],[2-4 Units]]+Table323[[#This Row],[&gt;4 Units]]</f>
        <v>0</v>
      </c>
      <c r="G622" s="15">
        <v>0</v>
      </c>
      <c r="H622" s="15">
        <v>0</v>
      </c>
      <c r="I622" s="15">
        <v>0</v>
      </c>
      <c r="J622" s="85">
        <v>0</v>
      </c>
      <c r="K622">
        <f t="shared" si="9"/>
        <v>0</v>
      </c>
      <c r="L622" s="15">
        <v>0</v>
      </c>
      <c r="M622" s="15">
        <v>0</v>
      </c>
      <c r="N622" s="15">
        <v>0</v>
      </c>
      <c r="O622" s="85">
        <v>0</v>
      </c>
    </row>
    <row r="623" spans="1:15" x14ac:dyDescent="0.25">
      <c r="A623" s="47">
        <v>9001245200</v>
      </c>
      <c r="B623" t="s">
        <v>1821</v>
      </c>
      <c r="C623" s="76" t="s">
        <v>1774</v>
      </c>
      <c r="D623" s="86">
        <v>72614.170440000002</v>
      </c>
      <c r="E623" s="86">
        <v>14786.889999999899</v>
      </c>
      <c r="F623" s="15">
        <f>Table323[[#This Row],[Single Family]]+Table323[[#This Row],[2-4 Units]]+Table323[[#This Row],[&gt;4 Units]]</f>
        <v>0</v>
      </c>
      <c r="G623" s="15">
        <v>0</v>
      </c>
      <c r="H623" s="15">
        <v>0</v>
      </c>
      <c r="I623" s="15">
        <v>0</v>
      </c>
      <c r="J623" s="85">
        <v>0</v>
      </c>
      <c r="K623">
        <f t="shared" si="9"/>
        <v>0</v>
      </c>
      <c r="L623" s="15">
        <v>0</v>
      </c>
      <c r="M623" s="15">
        <v>0</v>
      </c>
      <c r="N623" s="15">
        <v>0</v>
      </c>
      <c r="O623" s="85">
        <v>0</v>
      </c>
    </row>
    <row r="624" spans="1:15" x14ac:dyDescent="0.25">
      <c r="A624" s="47">
        <v>9001245300</v>
      </c>
      <c r="B624" t="s">
        <v>1821</v>
      </c>
      <c r="C624" s="76" t="s">
        <v>1774</v>
      </c>
      <c r="D624" s="86">
        <v>100726.95011399942</v>
      </c>
      <c r="E624" s="86">
        <v>11572.82</v>
      </c>
      <c r="F624" s="15">
        <f>Table323[[#This Row],[Single Family]]+Table323[[#This Row],[2-4 Units]]+Table323[[#This Row],[&gt;4 Units]]</f>
        <v>0</v>
      </c>
      <c r="G624" s="15">
        <v>0</v>
      </c>
      <c r="H624" s="15">
        <v>0</v>
      </c>
      <c r="I624" s="15">
        <v>0</v>
      </c>
      <c r="J624" s="85">
        <v>0</v>
      </c>
      <c r="K624">
        <f t="shared" si="9"/>
        <v>0</v>
      </c>
      <c r="L624" s="15">
        <v>0</v>
      </c>
      <c r="M624" s="15">
        <v>0</v>
      </c>
      <c r="N624" s="15">
        <v>0</v>
      </c>
      <c r="O624" s="85">
        <v>0</v>
      </c>
    </row>
    <row r="625" spans="1:15" x14ac:dyDescent="0.25">
      <c r="A625" s="47">
        <v>9001245400</v>
      </c>
      <c r="B625" t="s">
        <v>1821</v>
      </c>
      <c r="C625" s="76" t="s">
        <v>1774</v>
      </c>
      <c r="D625" s="86">
        <v>67248.881343000001</v>
      </c>
      <c r="E625" s="86">
        <v>11436.05</v>
      </c>
      <c r="F625" s="15">
        <f>Table323[[#This Row],[Single Family]]+Table323[[#This Row],[2-4 Units]]+Table323[[#This Row],[&gt;4 Units]]</f>
        <v>0</v>
      </c>
      <c r="G625" s="15">
        <v>0</v>
      </c>
      <c r="H625" s="15">
        <v>0</v>
      </c>
      <c r="I625" s="15">
        <v>0</v>
      </c>
      <c r="J625" s="85">
        <v>0</v>
      </c>
      <c r="K625">
        <f t="shared" si="9"/>
        <v>0</v>
      </c>
      <c r="L625" s="15">
        <v>0</v>
      </c>
      <c r="M625" s="15">
        <v>0</v>
      </c>
      <c r="N625" s="15">
        <v>0</v>
      </c>
      <c r="O625" s="85">
        <v>0</v>
      </c>
    </row>
    <row r="626" spans="1:15" x14ac:dyDescent="0.25">
      <c r="A626" s="47">
        <v>9001245500</v>
      </c>
      <c r="B626" t="s">
        <v>1821</v>
      </c>
      <c r="C626" s="76" t="s">
        <v>1774</v>
      </c>
      <c r="D626" s="86">
        <v>56676.788721000004</v>
      </c>
      <c r="E626" s="86">
        <v>5354.5199999999904</v>
      </c>
      <c r="F626" s="15">
        <f>Table323[[#This Row],[Single Family]]+Table323[[#This Row],[2-4 Units]]+Table323[[#This Row],[&gt;4 Units]]</f>
        <v>0</v>
      </c>
      <c r="G626" s="15">
        <v>0</v>
      </c>
      <c r="H626" s="15">
        <v>0</v>
      </c>
      <c r="I626" s="15">
        <v>0</v>
      </c>
      <c r="J626" s="85">
        <v>0</v>
      </c>
      <c r="K626">
        <f t="shared" si="9"/>
        <v>0</v>
      </c>
      <c r="L626" s="15">
        <v>0</v>
      </c>
      <c r="M626" s="15">
        <v>0</v>
      </c>
      <c r="N626" s="15">
        <v>0</v>
      </c>
      <c r="O626" s="85">
        <v>0</v>
      </c>
    </row>
    <row r="627" spans="1:15" x14ac:dyDescent="0.25">
      <c r="A627" s="47">
        <v>9001245600</v>
      </c>
      <c r="B627" t="s">
        <v>1821</v>
      </c>
      <c r="C627" s="76" t="s">
        <v>1774</v>
      </c>
      <c r="D627" s="86">
        <v>278457.816987</v>
      </c>
      <c r="E627" s="86">
        <v>284182.11</v>
      </c>
      <c r="F627" s="15">
        <f>Table323[[#This Row],[Single Family]]+Table323[[#This Row],[2-4 Units]]+Table323[[#This Row],[&gt;4 Units]]</f>
        <v>117</v>
      </c>
      <c r="G627" s="15">
        <v>117</v>
      </c>
      <c r="H627" s="15">
        <v>0</v>
      </c>
      <c r="I627" s="15">
        <v>0</v>
      </c>
      <c r="J627" s="85">
        <v>216987</v>
      </c>
      <c r="K627">
        <f t="shared" si="9"/>
        <v>1</v>
      </c>
      <c r="L627" s="15">
        <v>1</v>
      </c>
      <c r="M627" s="15">
        <v>0</v>
      </c>
      <c r="N627" s="15">
        <v>0</v>
      </c>
      <c r="O627" s="85">
        <v>17467</v>
      </c>
    </row>
    <row r="628" spans="1:15" x14ac:dyDescent="0.25">
      <c r="A628" s="47">
        <v>9003490100</v>
      </c>
      <c r="B628" t="s">
        <v>1820</v>
      </c>
      <c r="C628" s="76" t="s">
        <v>1774</v>
      </c>
      <c r="D628" s="86">
        <v>61616.544884999996</v>
      </c>
      <c r="E628" s="86">
        <v>12605.459999999901</v>
      </c>
      <c r="F628" s="15">
        <f>Table323[[#This Row],[Single Family]]+Table323[[#This Row],[2-4 Units]]+Table323[[#This Row],[&gt;4 Units]]</f>
        <v>0</v>
      </c>
      <c r="G628" s="15">
        <v>0</v>
      </c>
      <c r="H628" s="15">
        <v>0</v>
      </c>
      <c r="I628" s="15">
        <v>0</v>
      </c>
      <c r="J628" s="85">
        <v>0</v>
      </c>
      <c r="K628">
        <f t="shared" si="9"/>
        <v>0</v>
      </c>
      <c r="L628" s="15">
        <v>0</v>
      </c>
      <c r="M628" s="15">
        <v>0</v>
      </c>
      <c r="N628" s="15">
        <v>0</v>
      </c>
      <c r="O628" s="85">
        <v>0</v>
      </c>
    </row>
    <row r="629" spans="1:15" x14ac:dyDescent="0.25">
      <c r="A629" s="47">
        <v>9003490302</v>
      </c>
      <c r="B629" t="s">
        <v>1820</v>
      </c>
      <c r="C629" s="76" t="s">
        <v>1774</v>
      </c>
      <c r="D629" s="86">
        <v>193519.82103299943</v>
      </c>
      <c r="E629" s="86">
        <v>174335.78</v>
      </c>
      <c r="F629" s="15">
        <f>Table323[[#This Row],[Single Family]]+Table323[[#This Row],[2-4 Units]]+Table323[[#This Row],[&gt;4 Units]]</f>
        <v>546</v>
      </c>
      <c r="G629" s="15">
        <v>87</v>
      </c>
      <c r="H629" s="15">
        <v>0</v>
      </c>
      <c r="I629" s="15">
        <v>459</v>
      </c>
      <c r="J629" s="85">
        <v>100326</v>
      </c>
      <c r="K629">
        <f t="shared" si="9"/>
        <v>4</v>
      </c>
      <c r="L629" s="15">
        <v>4</v>
      </c>
      <c r="M629" s="15">
        <v>0</v>
      </c>
      <c r="N629" s="15">
        <v>0</v>
      </c>
      <c r="O629" s="85">
        <v>22191.5</v>
      </c>
    </row>
    <row r="630" spans="1:15" x14ac:dyDescent="0.25">
      <c r="A630" s="47">
        <v>9003492600</v>
      </c>
      <c r="B630" t="s">
        <v>1820</v>
      </c>
      <c r="C630" s="76" t="s">
        <v>1774</v>
      </c>
      <c r="D630" s="86">
        <v>144.07469999999998</v>
      </c>
      <c r="E630" s="86">
        <v>0</v>
      </c>
      <c r="F630" s="15">
        <f>Table323[[#This Row],[Single Family]]+Table323[[#This Row],[2-4 Units]]+Table323[[#This Row],[&gt;4 Units]]</f>
        <v>0</v>
      </c>
      <c r="G630" s="15">
        <v>0</v>
      </c>
      <c r="H630" s="15">
        <v>0</v>
      </c>
      <c r="I630" s="15">
        <v>0</v>
      </c>
      <c r="J630" s="85">
        <v>0</v>
      </c>
      <c r="K630">
        <f t="shared" si="9"/>
        <v>0</v>
      </c>
      <c r="L630" s="15">
        <v>0</v>
      </c>
      <c r="M630" s="15">
        <v>0</v>
      </c>
      <c r="N630" s="15">
        <v>0</v>
      </c>
      <c r="O630" s="85">
        <v>0</v>
      </c>
    </row>
    <row r="631" spans="1:15" x14ac:dyDescent="0.25">
      <c r="A631" s="47">
        <v>9003524200</v>
      </c>
      <c r="B631" t="s">
        <v>1820</v>
      </c>
      <c r="C631" s="76" t="s">
        <v>1774</v>
      </c>
      <c r="D631" s="86">
        <v>75749.909507999997</v>
      </c>
      <c r="E631" s="86">
        <v>39379.29</v>
      </c>
      <c r="F631" s="15">
        <f>Table323[[#This Row],[Single Family]]+Table323[[#This Row],[2-4 Units]]+Table323[[#This Row],[&gt;4 Units]]</f>
        <v>0</v>
      </c>
      <c r="G631" s="15">
        <v>0</v>
      </c>
      <c r="H631" s="15">
        <v>0</v>
      </c>
      <c r="I631" s="15">
        <v>0</v>
      </c>
      <c r="J631" s="85">
        <v>0</v>
      </c>
      <c r="K631">
        <f t="shared" si="9"/>
        <v>0</v>
      </c>
      <c r="L631" s="15">
        <v>0</v>
      </c>
      <c r="M631" s="15">
        <v>0</v>
      </c>
      <c r="N631" s="15">
        <v>0</v>
      </c>
      <c r="O631" s="85">
        <v>0</v>
      </c>
    </row>
    <row r="632" spans="1:15" x14ac:dyDescent="0.25">
      <c r="A632" s="47">
        <v>9005268100</v>
      </c>
      <c r="B632" t="s">
        <v>1819</v>
      </c>
      <c r="C632" s="76" t="s">
        <v>1774</v>
      </c>
      <c r="D632" s="86">
        <v>92415.390668999433</v>
      </c>
      <c r="E632" s="86">
        <v>25512.879999999899</v>
      </c>
      <c r="F632" s="15">
        <f>Table323[[#This Row],[Single Family]]+Table323[[#This Row],[2-4 Units]]+Table323[[#This Row],[&gt;4 Units]]</f>
        <v>10</v>
      </c>
      <c r="G632" s="15">
        <v>10</v>
      </c>
      <c r="H632" s="15">
        <v>0</v>
      </c>
      <c r="I632" s="15">
        <v>0</v>
      </c>
      <c r="J632" s="85">
        <v>8464.3999999999905</v>
      </c>
      <c r="K632">
        <f t="shared" si="9"/>
        <v>1</v>
      </c>
      <c r="L632" s="15">
        <v>1</v>
      </c>
      <c r="M632" s="15">
        <v>0</v>
      </c>
      <c r="N632" s="15">
        <v>0</v>
      </c>
      <c r="O632" s="85">
        <v>1958.95</v>
      </c>
    </row>
    <row r="633" spans="1:15" x14ac:dyDescent="0.25">
      <c r="A633" s="47">
        <v>9007595101</v>
      </c>
      <c r="B633" t="s">
        <v>1818</v>
      </c>
      <c r="C633" s="76" t="s">
        <v>1774</v>
      </c>
      <c r="D633" s="86">
        <v>431.22618</v>
      </c>
      <c r="E633" s="86">
        <v>0</v>
      </c>
      <c r="F633" s="15">
        <f>Table323[[#This Row],[Single Family]]+Table323[[#This Row],[2-4 Units]]+Table323[[#This Row],[&gt;4 Units]]</f>
        <v>0</v>
      </c>
      <c r="G633" s="15">
        <v>0</v>
      </c>
      <c r="H633" s="15">
        <v>0</v>
      </c>
      <c r="I633" s="15">
        <v>0</v>
      </c>
      <c r="J633" s="85">
        <v>0</v>
      </c>
      <c r="K633">
        <f t="shared" si="9"/>
        <v>0</v>
      </c>
      <c r="L633" s="15">
        <v>0</v>
      </c>
      <c r="M633" s="15">
        <v>0</v>
      </c>
      <c r="N633" s="15">
        <v>0</v>
      </c>
      <c r="O633" s="85">
        <v>0</v>
      </c>
    </row>
    <row r="634" spans="1:15" x14ac:dyDescent="0.25">
      <c r="A634" s="47">
        <v>9011715100</v>
      </c>
      <c r="B634" t="s">
        <v>1818</v>
      </c>
      <c r="C634" s="76" t="s">
        <v>1774</v>
      </c>
      <c r="D634" s="86">
        <v>94029.609050999425</v>
      </c>
      <c r="E634" s="86">
        <v>47999.659999999902</v>
      </c>
      <c r="F634" s="15">
        <f>Table323[[#This Row],[Single Family]]+Table323[[#This Row],[2-4 Units]]+Table323[[#This Row],[&gt;4 Units]]</f>
        <v>22</v>
      </c>
      <c r="G634" s="15">
        <v>22</v>
      </c>
      <c r="H634" s="15">
        <v>0</v>
      </c>
      <c r="I634" s="15">
        <v>0</v>
      </c>
      <c r="J634" s="85">
        <v>21915.299999999901</v>
      </c>
      <c r="K634">
        <f t="shared" si="9"/>
        <v>0</v>
      </c>
      <c r="L634" s="15">
        <v>0</v>
      </c>
      <c r="M634" s="15">
        <v>0</v>
      </c>
      <c r="N634" s="15">
        <v>0</v>
      </c>
      <c r="O634" s="85">
        <v>3220.8</v>
      </c>
    </row>
    <row r="635" spans="1:15" x14ac:dyDescent="0.25">
      <c r="A635" s="47">
        <v>9005261100</v>
      </c>
      <c r="B635" t="s">
        <v>1817</v>
      </c>
      <c r="C635" s="76" t="s">
        <v>1774</v>
      </c>
      <c r="D635" s="86">
        <v>136761.96548700001</v>
      </c>
      <c r="E635" s="86">
        <v>30965.77</v>
      </c>
      <c r="F635" s="15">
        <f>Table323[[#This Row],[Single Family]]+Table323[[#This Row],[2-4 Units]]+Table323[[#This Row],[&gt;4 Units]]</f>
        <v>8</v>
      </c>
      <c r="G635" s="15">
        <v>8</v>
      </c>
      <c r="H635" s="15">
        <v>0</v>
      </c>
      <c r="I635" s="15">
        <v>0</v>
      </c>
      <c r="J635" s="85">
        <v>13809.6</v>
      </c>
      <c r="K635">
        <f t="shared" si="9"/>
        <v>0</v>
      </c>
      <c r="L635" s="15">
        <v>0</v>
      </c>
      <c r="M635" s="15">
        <v>0</v>
      </c>
      <c r="N635" s="15">
        <v>0</v>
      </c>
      <c r="O635" s="85">
        <v>1313.1199999999899</v>
      </c>
    </row>
    <row r="636" spans="1:15" x14ac:dyDescent="0.25">
      <c r="A636" s="47">
        <v>9005262100</v>
      </c>
      <c r="B636" t="s">
        <v>1817</v>
      </c>
      <c r="C636" s="76" t="s">
        <v>1774</v>
      </c>
      <c r="D636" s="86">
        <v>702.04805999999996</v>
      </c>
      <c r="E636" s="86">
        <v>0</v>
      </c>
      <c r="F636" s="15">
        <f>Table323[[#This Row],[Single Family]]+Table323[[#This Row],[2-4 Units]]+Table323[[#This Row],[&gt;4 Units]]</f>
        <v>0</v>
      </c>
      <c r="G636" s="15">
        <v>0</v>
      </c>
      <c r="H636" s="15">
        <v>0</v>
      </c>
      <c r="I636" s="15">
        <v>0</v>
      </c>
      <c r="J636" s="85">
        <v>0</v>
      </c>
      <c r="K636">
        <f t="shared" si="9"/>
        <v>0</v>
      </c>
      <c r="L636" s="15">
        <v>0</v>
      </c>
      <c r="M636" s="15">
        <v>0</v>
      </c>
      <c r="N636" s="15">
        <v>0</v>
      </c>
      <c r="O636" s="85">
        <v>0</v>
      </c>
    </row>
    <row r="637" spans="1:15" x14ac:dyDescent="0.25">
      <c r="A637" s="47">
        <v>9015825000</v>
      </c>
      <c r="B637" t="s">
        <v>1816</v>
      </c>
      <c r="C637" s="76" t="s">
        <v>1774</v>
      </c>
      <c r="D637" s="86">
        <v>30440.345859000001</v>
      </c>
      <c r="E637" s="86">
        <v>9035.99</v>
      </c>
      <c r="F637" s="15">
        <f>Table323[[#This Row],[Single Family]]+Table323[[#This Row],[2-4 Units]]+Table323[[#This Row],[&gt;4 Units]]</f>
        <v>2</v>
      </c>
      <c r="G637" s="15">
        <v>2</v>
      </c>
      <c r="H637" s="15">
        <v>0</v>
      </c>
      <c r="I637" s="15">
        <v>0</v>
      </c>
      <c r="J637" s="85">
        <v>2852.6199999999899</v>
      </c>
      <c r="K637">
        <f t="shared" si="9"/>
        <v>0</v>
      </c>
      <c r="L637" s="15">
        <v>0</v>
      </c>
      <c r="M637" s="15">
        <v>0</v>
      </c>
      <c r="N637" s="15">
        <v>0</v>
      </c>
      <c r="O637" s="85">
        <v>483.1</v>
      </c>
    </row>
    <row r="638" spans="1:15" x14ac:dyDescent="0.25">
      <c r="A638" s="47">
        <v>9009120200</v>
      </c>
      <c r="B638" t="s">
        <v>1815</v>
      </c>
      <c r="C638" s="76" t="s">
        <v>1774</v>
      </c>
      <c r="D638" s="86">
        <v>126.37862999999999</v>
      </c>
      <c r="E638" s="86">
        <v>0</v>
      </c>
      <c r="F638" s="15">
        <f>Table323[[#This Row],[Single Family]]+Table323[[#This Row],[2-4 Units]]+Table323[[#This Row],[&gt;4 Units]]</f>
        <v>0</v>
      </c>
      <c r="G638" s="15">
        <v>0</v>
      </c>
      <c r="H638" s="15">
        <v>0</v>
      </c>
      <c r="I638" s="15">
        <v>0</v>
      </c>
      <c r="J638" s="85">
        <v>0</v>
      </c>
      <c r="K638">
        <f t="shared" si="9"/>
        <v>0</v>
      </c>
      <c r="L638" s="15">
        <v>0</v>
      </c>
      <c r="M638" s="15">
        <v>0</v>
      </c>
      <c r="N638" s="15">
        <v>0</v>
      </c>
      <c r="O638" s="85">
        <v>0</v>
      </c>
    </row>
    <row r="639" spans="1:15" x14ac:dyDescent="0.25">
      <c r="A639" s="47">
        <v>9009125400</v>
      </c>
      <c r="B639" t="s">
        <v>1815</v>
      </c>
      <c r="C639" s="76" t="s">
        <v>1774</v>
      </c>
      <c r="D639" s="86">
        <v>741.29579999999999</v>
      </c>
      <c r="E639" s="86">
        <v>0</v>
      </c>
      <c r="F639" s="15">
        <f>Table323[[#This Row],[Single Family]]+Table323[[#This Row],[2-4 Units]]+Table323[[#This Row],[&gt;4 Units]]</f>
        <v>0</v>
      </c>
      <c r="G639" s="15">
        <v>0</v>
      </c>
      <c r="H639" s="15">
        <v>0</v>
      </c>
      <c r="I639" s="15">
        <v>0</v>
      </c>
      <c r="J639" s="85">
        <v>0</v>
      </c>
      <c r="K639">
        <f t="shared" si="9"/>
        <v>0</v>
      </c>
      <c r="L639" s="15">
        <v>0</v>
      </c>
      <c r="M639" s="15">
        <v>0</v>
      </c>
      <c r="N639" s="15">
        <v>0</v>
      </c>
      <c r="O639" s="85">
        <v>0</v>
      </c>
    </row>
    <row r="640" spans="1:15" x14ac:dyDescent="0.25">
      <c r="A640" s="47">
        <v>9009130101</v>
      </c>
      <c r="B640" t="s">
        <v>1815</v>
      </c>
      <c r="C640" s="76" t="s">
        <v>1774</v>
      </c>
      <c r="D640" s="86">
        <v>67378.085900999999</v>
      </c>
      <c r="E640" s="86">
        <v>46328.8299999999</v>
      </c>
      <c r="F640" s="15">
        <f>Table323[[#This Row],[Single Family]]+Table323[[#This Row],[2-4 Units]]+Table323[[#This Row],[&gt;4 Units]]</f>
        <v>0</v>
      </c>
      <c r="G640" s="15">
        <v>0</v>
      </c>
      <c r="H640" s="15">
        <v>0</v>
      </c>
      <c r="I640" s="15">
        <v>0</v>
      </c>
      <c r="J640" s="85">
        <v>0</v>
      </c>
      <c r="K640">
        <f t="shared" si="9"/>
        <v>0</v>
      </c>
      <c r="L640" s="15">
        <v>0</v>
      </c>
      <c r="M640" s="15">
        <v>0</v>
      </c>
      <c r="N640" s="15">
        <v>0</v>
      </c>
      <c r="O640" s="85">
        <v>0</v>
      </c>
    </row>
    <row r="641" spans="1:15" x14ac:dyDescent="0.25">
      <c r="A641" s="47">
        <v>9009130102</v>
      </c>
      <c r="B641" t="s">
        <v>1815</v>
      </c>
      <c r="C641" s="76" t="s">
        <v>1774</v>
      </c>
      <c r="D641" s="86">
        <v>40553.807489999999</v>
      </c>
      <c r="E641" s="86">
        <v>29528.84</v>
      </c>
      <c r="F641" s="15">
        <f>Table323[[#This Row],[Single Family]]+Table323[[#This Row],[2-4 Units]]+Table323[[#This Row],[&gt;4 Units]]</f>
        <v>0</v>
      </c>
      <c r="G641" s="15">
        <v>0</v>
      </c>
      <c r="H641" s="15">
        <v>0</v>
      </c>
      <c r="I641" s="15">
        <v>0</v>
      </c>
      <c r="J641" s="85">
        <v>0</v>
      </c>
      <c r="K641">
        <f t="shared" si="9"/>
        <v>0</v>
      </c>
      <c r="L641" s="15">
        <v>0</v>
      </c>
      <c r="M641" s="15">
        <v>0</v>
      </c>
      <c r="N641" s="15">
        <v>0</v>
      </c>
      <c r="O641" s="85">
        <v>0</v>
      </c>
    </row>
    <row r="642" spans="1:15" x14ac:dyDescent="0.25">
      <c r="A642" s="47">
        <v>9009130200</v>
      </c>
      <c r="B642" t="s">
        <v>1815</v>
      </c>
      <c r="C642" s="76" t="s">
        <v>1774</v>
      </c>
      <c r="D642" s="86">
        <v>203900.62656599941</v>
      </c>
      <c r="E642" s="86">
        <v>401953.5</v>
      </c>
      <c r="F642" s="15">
        <f>Table323[[#This Row],[Single Family]]+Table323[[#This Row],[2-4 Units]]+Table323[[#This Row],[&gt;4 Units]]</f>
        <v>65</v>
      </c>
      <c r="G642" s="15">
        <v>63</v>
      </c>
      <c r="H642" s="15">
        <v>2</v>
      </c>
      <c r="I642" s="15">
        <v>0</v>
      </c>
      <c r="J642" s="85">
        <v>95972.800000000003</v>
      </c>
      <c r="K642">
        <f t="shared" si="9"/>
        <v>85</v>
      </c>
      <c r="L642" s="15">
        <v>35</v>
      </c>
      <c r="M642" s="15">
        <v>0</v>
      </c>
      <c r="N642" s="15">
        <v>50</v>
      </c>
      <c r="O642" s="85">
        <v>338130</v>
      </c>
    </row>
    <row r="643" spans="1:15" x14ac:dyDescent="0.25">
      <c r="A643" s="47">
        <v>9005262100</v>
      </c>
      <c r="B643" t="s">
        <v>1814</v>
      </c>
      <c r="C643" s="76" t="s">
        <v>1774</v>
      </c>
      <c r="D643" s="86">
        <v>96382.757708999998</v>
      </c>
      <c r="E643" s="86">
        <v>126993.459999999</v>
      </c>
      <c r="F643" s="15">
        <f>Table323[[#This Row],[Single Family]]+Table323[[#This Row],[2-4 Units]]+Table323[[#This Row],[&gt;4 Units]]</f>
        <v>8</v>
      </c>
      <c r="G643" s="15">
        <v>8</v>
      </c>
      <c r="H643" s="15">
        <v>0</v>
      </c>
      <c r="I643" s="15">
        <v>0</v>
      </c>
      <c r="J643" s="85">
        <v>10248.700000000001</v>
      </c>
      <c r="K643">
        <f t="shared" si="9"/>
        <v>22</v>
      </c>
      <c r="L643" s="15">
        <v>2</v>
      </c>
      <c r="M643" s="15">
        <v>0</v>
      </c>
      <c r="N643" s="15">
        <v>20</v>
      </c>
      <c r="O643" s="85">
        <v>100759</v>
      </c>
    </row>
    <row r="644" spans="1:15" x14ac:dyDescent="0.25">
      <c r="A644" s="47">
        <v>9005266100</v>
      </c>
      <c r="B644" t="s">
        <v>1814</v>
      </c>
      <c r="C644" s="76" t="s">
        <v>1774</v>
      </c>
      <c r="D644" s="86">
        <v>581.0616</v>
      </c>
      <c r="E644" s="86">
        <v>0</v>
      </c>
      <c r="F644" s="15">
        <f>Table323[[#This Row],[Single Family]]+Table323[[#This Row],[2-4 Units]]+Table323[[#This Row],[&gt;4 Units]]</f>
        <v>0</v>
      </c>
      <c r="G644" s="15">
        <v>0</v>
      </c>
      <c r="H644" s="15">
        <v>0</v>
      </c>
      <c r="I644" s="15">
        <v>0</v>
      </c>
      <c r="J644" s="85">
        <v>0</v>
      </c>
      <c r="K644">
        <f t="shared" si="9"/>
        <v>0</v>
      </c>
      <c r="L644" s="15">
        <v>0</v>
      </c>
      <c r="M644" s="15">
        <v>0</v>
      </c>
      <c r="N644" s="15">
        <v>0</v>
      </c>
      <c r="O644" s="85">
        <v>0</v>
      </c>
    </row>
    <row r="645" spans="1:15" x14ac:dyDescent="0.25">
      <c r="A645" s="47">
        <v>9001220200</v>
      </c>
      <c r="B645" t="s">
        <v>1813</v>
      </c>
      <c r="C645" s="76" t="s">
        <v>1774</v>
      </c>
      <c r="D645" s="86">
        <v>496.73735999999997</v>
      </c>
      <c r="E645" s="86">
        <v>0</v>
      </c>
      <c r="F645" s="15">
        <f>Table323[[#This Row],[Single Family]]+Table323[[#This Row],[2-4 Units]]+Table323[[#This Row],[&gt;4 Units]]</f>
        <v>0</v>
      </c>
      <c r="G645" s="15">
        <v>0</v>
      </c>
      <c r="H645" s="15">
        <v>0</v>
      </c>
      <c r="I645" s="15">
        <v>0</v>
      </c>
      <c r="J645" s="85">
        <v>0</v>
      </c>
      <c r="K645">
        <f t="shared" si="9"/>
        <v>0</v>
      </c>
      <c r="L645" s="15">
        <v>0</v>
      </c>
      <c r="M645" s="15">
        <v>0</v>
      </c>
      <c r="N645" s="15">
        <v>0</v>
      </c>
      <c r="O645" s="85">
        <v>0</v>
      </c>
    </row>
    <row r="646" spans="1:15" x14ac:dyDescent="0.25">
      <c r="A646" s="47">
        <v>9001220300</v>
      </c>
      <c r="B646" t="s">
        <v>1813</v>
      </c>
      <c r="C646" s="76" t="s">
        <v>1774</v>
      </c>
      <c r="D646" s="86">
        <v>759.68927999999994</v>
      </c>
      <c r="E646" s="86">
        <v>0</v>
      </c>
      <c r="F646" s="15">
        <f>Table323[[#This Row],[Single Family]]+Table323[[#This Row],[2-4 Units]]+Table323[[#This Row],[&gt;4 Units]]</f>
        <v>0</v>
      </c>
      <c r="G646" s="15">
        <v>0</v>
      </c>
      <c r="H646" s="15">
        <v>0</v>
      </c>
      <c r="I646" s="15">
        <v>0</v>
      </c>
      <c r="J646" s="85">
        <v>0</v>
      </c>
      <c r="K646">
        <f t="shared" ref="K646:K709" si="10">L646+M646+N646</f>
        <v>0</v>
      </c>
      <c r="L646" s="15">
        <v>0</v>
      </c>
      <c r="M646" s="15">
        <v>0</v>
      </c>
      <c r="N646" s="15">
        <v>0</v>
      </c>
      <c r="O646" s="85">
        <v>0</v>
      </c>
    </row>
    <row r="647" spans="1:15" x14ac:dyDescent="0.25">
      <c r="A647" s="47">
        <v>9001257100</v>
      </c>
      <c r="B647" t="s">
        <v>1813</v>
      </c>
      <c r="C647" s="76" t="s">
        <v>1774</v>
      </c>
      <c r="D647" s="86">
        <v>114583.20482700001</v>
      </c>
      <c r="E647" s="86">
        <v>54440.529999999897</v>
      </c>
      <c r="F647" s="15">
        <f>Table323[[#This Row],[Single Family]]+Table323[[#This Row],[2-4 Units]]+Table323[[#This Row],[&gt;4 Units]]</f>
        <v>18</v>
      </c>
      <c r="G647" s="15">
        <v>18</v>
      </c>
      <c r="H647" s="15">
        <v>0</v>
      </c>
      <c r="I647" s="15">
        <v>0</v>
      </c>
      <c r="J647" s="85">
        <v>29191.9</v>
      </c>
      <c r="K647">
        <f t="shared" si="10"/>
        <v>2</v>
      </c>
      <c r="L647" s="15">
        <v>2</v>
      </c>
      <c r="M647" s="15">
        <v>0</v>
      </c>
      <c r="N647" s="15">
        <v>0</v>
      </c>
      <c r="O647" s="85">
        <v>4914.96</v>
      </c>
    </row>
    <row r="648" spans="1:15" x14ac:dyDescent="0.25">
      <c r="A648" s="47">
        <v>9005253400</v>
      </c>
      <c r="B648" t="s">
        <v>1813</v>
      </c>
      <c r="C648" s="76" t="s">
        <v>1774</v>
      </c>
      <c r="D648" s="86">
        <v>928.73465999999996</v>
      </c>
      <c r="E648" s="86">
        <v>0</v>
      </c>
      <c r="F648" s="15">
        <f>Table323[[#This Row],[Single Family]]+Table323[[#This Row],[2-4 Units]]+Table323[[#This Row],[&gt;4 Units]]</f>
        <v>0</v>
      </c>
      <c r="G648" s="15">
        <v>0</v>
      </c>
      <c r="H648" s="15">
        <v>0</v>
      </c>
      <c r="I648" s="15">
        <v>0</v>
      </c>
      <c r="J648" s="85">
        <v>0</v>
      </c>
      <c r="K648">
        <f t="shared" si="10"/>
        <v>0</v>
      </c>
      <c r="L648" s="15">
        <v>0</v>
      </c>
      <c r="M648" s="15">
        <v>0</v>
      </c>
      <c r="N648" s="15">
        <v>0</v>
      </c>
      <c r="O648" s="85">
        <v>0</v>
      </c>
    </row>
    <row r="649" spans="1:15" x14ac:dyDescent="0.25">
      <c r="A649" s="47">
        <v>9003464101</v>
      </c>
      <c r="B649" t="s">
        <v>1812</v>
      </c>
      <c r="C649" s="76" t="s">
        <v>1774</v>
      </c>
      <c r="D649" s="86">
        <v>981.36359999999991</v>
      </c>
      <c r="E649" s="86">
        <v>0</v>
      </c>
      <c r="F649" s="15">
        <f>Table323[[#This Row],[Single Family]]+Table323[[#This Row],[2-4 Units]]+Table323[[#This Row],[&gt;4 Units]]</f>
        <v>0</v>
      </c>
      <c r="G649" s="15">
        <v>0</v>
      </c>
      <c r="H649" s="15">
        <v>0</v>
      </c>
      <c r="I649" s="15">
        <v>0</v>
      </c>
      <c r="J649" s="85">
        <v>0</v>
      </c>
      <c r="K649">
        <f t="shared" si="10"/>
        <v>0</v>
      </c>
      <c r="L649" s="15">
        <v>0</v>
      </c>
      <c r="M649" s="15">
        <v>0</v>
      </c>
      <c r="N649" s="15">
        <v>0</v>
      </c>
      <c r="O649" s="85">
        <v>0</v>
      </c>
    </row>
    <row r="650" spans="1:15" x14ac:dyDescent="0.25">
      <c r="A650" s="47">
        <v>9003466101</v>
      </c>
      <c r="B650" t="s">
        <v>1812</v>
      </c>
      <c r="C650" s="76" t="s">
        <v>1774</v>
      </c>
      <c r="D650" s="86">
        <v>67435.277489999993</v>
      </c>
      <c r="E650" s="86">
        <v>34737.849999999897</v>
      </c>
      <c r="F650" s="15">
        <f>Table323[[#This Row],[Single Family]]+Table323[[#This Row],[2-4 Units]]+Table323[[#This Row],[&gt;4 Units]]</f>
        <v>0</v>
      </c>
      <c r="G650" s="15">
        <v>0</v>
      </c>
      <c r="H650" s="15">
        <v>0</v>
      </c>
      <c r="I650" s="15">
        <v>0</v>
      </c>
      <c r="J650" s="85">
        <v>0</v>
      </c>
      <c r="K650">
        <f t="shared" si="10"/>
        <v>0</v>
      </c>
      <c r="L650" s="15">
        <v>0</v>
      </c>
      <c r="M650" s="15">
        <v>0</v>
      </c>
      <c r="N650" s="15">
        <v>0</v>
      </c>
      <c r="O650" s="85">
        <v>0</v>
      </c>
    </row>
    <row r="651" spans="1:15" x14ac:dyDescent="0.25">
      <c r="A651" s="47">
        <v>9003466102</v>
      </c>
      <c r="B651" t="s">
        <v>1812</v>
      </c>
      <c r="C651" s="76" t="s">
        <v>1774</v>
      </c>
      <c r="D651" s="86">
        <v>223327.54968299944</v>
      </c>
      <c r="E651" s="86">
        <v>296300.82</v>
      </c>
      <c r="F651" s="15">
        <f>Table323[[#This Row],[Single Family]]+Table323[[#This Row],[2-4 Units]]+Table323[[#This Row],[&gt;4 Units]]</f>
        <v>152</v>
      </c>
      <c r="G651" s="15">
        <v>150</v>
      </c>
      <c r="H651" s="15">
        <v>2</v>
      </c>
      <c r="I651" s="15">
        <v>0</v>
      </c>
      <c r="J651" s="85">
        <v>191361.48</v>
      </c>
      <c r="K651">
        <f t="shared" si="10"/>
        <v>92</v>
      </c>
      <c r="L651" s="15">
        <v>11</v>
      </c>
      <c r="M651" s="15">
        <v>0</v>
      </c>
      <c r="N651" s="15">
        <v>81</v>
      </c>
      <c r="O651" s="85">
        <v>88674.8</v>
      </c>
    </row>
    <row r="652" spans="1:15" x14ac:dyDescent="0.25">
      <c r="A652" s="47">
        <v>9003466201</v>
      </c>
      <c r="B652" t="s">
        <v>1812</v>
      </c>
      <c r="C652" s="76" t="s">
        <v>1774</v>
      </c>
      <c r="D652" s="86">
        <v>38508.320970000001</v>
      </c>
      <c r="E652" s="86">
        <v>21676.5</v>
      </c>
      <c r="F652" s="15">
        <f>Table323[[#This Row],[Single Family]]+Table323[[#This Row],[2-4 Units]]+Table323[[#This Row],[&gt;4 Units]]</f>
        <v>0</v>
      </c>
      <c r="G652" s="15">
        <v>0</v>
      </c>
      <c r="H652" s="15">
        <v>0</v>
      </c>
      <c r="I652" s="15">
        <v>0</v>
      </c>
      <c r="J652" s="85">
        <v>0</v>
      </c>
      <c r="K652">
        <f t="shared" si="10"/>
        <v>0</v>
      </c>
      <c r="L652" s="15">
        <v>0</v>
      </c>
      <c r="M652" s="15">
        <v>0</v>
      </c>
      <c r="N652" s="15">
        <v>0</v>
      </c>
      <c r="O652" s="85">
        <v>0</v>
      </c>
    </row>
    <row r="653" spans="1:15" x14ac:dyDescent="0.25">
      <c r="A653" s="47">
        <v>9003466202</v>
      </c>
      <c r="B653" t="s">
        <v>1812</v>
      </c>
      <c r="C653" s="76" t="s">
        <v>1774</v>
      </c>
      <c r="D653" s="86">
        <v>75229.92117899943</v>
      </c>
      <c r="E653" s="86">
        <v>16419.859999999899</v>
      </c>
      <c r="F653" s="15">
        <f>Table323[[#This Row],[Single Family]]+Table323[[#This Row],[2-4 Units]]+Table323[[#This Row],[&gt;4 Units]]</f>
        <v>0</v>
      </c>
      <c r="G653" s="15">
        <v>0</v>
      </c>
      <c r="H653" s="15">
        <v>0</v>
      </c>
      <c r="I653" s="15">
        <v>0</v>
      </c>
      <c r="J653" s="85">
        <v>0</v>
      </c>
      <c r="K653">
        <f t="shared" si="10"/>
        <v>0</v>
      </c>
      <c r="L653" s="15">
        <v>0</v>
      </c>
      <c r="M653" s="15">
        <v>0</v>
      </c>
      <c r="N653" s="15">
        <v>0</v>
      </c>
      <c r="O653" s="85">
        <v>0</v>
      </c>
    </row>
    <row r="654" spans="1:15" x14ac:dyDescent="0.25">
      <c r="A654" s="47">
        <v>9003466300</v>
      </c>
      <c r="B654" t="s">
        <v>1812</v>
      </c>
      <c r="C654" s="76" t="s">
        <v>1774</v>
      </c>
      <c r="D654" s="86">
        <v>76266.583721999996</v>
      </c>
      <c r="E654" s="86">
        <v>11640.73</v>
      </c>
      <c r="F654" s="15">
        <f>Table323[[#This Row],[Single Family]]+Table323[[#This Row],[2-4 Units]]+Table323[[#This Row],[&gt;4 Units]]</f>
        <v>0</v>
      </c>
      <c r="G654" s="15">
        <v>0</v>
      </c>
      <c r="H654" s="15">
        <v>0</v>
      </c>
      <c r="I654" s="15">
        <v>0</v>
      </c>
      <c r="J654" s="85">
        <v>0</v>
      </c>
      <c r="K654">
        <f t="shared" si="10"/>
        <v>0</v>
      </c>
      <c r="L654" s="15">
        <v>0</v>
      </c>
      <c r="M654" s="15">
        <v>0</v>
      </c>
      <c r="N654" s="15">
        <v>0</v>
      </c>
      <c r="O654" s="85">
        <v>0</v>
      </c>
    </row>
    <row r="655" spans="1:15" x14ac:dyDescent="0.25">
      <c r="A655" s="47">
        <v>9003466400</v>
      </c>
      <c r="B655" t="s">
        <v>1812</v>
      </c>
      <c r="C655" s="76" t="s">
        <v>1774</v>
      </c>
      <c r="D655" s="86">
        <v>43835.938019999994</v>
      </c>
      <c r="E655" s="86">
        <v>22349.6699999999</v>
      </c>
      <c r="F655" s="15">
        <f>Table323[[#This Row],[Single Family]]+Table323[[#This Row],[2-4 Units]]+Table323[[#This Row],[&gt;4 Units]]</f>
        <v>0</v>
      </c>
      <c r="G655" s="15">
        <v>0</v>
      </c>
      <c r="H655" s="15">
        <v>0</v>
      </c>
      <c r="I655" s="15">
        <v>0</v>
      </c>
      <c r="J655" s="85">
        <v>0</v>
      </c>
      <c r="K655">
        <f t="shared" si="10"/>
        <v>0</v>
      </c>
      <c r="L655" s="15">
        <v>0</v>
      </c>
      <c r="M655" s="15">
        <v>0</v>
      </c>
      <c r="N655" s="15">
        <v>0</v>
      </c>
      <c r="O655" s="85">
        <v>0</v>
      </c>
    </row>
    <row r="656" spans="1:15" x14ac:dyDescent="0.25">
      <c r="A656" s="47">
        <v>9013538201</v>
      </c>
      <c r="B656" t="s">
        <v>1811</v>
      </c>
      <c r="C656" s="76" t="s">
        <v>1774</v>
      </c>
      <c r="D656" s="86">
        <v>136270.95539399999</v>
      </c>
      <c r="E656" s="86">
        <v>136912.54</v>
      </c>
      <c r="F656" s="15">
        <f>Table323[[#This Row],[Single Family]]+Table323[[#This Row],[2-4 Units]]+Table323[[#This Row],[&gt;4 Units]]</f>
        <v>62</v>
      </c>
      <c r="G656" s="15">
        <v>47</v>
      </c>
      <c r="H656" s="15">
        <v>0</v>
      </c>
      <c r="I656" s="15">
        <v>15</v>
      </c>
      <c r="J656" s="85">
        <v>105869</v>
      </c>
      <c r="K656">
        <f t="shared" si="10"/>
        <v>5</v>
      </c>
      <c r="L656" s="15">
        <v>5</v>
      </c>
      <c r="M656" s="15">
        <v>0</v>
      </c>
      <c r="N656" s="15">
        <v>0</v>
      </c>
      <c r="O656" s="85">
        <v>15061.299999999899</v>
      </c>
    </row>
    <row r="657" spans="1:15" x14ac:dyDescent="0.25">
      <c r="A657" s="47">
        <v>9013538202</v>
      </c>
      <c r="B657" t="s">
        <v>1811</v>
      </c>
      <c r="C657" s="76" t="s">
        <v>1774</v>
      </c>
      <c r="D657" s="86">
        <v>64117.340909999999</v>
      </c>
      <c r="E657" s="86">
        <v>14793.63</v>
      </c>
      <c r="F657" s="15">
        <f>Table323[[#This Row],[Single Family]]+Table323[[#This Row],[2-4 Units]]+Table323[[#This Row],[&gt;4 Units]]</f>
        <v>0</v>
      </c>
      <c r="G657" s="15">
        <v>0</v>
      </c>
      <c r="H657" s="15">
        <v>0</v>
      </c>
      <c r="I657" s="15">
        <v>0</v>
      </c>
      <c r="J657" s="85">
        <v>0</v>
      </c>
      <c r="K657">
        <f t="shared" si="10"/>
        <v>0</v>
      </c>
      <c r="L657" s="15">
        <v>0</v>
      </c>
      <c r="M657" s="15">
        <v>0</v>
      </c>
      <c r="N657" s="15">
        <v>0</v>
      </c>
      <c r="O657" s="85">
        <v>0</v>
      </c>
    </row>
    <row r="658" spans="1:15" x14ac:dyDescent="0.25">
      <c r="A658" s="47">
        <v>9013890202</v>
      </c>
      <c r="B658" t="s">
        <v>1811</v>
      </c>
      <c r="C658" s="76" t="s">
        <v>1774</v>
      </c>
      <c r="D658" s="86">
        <v>739.53242999999998</v>
      </c>
      <c r="E658" s="86">
        <v>0</v>
      </c>
      <c r="F658" s="15">
        <f>Table323[[#This Row],[Single Family]]+Table323[[#This Row],[2-4 Units]]+Table323[[#This Row],[&gt;4 Units]]</f>
        <v>0</v>
      </c>
      <c r="G658" s="15">
        <v>0</v>
      </c>
      <c r="H658" s="15">
        <v>0</v>
      </c>
      <c r="I658" s="15">
        <v>0</v>
      </c>
      <c r="J658" s="85">
        <v>0</v>
      </c>
      <c r="K658">
        <f t="shared" si="10"/>
        <v>0</v>
      </c>
      <c r="L658" s="15">
        <v>0</v>
      </c>
      <c r="M658" s="15">
        <v>0</v>
      </c>
      <c r="N658" s="15">
        <v>0</v>
      </c>
      <c r="O658" s="85">
        <v>0</v>
      </c>
    </row>
    <row r="659" spans="1:15" x14ac:dyDescent="0.25">
      <c r="A659" s="47">
        <v>9003484200</v>
      </c>
      <c r="B659" t="s">
        <v>1810</v>
      </c>
      <c r="C659" s="76" t="s">
        <v>1774</v>
      </c>
      <c r="D659" s="86">
        <v>297.80540999999999</v>
      </c>
      <c r="E659" s="86">
        <v>0</v>
      </c>
      <c r="F659" s="15">
        <f>Table323[[#This Row],[Single Family]]+Table323[[#This Row],[2-4 Units]]+Table323[[#This Row],[&gt;4 Units]]</f>
        <v>0</v>
      </c>
      <c r="G659" s="15">
        <v>0</v>
      </c>
      <c r="H659" s="15">
        <v>0</v>
      </c>
      <c r="I659" s="15">
        <v>0</v>
      </c>
      <c r="J659" s="85">
        <v>0</v>
      </c>
      <c r="K659">
        <f t="shared" si="10"/>
        <v>0</v>
      </c>
      <c r="L659" s="15">
        <v>0</v>
      </c>
      <c r="M659" s="15">
        <v>0</v>
      </c>
      <c r="N659" s="15">
        <v>0</v>
      </c>
      <c r="O659" s="85">
        <v>0</v>
      </c>
    </row>
    <row r="660" spans="1:15" x14ac:dyDescent="0.25">
      <c r="A660" s="47">
        <v>9003487100</v>
      </c>
      <c r="B660" t="s">
        <v>1810</v>
      </c>
      <c r="C660" s="76" t="s">
        <v>1774</v>
      </c>
      <c r="D660" s="86">
        <v>93281.797286999994</v>
      </c>
      <c r="E660" s="86">
        <v>18055.12</v>
      </c>
      <c r="F660" s="15">
        <f>Table323[[#This Row],[Single Family]]+Table323[[#This Row],[2-4 Units]]+Table323[[#This Row],[&gt;4 Units]]</f>
        <v>0</v>
      </c>
      <c r="G660" s="15">
        <v>0</v>
      </c>
      <c r="H660" s="15">
        <v>0</v>
      </c>
      <c r="I660" s="15">
        <v>0</v>
      </c>
      <c r="J660" s="85">
        <v>0</v>
      </c>
      <c r="K660">
        <f t="shared" si="10"/>
        <v>0</v>
      </c>
      <c r="L660" s="15">
        <v>0</v>
      </c>
      <c r="M660" s="15">
        <v>0</v>
      </c>
      <c r="N660" s="15">
        <v>0</v>
      </c>
      <c r="O660" s="85">
        <v>0</v>
      </c>
    </row>
    <row r="661" spans="1:15" x14ac:dyDescent="0.25">
      <c r="A661" s="47">
        <v>9003487201</v>
      </c>
      <c r="B661" t="s">
        <v>1810</v>
      </c>
      <c r="C661" s="76" t="s">
        <v>1774</v>
      </c>
      <c r="D661" s="86">
        <v>58269.137912999999</v>
      </c>
      <c r="E661" s="86">
        <v>32597.22</v>
      </c>
      <c r="F661" s="15">
        <f>Table323[[#This Row],[Single Family]]+Table323[[#This Row],[2-4 Units]]+Table323[[#This Row],[&gt;4 Units]]</f>
        <v>0</v>
      </c>
      <c r="G661" s="15">
        <v>0</v>
      </c>
      <c r="H661" s="15">
        <v>0</v>
      </c>
      <c r="I661" s="15">
        <v>0</v>
      </c>
      <c r="J661" s="85">
        <v>0</v>
      </c>
      <c r="K661">
        <f t="shared" si="10"/>
        <v>0</v>
      </c>
      <c r="L661" s="15">
        <v>0</v>
      </c>
      <c r="M661" s="15">
        <v>0</v>
      </c>
      <c r="N661" s="15">
        <v>0</v>
      </c>
      <c r="O661" s="85">
        <v>0</v>
      </c>
    </row>
    <row r="662" spans="1:15" x14ac:dyDescent="0.25">
      <c r="A662" s="47">
        <v>9003487202</v>
      </c>
      <c r="B662" t="s">
        <v>1810</v>
      </c>
      <c r="C662" s="76" t="s">
        <v>1774</v>
      </c>
      <c r="D662" s="86">
        <v>46082.271815999935</v>
      </c>
      <c r="E662" s="86">
        <v>10556.0899999999</v>
      </c>
      <c r="F662" s="15">
        <f>Table323[[#This Row],[Single Family]]+Table323[[#This Row],[2-4 Units]]+Table323[[#This Row],[&gt;4 Units]]</f>
        <v>0</v>
      </c>
      <c r="G662" s="15">
        <v>0</v>
      </c>
      <c r="H662" s="15">
        <v>0</v>
      </c>
      <c r="I662" s="15">
        <v>0</v>
      </c>
      <c r="J662" s="85">
        <v>0</v>
      </c>
      <c r="K662">
        <f t="shared" si="10"/>
        <v>0</v>
      </c>
      <c r="L662" s="15">
        <v>0</v>
      </c>
      <c r="M662" s="15">
        <v>0</v>
      </c>
      <c r="N662" s="15">
        <v>0</v>
      </c>
      <c r="O662" s="85">
        <v>0</v>
      </c>
    </row>
    <row r="663" spans="1:15" x14ac:dyDescent="0.25">
      <c r="A663" s="47">
        <v>9003487300</v>
      </c>
      <c r="B663" t="s">
        <v>1810</v>
      </c>
      <c r="C663" s="76" t="s">
        <v>1774</v>
      </c>
      <c r="D663" s="86">
        <v>23274.573209999999</v>
      </c>
      <c r="E663" s="86">
        <v>440.18</v>
      </c>
      <c r="F663" s="15">
        <f>Table323[[#This Row],[Single Family]]+Table323[[#This Row],[2-4 Units]]+Table323[[#This Row],[&gt;4 Units]]</f>
        <v>0</v>
      </c>
      <c r="G663" s="15">
        <v>0</v>
      </c>
      <c r="H663" s="15">
        <v>0</v>
      </c>
      <c r="I663" s="15">
        <v>0</v>
      </c>
      <c r="J663" s="85">
        <v>0</v>
      </c>
      <c r="K663">
        <f t="shared" si="10"/>
        <v>0</v>
      </c>
      <c r="L663" s="15">
        <v>0</v>
      </c>
      <c r="M663" s="15">
        <v>0</v>
      </c>
      <c r="N663" s="15">
        <v>0</v>
      </c>
      <c r="O663" s="85">
        <v>0</v>
      </c>
    </row>
    <row r="664" spans="1:15" x14ac:dyDescent="0.25">
      <c r="A664" s="47">
        <v>9003487400</v>
      </c>
      <c r="B664" t="s">
        <v>1810</v>
      </c>
      <c r="C664" s="76" t="s">
        <v>1774</v>
      </c>
      <c r="D664" s="86">
        <v>26169.5448</v>
      </c>
      <c r="E664" s="86">
        <v>5113.96</v>
      </c>
      <c r="F664" s="15">
        <f>Table323[[#This Row],[Single Family]]+Table323[[#This Row],[2-4 Units]]+Table323[[#This Row],[&gt;4 Units]]</f>
        <v>0</v>
      </c>
      <c r="G664" s="15">
        <v>0</v>
      </c>
      <c r="H664" s="15">
        <v>0</v>
      </c>
      <c r="I664" s="15">
        <v>0</v>
      </c>
      <c r="J664" s="85">
        <v>0</v>
      </c>
      <c r="K664">
        <f t="shared" si="10"/>
        <v>0</v>
      </c>
      <c r="L664" s="15">
        <v>0</v>
      </c>
      <c r="M664" s="15">
        <v>0</v>
      </c>
      <c r="N664" s="15">
        <v>0</v>
      </c>
      <c r="O664" s="85">
        <v>0</v>
      </c>
    </row>
    <row r="665" spans="1:15" x14ac:dyDescent="0.25">
      <c r="A665" s="47">
        <v>9003487500</v>
      </c>
      <c r="B665" t="s">
        <v>1810</v>
      </c>
      <c r="C665" s="76" t="s">
        <v>1774</v>
      </c>
      <c r="D665" s="86">
        <v>227831.28398099943</v>
      </c>
      <c r="E665" s="86">
        <v>331766.2</v>
      </c>
      <c r="F665" s="15">
        <f>Table323[[#This Row],[Single Family]]+Table323[[#This Row],[2-4 Units]]+Table323[[#This Row],[&gt;4 Units]]</f>
        <v>197</v>
      </c>
      <c r="G665" s="15">
        <v>194</v>
      </c>
      <c r="H665" s="15">
        <v>3</v>
      </c>
      <c r="I665" s="15">
        <v>0</v>
      </c>
      <c r="J665" s="85">
        <v>176641</v>
      </c>
      <c r="K665">
        <f t="shared" si="10"/>
        <v>47</v>
      </c>
      <c r="L665" s="15">
        <v>17</v>
      </c>
      <c r="M665" s="15">
        <v>0</v>
      </c>
      <c r="N665" s="15">
        <v>30</v>
      </c>
      <c r="O665" s="85">
        <v>83572.5</v>
      </c>
    </row>
    <row r="666" spans="1:15" x14ac:dyDescent="0.25">
      <c r="A666" s="47">
        <v>9003514101</v>
      </c>
      <c r="B666" t="s">
        <v>1810</v>
      </c>
      <c r="C666" s="76" t="s">
        <v>1774</v>
      </c>
      <c r="D666" s="86">
        <v>55.021679999999996</v>
      </c>
      <c r="E666" s="86">
        <v>0</v>
      </c>
      <c r="F666" s="15">
        <f>Table323[[#This Row],[Single Family]]+Table323[[#This Row],[2-4 Units]]+Table323[[#This Row],[&gt;4 Units]]</f>
        <v>0</v>
      </c>
      <c r="G666" s="15">
        <v>0</v>
      </c>
      <c r="H666" s="15">
        <v>0</v>
      </c>
      <c r="I666" s="15">
        <v>0</v>
      </c>
      <c r="J666" s="85">
        <v>0</v>
      </c>
      <c r="K666">
        <f t="shared" si="10"/>
        <v>0</v>
      </c>
      <c r="L666" s="15">
        <v>0</v>
      </c>
      <c r="M666" s="15">
        <v>0</v>
      </c>
      <c r="N666" s="15">
        <v>0</v>
      </c>
      <c r="O666" s="85">
        <v>0</v>
      </c>
    </row>
    <row r="667" spans="1:15" x14ac:dyDescent="0.25">
      <c r="A667" s="47">
        <v>9003514102</v>
      </c>
      <c r="B667" t="s">
        <v>1810</v>
      </c>
      <c r="C667" s="76" t="s">
        <v>1774</v>
      </c>
      <c r="D667" s="86">
        <v>911.43548999999996</v>
      </c>
      <c r="E667" s="86">
        <v>0</v>
      </c>
      <c r="F667" s="15">
        <f>Table323[[#This Row],[Single Family]]+Table323[[#This Row],[2-4 Units]]+Table323[[#This Row],[&gt;4 Units]]</f>
        <v>0</v>
      </c>
      <c r="G667" s="15">
        <v>0</v>
      </c>
      <c r="H667" s="15">
        <v>0</v>
      </c>
      <c r="I667" s="15">
        <v>0</v>
      </c>
      <c r="J667" s="85">
        <v>0</v>
      </c>
      <c r="K667">
        <f t="shared" si="10"/>
        <v>0</v>
      </c>
      <c r="L667" s="15">
        <v>0</v>
      </c>
      <c r="M667" s="15">
        <v>0</v>
      </c>
      <c r="N667" s="15">
        <v>0</v>
      </c>
      <c r="O667" s="85">
        <v>0</v>
      </c>
    </row>
    <row r="668" spans="1:15" x14ac:dyDescent="0.25">
      <c r="A668" s="47">
        <v>9009344200</v>
      </c>
      <c r="B668" t="s">
        <v>1809</v>
      </c>
      <c r="C668" s="76" t="s">
        <v>1774</v>
      </c>
      <c r="D668" s="86">
        <v>150.69726</v>
      </c>
      <c r="E668" s="86">
        <v>0</v>
      </c>
      <c r="F668" s="15">
        <f>Table323[[#This Row],[Single Family]]+Table323[[#This Row],[2-4 Units]]+Table323[[#This Row],[&gt;4 Units]]</f>
        <v>0</v>
      </c>
      <c r="G668" s="15">
        <v>0</v>
      </c>
      <c r="H668" s="15">
        <v>0</v>
      </c>
      <c r="I668" s="15">
        <v>0</v>
      </c>
      <c r="J668" s="85">
        <v>0</v>
      </c>
      <c r="K668">
        <f t="shared" si="10"/>
        <v>0</v>
      </c>
      <c r="L668" s="15">
        <v>0</v>
      </c>
      <c r="M668" s="15">
        <v>0</v>
      </c>
      <c r="N668" s="15">
        <v>0</v>
      </c>
      <c r="O668" s="85">
        <v>0</v>
      </c>
    </row>
    <row r="669" spans="1:15" x14ac:dyDescent="0.25">
      <c r="A669" s="47">
        <v>9009346102</v>
      </c>
      <c r="B669" t="s">
        <v>1809</v>
      </c>
      <c r="C669" s="76" t="s">
        <v>1774</v>
      </c>
      <c r="D669" s="86">
        <v>77.968170000000001</v>
      </c>
      <c r="E669" s="86">
        <v>0</v>
      </c>
      <c r="F669" s="15">
        <f>Table323[[#This Row],[Single Family]]+Table323[[#This Row],[2-4 Units]]+Table323[[#This Row],[&gt;4 Units]]</f>
        <v>0</v>
      </c>
      <c r="G669" s="15">
        <v>0</v>
      </c>
      <c r="H669" s="15">
        <v>0</v>
      </c>
      <c r="I669" s="15">
        <v>0</v>
      </c>
      <c r="J669" s="85">
        <v>0</v>
      </c>
      <c r="K669">
        <f t="shared" si="10"/>
        <v>0</v>
      </c>
      <c r="L669" s="15">
        <v>0</v>
      </c>
      <c r="M669" s="15">
        <v>0</v>
      </c>
      <c r="N669" s="15">
        <v>0</v>
      </c>
      <c r="O669" s="85">
        <v>0</v>
      </c>
    </row>
    <row r="670" spans="1:15" x14ac:dyDescent="0.25">
      <c r="A670" s="47">
        <v>9009348111</v>
      </c>
      <c r="B670" t="s">
        <v>1809</v>
      </c>
      <c r="C670" s="76" t="s">
        <v>1774</v>
      </c>
      <c r="D670" s="86">
        <v>37351.299069000001</v>
      </c>
      <c r="E670" s="86">
        <v>3556.48</v>
      </c>
      <c r="F670" s="15">
        <f>Table323[[#This Row],[Single Family]]+Table323[[#This Row],[2-4 Units]]+Table323[[#This Row],[&gt;4 Units]]</f>
        <v>0</v>
      </c>
      <c r="G670" s="15">
        <v>0</v>
      </c>
      <c r="H670" s="15">
        <v>0</v>
      </c>
      <c r="I670" s="15">
        <v>0</v>
      </c>
      <c r="J670" s="85">
        <v>0</v>
      </c>
      <c r="K670">
        <f t="shared" si="10"/>
        <v>0</v>
      </c>
      <c r="L670" s="15">
        <v>0</v>
      </c>
      <c r="M670" s="15">
        <v>0</v>
      </c>
      <c r="N670" s="15">
        <v>0</v>
      </c>
      <c r="O670" s="85">
        <v>0</v>
      </c>
    </row>
    <row r="671" spans="1:15" x14ac:dyDescent="0.25">
      <c r="A671" s="47">
        <v>9009348122</v>
      </c>
      <c r="B671" t="s">
        <v>1809</v>
      </c>
      <c r="C671" s="76" t="s">
        <v>1774</v>
      </c>
      <c r="D671" s="86">
        <v>69306.880418999426</v>
      </c>
      <c r="E671" s="86">
        <v>11393.109999999901</v>
      </c>
      <c r="F671" s="15">
        <f>Table323[[#This Row],[Single Family]]+Table323[[#This Row],[2-4 Units]]+Table323[[#This Row],[&gt;4 Units]]</f>
        <v>0</v>
      </c>
      <c r="G671" s="15">
        <v>0</v>
      </c>
      <c r="H671" s="15">
        <v>0</v>
      </c>
      <c r="I671" s="15">
        <v>0</v>
      </c>
      <c r="J671" s="85">
        <v>0</v>
      </c>
      <c r="K671">
        <f t="shared" si="10"/>
        <v>0</v>
      </c>
      <c r="L671" s="15">
        <v>0</v>
      </c>
      <c r="M671" s="15">
        <v>0</v>
      </c>
      <c r="N671" s="15">
        <v>0</v>
      </c>
      <c r="O671" s="85">
        <v>0</v>
      </c>
    </row>
    <row r="672" spans="1:15" x14ac:dyDescent="0.25">
      <c r="A672" s="47">
        <v>9009348123</v>
      </c>
      <c r="B672" t="s">
        <v>1809</v>
      </c>
      <c r="C672" s="76" t="s">
        <v>1774</v>
      </c>
      <c r="D672" s="86">
        <v>93312.516212999995</v>
      </c>
      <c r="E672" s="86">
        <v>16103.15</v>
      </c>
      <c r="F672" s="15">
        <f>Table323[[#This Row],[Single Family]]+Table323[[#This Row],[2-4 Units]]+Table323[[#This Row],[&gt;4 Units]]</f>
        <v>0</v>
      </c>
      <c r="G672" s="15">
        <v>0</v>
      </c>
      <c r="H672" s="15">
        <v>0</v>
      </c>
      <c r="I672" s="15">
        <v>0</v>
      </c>
      <c r="J672" s="85">
        <v>0</v>
      </c>
      <c r="K672">
        <f t="shared" si="10"/>
        <v>0</v>
      </c>
      <c r="L672" s="15">
        <v>0</v>
      </c>
      <c r="M672" s="15">
        <v>0</v>
      </c>
      <c r="N672" s="15">
        <v>0</v>
      </c>
      <c r="O672" s="85">
        <v>0</v>
      </c>
    </row>
    <row r="673" spans="1:15" x14ac:dyDescent="0.25">
      <c r="A673" s="47">
        <v>9009348124</v>
      </c>
      <c r="B673" t="s">
        <v>1809</v>
      </c>
      <c r="C673" s="76" t="s">
        <v>1774</v>
      </c>
      <c r="D673" s="86">
        <v>240017.53204799944</v>
      </c>
      <c r="E673" s="86">
        <v>246256.17</v>
      </c>
      <c r="F673" s="15">
        <f>Table323[[#This Row],[Single Family]]+Table323[[#This Row],[2-4 Units]]+Table323[[#This Row],[&gt;4 Units]]</f>
        <v>84</v>
      </c>
      <c r="G673" s="15">
        <v>77</v>
      </c>
      <c r="H673" s="15">
        <v>7</v>
      </c>
      <c r="I673" s="15">
        <v>0</v>
      </c>
      <c r="J673" s="85">
        <v>148362</v>
      </c>
      <c r="K673">
        <f t="shared" si="10"/>
        <v>126</v>
      </c>
      <c r="L673" s="15">
        <v>20</v>
      </c>
      <c r="M673" s="15">
        <v>0</v>
      </c>
      <c r="N673" s="15">
        <v>106</v>
      </c>
      <c r="O673" s="85">
        <v>350383</v>
      </c>
    </row>
    <row r="674" spans="1:15" x14ac:dyDescent="0.25">
      <c r="A674" s="47">
        <v>9009348125</v>
      </c>
      <c r="B674" t="s">
        <v>1809</v>
      </c>
      <c r="C674" s="76" t="s">
        <v>1774</v>
      </c>
      <c r="D674" s="86">
        <v>100575.15174</v>
      </c>
      <c r="E674" s="86">
        <v>291894.549999999</v>
      </c>
      <c r="F674" s="15">
        <f>Table323[[#This Row],[Single Family]]+Table323[[#This Row],[2-4 Units]]+Table323[[#This Row],[&gt;4 Units]]</f>
        <v>0</v>
      </c>
      <c r="G674" s="15">
        <v>0</v>
      </c>
      <c r="H674" s="15">
        <v>0</v>
      </c>
      <c r="I674" s="15">
        <v>0</v>
      </c>
      <c r="J674" s="85">
        <v>0</v>
      </c>
      <c r="K674">
        <f t="shared" si="10"/>
        <v>0</v>
      </c>
      <c r="L674" s="15">
        <v>0</v>
      </c>
      <c r="M674" s="15">
        <v>0</v>
      </c>
      <c r="N674" s="15">
        <v>0</v>
      </c>
      <c r="O674" s="85">
        <v>0</v>
      </c>
    </row>
    <row r="675" spans="1:15" x14ac:dyDescent="0.25">
      <c r="A675" s="47">
        <v>9003420500</v>
      </c>
      <c r="B675" t="s">
        <v>1808</v>
      </c>
      <c r="C675" s="76" t="s">
        <v>1774</v>
      </c>
      <c r="D675" s="86">
        <v>143.66078999999999</v>
      </c>
      <c r="E675" s="86">
        <v>0</v>
      </c>
      <c r="F675" s="15">
        <f>Table323[[#This Row],[Single Family]]+Table323[[#This Row],[2-4 Units]]+Table323[[#This Row],[&gt;4 Units]]</f>
        <v>0</v>
      </c>
      <c r="G675" s="15">
        <v>0</v>
      </c>
      <c r="H675" s="15">
        <v>0</v>
      </c>
      <c r="I675" s="15">
        <v>0</v>
      </c>
      <c r="J675" s="85">
        <v>0</v>
      </c>
      <c r="K675">
        <f t="shared" si="10"/>
        <v>0</v>
      </c>
      <c r="L675" s="15">
        <v>0</v>
      </c>
      <c r="M675" s="15">
        <v>0</v>
      </c>
      <c r="N675" s="15">
        <v>0</v>
      </c>
      <c r="O675" s="85">
        <v>0</v>
      </c>
    </row>
    <row r="676" spans="1:15" x14ac:dyDescent="0.25">
      <c r="A676" s="47">
        <v>9003430100</v>
      </c>
      <c r="B676" t="s">
        <v>1808</v>
      </c>
      <c r="C676" s="76" t="s">
        <v>1774</v>
      </c>
      <c r="D676" s="86">
        <v>51947.371979999996</v>
      </c>
      <c r="E676" s="86">
        <v>19017.63</v>
      </c>
      <c r="F676" s="15">
        <f>Table323[[#This Row],[Single Family]]+Table323[[#This Row],[2-4 Units]]+Table323[[#This Row],[&gt;4 Units]]</f>
        <v>0</v>
      </c>
      <c r="G676" s="15">
        <v>0</v>
      </c>
      <c r="H676" s="15">
        <v>0</v>
      </c>
      <c r="I676" s="15">
        <v>0</v>
      </c>
      <c r="J676" s="85">
        <v>0</v>
      </c>
      <c r="K676">
        <f t="shared" si="10"/>
        <v>0</v>
      </c>
      <c r="L676" s="15">
        <v>0</v>
      </c>
      <c r="M676" s="15">
        <v>0</v>
      </c>
      <c r="N676" s="15">
        <v>0</v>
      </c>
      <c r="O676" s="85">
        <v>0</v>
      </c>
    </row>
    <row r="677" spans="1:15" x14ac:dyDescent="0.25">
      <c r="A677" s="47">
        <v>9003430201</v>
      </c>
      <c r="B677" t="s">
        <v>1808</v>
      </c>
      <c r="C677" s="76" t="s">
        <v>1774</v>
      </c>
      <c r="D677" s="86">
        <v>49211.318016000005</v>
      </c>
      <c r="E677" s="86">
        <v>15170.0099999999</v>
      </c>
      <c r="F677" s="15">
        <f>Table323[[#This Row],[Single Family]]+Table323[[#This Row],[2-4 Units]]+Table323[[#This Row],[&gt;4 Units]]</f>
        <v>0</v>
      </c>
      <c r="G677" s="15">
        <v>0</v>
      </c>
      <c r="H677" s="15">
        <v>0</v>
      </c>
      <c r="I677" s="15">
        <v>0</v>
      </c>
      <c r="J677" s="85">
        <v>0</v>
      </c>
      <c r="K677">
        <f t="shared" si="10"/>
        <v>0</v>
      </c>
      <c r="L677" s="15">
        <v>0</v>
      </c>
      <c r="M677" s="15">
        <v>0</v>
      </c>
      <c r="N677" s="15">
        <v>0</v>
      </c>
      <c r="O677" s="85">
        <v>0</v>
      </c>
    </row>
    <row r="678" spans="1:15" x14ac:dyDescent="0.25">
      <c r="A678" s="47">
        <v>9003430202</v>
      </c>
      <c r="B678" t="s">
        <v>1808</v>
      </c>
      <c r="C678" s="76" t="s">
        <v>1774</v>
      </c>
      <c r="D678" s="86">
        <v>77092.602929999994</v>
      </c>
      <c r="E678" s="86">
        <v>12733.43</v>
      </c>
      <c r="F678" s="15">
        <f>Table323[[#This Row],[Single Family]]+Table323[[#This Row],[2-4 Units]]+Table323[[#This Row],[&gt;4 Units]]</f>
        <v>0</v>
      </c>
      <c r="G678" s="15">
        <v>0</v>
      </c>
      <c r="H678" s="15">
        <v>0</v>
      </c>
      <c r="I678" s="15">
        <v>0</v>
      </c>
      <c r="J678" s="85">
        <v>0</v>
      </c>
      <c r="K678">
        <f t="shared" si="10"/>
        <v>0</v>
      </c>
      <c r="L678" s="15">
        <v>0</v>
      </c>
      <c r="M678" s="15">
        <v>0</v>
      </c>
      <c r="N678" s="15">
        <v>0</v>
      </c>
      <c r="O678" s="85">
        <v>0</v>
      </c>
    </row>
    <row r="679" spans="1:15" x14ac:dyDescent="0.25">
      <c r="A679" s="47">
        <v>9003430203</v>
      </c>
      <c r="B679" t="s">
        <v>1808</v>
      </c>
      <c r="C679" s="76" t="s">
        <v>1774</v>
      </c>
      <c r="D679" s="86">
        <v>57847.343210999999</v>
      </c>
      <c r="E679" s="86">
        <v>6541.05</v>
      </c>
      <c r="F679" s="15">
        <f>Table323[[#This Row],[Single Family]]+Table323[[#This Row],[2-4 Units]]+Table323[[#This Row],[&gt;4 Units]]</f>
        <v>0</v>
      </c>
      <c r="G679" s="15">
        <v>0</v>
      </c>
      <c r="H679" s="15">
        <v>0</v>
      </c>
      <c r="I679" s="15">
        <v>0</v>
      </c>
      <c r="J679" s="85">
        <v>0</v>
      </c>
      <c r="K679">
        <f t="shared" si="10"/>
        <v>0</v>
      </c>
      <c r="L679" s="15">
        <v>0</v>
      </c>
      <c r="M679" s="15">
        <v>0</v>
      </c>
      <c r="N679" s="15">
        <v>0</v>
      </c>
      <c r="O679" s="85">
        <v>0</v>
      </c>
    </row>
    <row r="680" spans="1:15" x14ac:dyDescent="0.25">
      <c r="A680" s="47">
        <v>9003430301</v>
      </c>
      <c r="B680" t="s">
        <v>1808</v>
      </c>
      <c r="C680" s="76" t="s">
        <v>1774</v>
      </c>
      <c r="D680" s="86">
        <v>55794.818519999993</v>
      </c>
      <c r="E680" s="86">
        <v>5819.15</v>
      </c>
      <c r="F680" s="15">
        <f>Table323[[#This Row],[Single Family]]+Table323[[#This Row],[2-4 Units]]+Table323[[#This Row],[&gt;4 Units]]</f>
        <v>0</v>
      </c>
      <c r="G680" s="15">
        <v>0</v>
      </c>
      <c r="H680" s="15">
        <v>0</v>
      </c>
      <c r="I680" s="15">
        <v>0</v>
      </c>
      <c r="J680" s="85">
        <v>0</v>
      </c>
      <c r="K680">
        <f t="shared" si="10"/>
        <v>0</v>
      </c>
      <c r="L680" s="15">
        <v>0</v>
      </c>
      <c r="M680" s="15">
        <v>0</v>
      </c>
      <c r="N680" s="15">
        <v>0</v>
      </c>
      <c r="O680" s="85">
        <v>0</v>
      </c>
    </row>
    <row r="681" spans="1:15" x14ac:dyDescent="0.25">
      <c r="A681" s="47">
        <v>9003430302</v>
      </c>
      <c r="B681" t="s">
        <v>1808</v>
      </c>
      <c r="C681" s="76" t="s">
        <v>1774</v>
      </c>
      <c r="D681" s="86">
        <v>39801.863429999998</v>
      </c>
      <c r="E681" s="86">
        <v>3796.82</v>
      </c>
      <c r="F681" s="15">
        <f>Table323[[#This Row],[Single Family]]+Table323[[#This Row],[2-4 Units]]+Table323[[#This Row],[&gt;4 Units]]</f>
        <v>0</v>
      </c>
      <c r="G681" s="15">
        <v>0</v>
      </c>
      <c r="H681" s="15">
        <v>0</v>
      </c>
      <c r="I681" s="15">
        <v>0</v>
      </c>
      <c r="J681" s="85">
        <v>0</v>
      </c>
      <c r="K681">
        <f t="shared" si="10"/>
        <v>0</v>
      </c>
      <c r="L681" s="15">
        <v>0</v>
      </c>
      <c r="M681" s="15">
        <v>0</v>
      </c>
      <c r="N681" s="15">
        <v>0</v>
      </c>
      <c r="O681" s="85">
        <v>0</v>
      </c>
    </row>
    <row r="682" spans="1:15" x14ac:dyDescent="0.25">
      <c r="A682" s="47">
        <v>9003430400</v>
      </c>
      <c r="B682" t="s">
        <v>1808</v>
      </c>
      <c r="C682" s="76" t="s">
        <v>1774</v>
      </c>
      <c r="D682" s="86">
        <v>65127.42532799943</v>
      </c>
      <c r="E682" s="86">
        <v>12403.92</v>
      </c>
      <c r="F682" s="15">
        <f>Table323[[#This Row],[Single Family]]+Table323[[#This Row],[2-4 Units]]+Table323[[#This Row],[&gt;4 Units]]</f>
        <v>0</v>
      </c>
      <c r="G682" s="15">
        <v>0</v>
      </c>
      <c r="H682" s="15">
        <v>0</v>
      </c>
      <c r="I682" s="15">
        <v>0</v>
      </c>
      <c r="J682" s="85">
        <v>0</v>
      </c>
      <c r="K682">
        <f t="shared" si="10"/>
        <v>0</v>
      </c>
      <c r="L682" s="15">
        <v>0</v>
      </c>
      <c r="M682" s="15">
        <v>0</v>
      </c>
      <c r="N682" s="15">
        <v>0</v>
      </c>
      <c r="O682" s="85">
        <v>0</v>
      </c>
    </row>
    <row r="683" spans="1:15" x14ac:dyDescent="0.25">
      <c r="A683" s="47">
        <v>9003430500</v>
      </c>
      <c r="B683" t="s">
        <v>1808</v>
      </c>
      <c r="C683" s="76" t="s">
        <v>1774</v>
      </c>
      <c r="D683" s="86">
        <v>307608.49639799999</v>
      </c>
      <c r="E683" s="86">
        <v>852882.02</v>
      </c>
      <c r="F683" s="15">
        <f>Table323[[#This Row],[Single Family]]+Table323[[#This Row],[2-4 Units]]+Table323[[#This Row],[&gt;4 Units]]</f>
        <v>211</v>
      </c>
      <c r="G683" s="15">
        <v>208</v>
      </c>
      <c r="H683" s="15">
        <v>3</v>
      </c>
      <c r="I683" s="15">
        <v>0</v>
      </c>
      <c r="J683" s="85">
        <v>210346.73</v>
      </c>
      <c r="K683">
        <f t="shared" si="10"/>
        <v>533</v>
      </c>
      <c r="L683" s="15">
        <v>28</v>
      </c>
      <c r="M683" s="15">
        <v>0</v>
      </c>
      <c r="N683" s="15">
        <v>505</v>
      </c>
      <c r="O683" s="85">
        <v>112905.8</v>
      </c>
    </row>
    <row r="684" spans="1:15" x14ac:dyDescent="0.25">
      <c r="A684" s="47">
        <v>9003430601</v>
      </c>
      <c r="B684" t="s">
        <v>1808</v>
      </c>
      <c r="C684" s="76" t="s">
        <v>1774</v>
      </c>
      <c r="D684" s="86">
        <v>91458.844658999427</v>
      </c>
      <c r="E684" s="86">
        <v>24237.16</v>
      </c>
      <c r="F684" s="15">
        <f>Table323[[#This Row],[Single Family]]+Table323[[#This Row],[2-4 Units]]+Table323[[#This Row],[&gt;4 Units]]</f>
        <v>0</v>
      </c>
      <c r="G684" s="15">
        <v>0</v>
      </c>
      <c r="H684" s="15">
        <v>0</v>
      </c>
      <c r="I684" s="15">
        <v>0</v>
      </c>
      <c r="J684" s="85">
        <v>0</v>
      </c>
      <c r="K684">
        <f t="shared" si="10"/>
        <v>0</v>
      </c>
      <c r="L684" s="15">
        <v>0</v>
      </c>
      <c r="M684" s="15">
        <v>0</v>
      </c>
      <c r="N684" s="15">
        <v>0</v>
      </c>
      <c r="O684" s="85">
        <v>0</v>
      </c>
    </row>
    <row r="685" spans="1:15" x14ac:dyDescent="0.25">
      <c r="A685" s="47">
        <v>9003430602</v>
      </c>
      <c r="B685" t="s">
        <v>1808</v>
      </c>
      <c r="C685" s="76" t="s">
        <v>1774</v>
      </c>
      <c r="D685" s="86">
        <v>51960.237209999999</v>
      </c>
      <c r="E685" s="86">
        <v>8181.2199999999903</v>
      </c>
      <c r="F685" s="15">
        <f>Table323[[#This Row],[Single Family]]+Table323[[#This Row],[2-4 Units]]+Table323[[#This Row],[&gt;4 Units]]</f>
        <v>0</v>
      </c>
      <c r="G685" s="15">
        <v>0</v>
      </c>
      <c r="H685" s="15">
        <v>0</v>
      </c>
      <c r="I685" s="15">
        <v>0</v>
      </c>
      <c r="J685" s="85">
        <v>0</v>
      </c>
      <c r="K685">
        <f t="shared" si="10"/>
        <v>0</v>
      </c>
      <c r="L685" s="15">
        <v>0</v>
      </c>
      <c r="M685" s="15">
        <v>0</v>
      </c>
      <c r="N685" s="15">
        <v>0</v>
      </c>
      <c r="O685" s="85">
        <v>0</v>
      </c>
    </row>
    <row r="686" spans="1:15" x14ac:dyDescent="0.25">
      <c r="A686" s="47">
        <v>9009343101</v>
      </c>
      <c r="B686" t="s">
        <v>1808</v>
      </c>
      <c r="C686" s="76" t="s">
        <v>1774</v>
      </c>
      <c r="D686" s="86">
        <v>401.57207999999997</v>
      </c>
      <c r="E686" s="86">
        <v>0</v>
      </c>
      <c r="F686" s="15">
        <f>Table323[[#This Row],[Single Family]]+Table323[[#This Row],[2-4 Units]]+Table323[[#This Row],[&gt;4 Units]]</f>
        <v>0</v>
      </c>
      <c r="G686" s="15">
        <v>0</v>
      </c>
      <c r="H686" s="15">
        <v>0</v>
      </c>
      <c r="I686" s="15">
        <v>0</v>
      </c>
      <c r="J686" s="85">
        <v>0</v>
      </c>
      <c r="K686">
        <f t="shared" si="10"/>
        <v>0</v>
      </c>
      <c r="L686" s="15">
        <v>0</v>
      </c>
      <c r="M686" s="15">
        <v>0</v>
      </c>
      <c r="N686" s="15">
        <v>0</v>
      </c>
      <c r="O686" s="85">
        <v>0</v>
      </c>
    </row>
    <row r="687" spans="1:15" x14ac:dyDescent="0.25">
      <c r="A687" s="47">
        <v>9011711100</v>
      </c>
      <c r="B687" t="s">
        <v>1807</v>
      </c>
      <c r="C687" s="76" t="s">
        <v>1774</v>
      </c>
      <c r="D687" s="86">
        <v>57773.702951999992</v>
      </c>
      <c r="E687" s="86">
        <v>105824.31</v>
      </c>
      <c r="F687" s="15">
        <f>Table323[[#This Row],[Single Family]]+Table323[[#This Row],[2-4 Units]]+Table323[[#This Row],[&gt;4 Units]]</f>
        <v>14</v>
      </c>
      <c r="G687" s="15">
        <v>12</v>
      </c>
      <c r="H687" s="15">
        <v>2</v>
      </c>
      <c r="I687" s="15">
        <v>0</v>
      </c>
      <c r="J687" s="85">
        <v>24328.299999999901</v>
      </c>
      <c r="K687">
        <f t="shared" si="10"/>
        <v>21</v>
      </c>
      <c r="L687" s="15">
        <v>5</v>
      </c>
      <c r="M687" s="15">
        <v>0</v>
      </c>
      <c r="N687" s="15">
        <v>16</v>
      </c>
      <c r="O687" s="85">
        <v>66130.669999999896</v>
      </c>
    </row>
    <row r="688" spans="1:15" x14ac:dyDescent="0.25">
      <c r="A688" s="47">
        <v>9011712100</v>
      </c>
      <c r="B688" t="s">
        <v>1807</v>
      </c>
      <c r="C688" s="76" t="s">
        <v>1774</v>
      </c>
      <c r="D688" s="86">
        <v>171.21698999999998</v>
      </c>
      <c r="E688" s="86">
        <v>0</v>
      </c>
      <c r="F688" s="15">
        <f>Table323[[#This Row],[Single Family]]+Table323[[#This Row],[2-4 Units]]+Table323[[#This Row],[&gt;4 Units]]</f>
        <v>0</v>
      </c>
      <c r="G688" s="15">
        <v>0</v>
      </c>
      <c r="H688" s="15">
        <v>0</v>
      </c>
      <c r="I688" s="15">
        <v>0</v>
      </c>
      <c r="J688" s="85">
        <v>0</v>
      </c>
      <c r="K688">
        <f t="shared" si="10"/>
        <v>0</v>
      </c>
      <c r="L688" s="15">
        <v>0</v>
      </c>
      <c r="M688" s="15">
        <v>0</v>
      </c>
      <c r="N688" s="15">
        <v>0</v>
      </c>
      <c r="O688" s="85">
        <v>0</v>
      </c>
    </row>
    <row r="689" spans="1:15" x14ac:dyDescent="0.25">
      <c r="A689" s="47">
        <v>9015825000</v>
      </c>
      <c r="B689" t="s">
        <v>1807</v>
      </c>
      <c r="C689" s="76" t="s">
        <v>1774</v>
      </c>
      <c r="D689" s="86">
        <v>443.29193999999995</v>
      </c>
      <c r="E689" s="86">
        <v>0</v>
      </c>
      <c r="F689" s="15">
        <f>Table323[[#This Row],[Single Family]]+Table323[[#This Row],[2-4 Units]]+Table323[[#This Row],[&gt;4 Units]]</f>
        <v>0</v>
      </c>
      <c r="G689" s="15">
        <v>0</v>
      </c>
      <c r="H689" s="15">
        <v>0</v>
      </c>
      <c r="I689" s="15">
        <v>0</v>
      </c>
      <c r="J689" s="85">
        <v>0</v>
      </c>
      <c r="K689">
        <f t="shared" si="10"/>
        <v>0</v>
      </c>
      <c r="L689" s="15">
        <v>0</v>
      </c>
      <c r="M689" s="15">
        <v>0</v>
      </c>
      <c r="N689" s="15">
        <v>0</v>
      </c>
      <c r="O689" s="85">
        <v>0</v>
      </c>
    </row>
    <row r="690" spans="1:15" x14ac:dyDescent="0.25">
      <c r="A690" s="47">
        <v>9013535200</v>
      </c>
      <c r="B690" t="s">
        <v>1806</v>
      </c>
      <c r="C690" s="76" t="s">
        <v>1774</v>
      </c>
      <c r="D690" s="86">
        <v>405.67715999999996</v>
      </c>
      <c r="E690" s="86">
        <v>0</v>
      </c>
      <c r="F690" s="15">
        <f>Table323[[#This Row],[Single Family]]+Table323[[#This Row],[2-4 Units]]+Table323[[#This Row],[&gt;4 Units]]</f>
        <v>0</v>
      </c>
      <c r="G690" s="15">
        <v>0</v>
      </c>
      <c r="H690" s="15">
        <v>0</v>
      </c>
      <c r="I690" s="15">
        <v>0</v>
      </c>
      <c r="J690" s="85">
        <v>0</v>
      </c>
      <c r="K690">
        <f t="shared" si="10"/>
        <v>0</v>
      </c>
      <c r="L690" s="15">
        <v>0</v>
      </c>
      <c r="M690" s="15">
        <v>0</v>
      </c>
      <c r="N690" s="15">
        <v>0</v>
      </c>
      <c r="O690" s="85">
        <v>0</v>
      </c>
    </row>
    <row r="691" spans="1:15" x14ac:dyDescent="0.25">
      <c r="A691" s="47">
        <v>9013840100</v>
      </c>
      <c r="B691" t="s">
        <v>1806</v>
      </c>
      <c r="C691" s="76" t="s">
        <v>1774</v>
      </c>
      <c r="D691" s="86">
        <v>284.15771999999998</v>
      </c>
      <c r="E691" s="86">
        <v>0</v>
      </c>
      <c r="F691" s="15">
        <f>Table323[[#This Row],[Single Family]]+Table323[[#This Row],[2-4 Units]]+Table323[[#This Row],[&gt;4 Units]]</f>
        <v>0</v>
      </c>
      <c r="G691" s="15">
        <v>0</v>
      </c>
      <c r="H691" s="15">
        <v>0</v>
      </c>
      <c r="I691" s="15">
        <v>0</v>
      </c>
      <c r="J691" s="85">
        <v>0</v>
      </c>
      <c r="K691">
        <f t="shared" si="10"/>
        <v>0</v>
      </c>
      <c r="L691" s="15">
        <v>0</v>
      </c>
      <c r="M691" s="15">
        <v>0</v>
      </c>
      <c r="N691" s="15">
        <v>0</v>
      </c>
      <c r="O691" s="85">
        <v>0</v>
      </c>
    </row>
    <row r="692" spans="1:15" x14ac:dyDescent="0.25">
      <c r="A692" s="47">
        <v>9013890100</v>
      </c>
      <c r="B692" t="s">
        <v>1806</v>
      </c>
      <c r="C692" s="76" t="s">
        <v>1774</v>
      </c>
      <c r="D692" s="86">
        <v>57914.459001000003</v>
      </c>
      <c r="E692" s="86">
        <v>38248.239999999903</v>
      </c>
      <c r="F692" s="15">
        <f>Table323[[#This Row],[Single Family]]+Table323[[#This Row],[2-4 Units]]+Table323[[#This Row],[&gt;4 Units]]</f>
        <v>0</v>
      </c>
      <c r="G692" s="15">
        <v>0</v>
      </c>
      <c r="H692" s="15">
        <v>0</v>
      </c>
      <c r="I692" s="15">
        <v>0</v>
      </c>
      <c r="J692" s="85">
        <v>0</v>
      </c>
      <c r="K692">
        <f t="shared" si="10"/>
        <v>0</v>
      </c>
      <c r="L692" s="15">
        <v>0</v>
      </c>
      <c r="M692" s="15">
        <v>0</v>
      </c>
      <c r="N692" s="15">
        <v>0</v>
      </c>
      <c r="O692" s="85">
        <v>0</v>
      </c>
    </row>
    <row r="693" spans="1:15" x14ac:dyDescent="0.25">
      <c r="A693" s="47">
        <v>9013890201</v>
      </c>
      <c r="B693" t="s">
        <v>1806</v>
      </c>
      <c r="C693" s="76" t="s">
        <v>1774</v>
      </c>
      <c r="D693" s="86">
        <v>42281.422469999998</v>
      </c>
      <c r="E693" s="86">
        <v>7015.57</v>
      </c>
      <c r="F693" s="15">
        <f>Table323[[#This Row],[Single Family]]+Table323[[#This Row],[2-4 Units]]+Table323[[#This Row],[&gt;4 Units]]</f>
        <v>0</v>
      </c>
      <c r="G693" s="15">
        <v>0</v>
      </c>
      <c r="H693" s="15">
        <v>0</v>
      </c>
      <c r="I693" s="15">
        <v>0</v>
      </c>
      <c r="J693" s="85">
        <v>0</v>
      </c>
      <c r="K693">
        <f t="shared" si="10"/>
        <v>0</v>
      </c>
      <c r="L693" s="15">
        <v>0</v>
      </c>
      <c r="M693" s="15">
        <v>0</v>
      </c>
      <c r="N693" s="15">
        <v>0</v>
      </c>
      <c r="O693" s="85">
        <v>0</v>
      </c>
    </row>
    <row r="694" spans="1:15" x14ac:dyDescent="0.25">
      <c r="A694" s="47">
        <v>9013890202</v>
      </c>
      <c r="B694" t="s">
        <v>1806</v>
      </c>
      <c r="C694" s="76" t="s">
        <v>1774</v>
      </c>
      <c r="D694" s="86">
        <v>129297.86352</v>
      </c>
      <c r="E694" s="86">
        <v>174896.92</v>
      </c>
      <c r="F694" s="15">
        <f>Table323[[#This Row],[Single Family]]+Table323[[#This Row],[2-4 Units]]+Table323[[#This Row],[&gt;4 Units]]</f>
        <v>38</v>
      </c>
      <c r="G694" s="15">
        <v>36</v>
      </c>
      <c r="H694" s="15">
        <v>2</v>
      </c>
      <c r="I694" s="15">
        <v>0</v>
      </c>
      <c r="J694" s="85">
        <v>50383.4</v>
      </c>
      <c r="K694">
        <f t="shared" si="10"/>
        <v>39</v>
      </c>
      <c r="L694" s="15">
        <v>19</v>
      </c>
      <c r="M694" s="15">
        <v>0</v>
      </c>
      <c r="N694" s="15">
        <v>20</v>
      </c>
      <c r="O694" s="85">
        <v>135617.59999999899</v>
      </c>
    </row>
    <row r="695" spans="1:15" x14ac:dyDescent="0.25">
      <c r="A695" s="47">
        <v>9001010202</v>
      </c>
      <c r="B695" t="s">
        <v>1805</v>
      </c>
      <c r="C695" s="76" t="s">
        <v>1774</v>
      </c>
      <c r="D695" s="86">
        <v>745.84313999999995</v>
      </c>
      <c r="E695" s="86">
        <v>0</v>
      </c>
      <c r="F695" s="15">
        <f>Table323[[#This Row],[Single Family]]+Table323[[#This Row],[2-4 Units]]+Table323[[#This Row],[&gt;4 Units]]</f>
        <v>0</v>
      </c>
      <c r="G695" s="15">
        <v>0</v>
      </c>
      <c r="H695" s="15">
        <v>0</v>
      </c>
      <c r="I695" s="15">
        <v>0</v>
      </c>
      <c r="J695" s="85">
        <v>0</v>
      </c>
      <c r="K695">
        <f t="shared" si="10"/>
        <v>0</v>
      </c>
      <c r="L695" s="15">
        <v>0</v>
      </c>
      <c r="M695" s="15">
        <v>0</v>
      </c>
      <c r="N695" s="15">
        <v>0</v>
      </c>
      <c r="O695" s="85">
        <v>0</v>
      </c>
    </row>
    <row r="696" spans="1:15" x14ac:dyDescent="0.25">
      <c r="A696" s="47">
        <v>9001020100</v>
      </c>
      <c r="B696" t="s">
        <v>1805</v>
      </c>
      <c r="C696" s="76" t="s">
        <v>1792</v>
      </c>
      <c r="D696" s="86">
        <v>118448.866242</v>
      </c>
      <c r="E696" s="86">
        <v>1687.47</v>
      </c>
      <c r="F696" s="15">
        <f>Table323[[#This Row],[Single Family]]+Table323[[#This Row],[2-4 Units]]+Table323[[#This Row],[&gt;4 Units]]</f>
        <v>0</v>
      </c>
      <c r="G696" s="15">
        <v>0</v>
      </c>
      <c r="H696" s="15">
        <v>0</v>
      </c>
      <c r="I696" s="15">
        <v>0</v>
      </c>
      <c r="J696" s="85">
        <v>0</v>
      </c>
      <c r="K696">
        <f t="shared" si="10"/>
        <v>0</v>
      </c>
      <c r="L696" s="15">
        <v>0</v>
      </c>
      <c r="M696" s="15">
        <v>0</v>
      </c>
      <c r="N696" s="15">
        <v>0</v>
      </c>
      <c r="O696" s="85">
        <v>0</v>
      </c>
    </row>
    <row r="697" spans="1:15" x14ac:dyDescent="0.25">
      <c r="A697" s="47">
        <v>9001020200</v>
      </c>
      <c r="B697" t="s">
        <v>1805</v>
      </c>
      <c r="C697" s="76" t="s">
        <v>1774</v>
      </c>
      <c r="D697" s="86">
        <v>85704.150734999988</v>
      </c>
      <c r="E697" s="86">
        <v>12085.59</v>
      </c>
      <c r="F697" s="15">
        <f>Table323[[#This Row],[Single Family]]+Table323[[#This Row],[2-4 Units]]+Table323[[#This Row],[&gt;4 Units]]</f>
        <v>0</v>
      </c>
      <c r="G697" s="15">
        <v>0</v>
      </c>
      <c r="H697" s="15">
        <v>0</v>
      </c>
      <c r="I697" s="15">
        <v>0</v>
      </c>
      <c r="J697" s="85">
        <v>0</v>
      </c>
      <c r="K697">
        <f t="shared" si="10"/>
        <v>0</v>
      </c>
      <c r="L697" s="15">
        <v>0</v>
      </c>
      <c r="M697" s="15">
        <v>0</v>
      </c>
      <c r="N697" s="15">
        <v>0</v>
      </c>
      <c r="O697" s="85">
        <v>0</v>
      </c>
    </row>
    <row r="698" spans="1:15" x14ac:dyDescent="0.25">
      <c r="A698" s="47">
        <v>9001020300</v>
      </c>
      <c r="B698" t="s">
        <v>1805</v>
      </c>
      <c r="C698" s="76" t="s">
        <v>1774</v>
      </c>
      <c r="D698" s="86">
        <f>861054.000218994+860</f>
        <v>861914.00021899398</v>
      </c>
      <c r="E698" s="86">
        <v>1900607.80999999</v>
      </c>
      <c r="F698" s="15">
        <f>Table323[[#This Row],[Single Family]]+Table323[[#This Row],[2-4 Units]]+Table323[[#This Row],[&gt;4 Units]]</f>
        <v>1968</v>
      </c>
      <c r="G698" s="15">
        <v>331</v>
      </c>
      <c r="H698" s="15">
        <v>10</v>
      </c>
      <c r="I698" s="15">
        <v>1627</v>
      </c>
      <c r="J698" s="85">
        <v>627164.65</v>
      </c>
      <c r="K698">
        <f t="shared" si="10"/>
        <v>759</v>
      </c>
      <c r="L698" s="15">
        <v>89</v>
      </c>
      <c r="M698" s="15">
        <v>0</v>
      </c>
      <c r="N698" s="15">
        <v>670</v>
      </c>
      <c r="O698" s="85">
        <v>244694</v>
      </c>
    </row>
    <row r="699" spans="1:15" x14ac:dyDescent="0.25">
      <c r="A699" s="47">
        <v>9001020400</v>
      </c>
      <c r="B699" t="s">
        <v>1805</v>
      </c>
      <c r="C699" s="76" t="s">
        <v>1774</v>
      </c>
      <c r="D699" s="86">
        <v>73138.305240000002</v>
      </c>
      <c r="E699" s="86">
        <v>9246.4099999999908</v>
      </c>
      <c r="F699" s="15">
        <f>Table323[[#This Row],[Single Family]]+Table323[[#This Row],[2-4 Units]]+Table323[[#This Row],[&gt;4 Units]]</f>
        <v>0</v>
      </c>
      <c r="G699" s="15">
        <v>0</v>
      </c>
      <c r="H699" s="15">
        <v>0</v>
      </c>
      <c r="I699" s="15">
        <v>0</v>
      </c>
      <c r="J699" s="85">
        <v>0</v>
      </c>
      <c r="K699">
        <f t="shared" si="10"/>
        <v>0</v>
      </c>
      <c r="L699" s="15">
        <v>0</v>
      </c>
      <c r="M699" s="15">
        <v>0</v>
      </c>
      <c r="N699" s="15">
        <v>0</v>
      </c>
      <c r="O699" s="85">
        <v>0</v>
      </c>
    </row>
    <row r="700" spans="1:15" x14ac:dyDescent="0.25">
      <c r="A700" s="47">
        <v>9001020500</v>
      </c>
      <c r="B700" t="s">
        <v>1805</v>
      </c>
      <c r="C700" s="76" t="s">
        <v>1774</v>
      </c>
      <c r="D700" s="86">
        <v>99694.963619999995</v>
      </c>
      <c r="E700" s="86">
        <v>22018.91</v>
      </c>
      <c r="F700" s="15">
        <f>Table323[[#This Row],[Single Family]]+Table323[[#This Row],[2-4 Units]]+Table323[[#This Row],[&gt;4 Units]]</f>
        <v>0</v>
      </c>
      <c r="G700" s="15">
        <v>0</v>
      </c>
      <c r="H700" s="15">
        <v>0</v>
      </c>
      <c r="I700" s="15">
        <v>0</v>
      </c>
      <c r="J700" s="85">
        <v>0</v>
      </c>
      <c r="K700">
        <f t="shared" si="10"/>
        <v>0</v>
      </c>
      <c r="L700" s="15">
        <v>0</v>
      </c>
      <c r="M700" s="15">
        <v>0</v>
      </c>
      <c r="N700" s="15">
        <v>0</v>
      </c>
      <c r="O700" s="85">
        <v>0</v>
      </c>
    </row>
    <row r="701" spans="1:15" x14ac:dyDescent="0.25">
      <c r="A701" s="47">
        <v>9001020600</v>
      </c>
      <c r="B701" t="s">
        <v>1805</v>
      </c>
      <c r="C701" s="76" t="s">
        <v>1774</v>
      </c>
      <c r="D701" s="86">
        <v>80490.446819999997</v>
      </c>
      <c r="E701" s="86">
        <v>5377.9499999999898</v>
      </c>
      <c r="F701" s="15">
        <f>Table323[[#This Row],[Single Family]]+Table323[[#This Row],[2-4 Units]]+Table323[[#This Row],[&gt;4 Units]]</f>
        <v>0</v>
      </c>
      <c r="G701" s="15">
        <v>0</v>
      </c>
      <c r="H701" s="15">
        <v>0</v>
      </c>
      <c r="I701" s="15">
        <v>0</v>
      </c>
      <c r="J701" s="85">
        <v>0</v>
      </c>
      <c r="K701">
        <f t="shared" si="10"/>
        <v>0</v>
      </c>
      <c r="L701" s="15">
        <v>0</v>
      </c>
      <c r="M701" s="15">
        <v>0</v>
      </c>
      <c r="N701" s="15">
        <v>0</v>
      </c>
      <c r="O701" s="85">
        <v>0</v>
      </c>
    </row>
    <row r="702" spans="1:15" x14ac:dyDescent="0.25">
      <c r="A702" s="47">
        <v>9001020700</v>
      </c>
      <c r="B702" t="s">
        <v>1805</v>
      </c>
      <c r="C702" s="76" t="s">
        <v>1774</v>
      </c>
      <c r="D702" s="86">
        <v>68099.926229999997</v>
      </c>
      <c r="E702" s="86">
        <v>15743.06</v>
      </c>
      <c r="F702" s="15">
        <f>Table323[[#This Row],[Single Family]]+Table323[[#This Row],[2-4 Units]]+Table323[[#This Row],[&gt;4 Units]]</f>
        <v>0</v>
      </c>
      <c r="G702" s="15">
        <v>0</v>
      </c>
      <c r="H702" s="15">
        <v>0</v>
      </c>
      <c r="I702" s="15">
        <v>0</v>
      </c>
      <c r="J702" s="85">
        <v>0</v>
      </c>
      <c r="K702">
        <f t="shared" si="10"/>
        <v>0</v>
      </c>
      <c r="L702" s="15">
        <v>0</v>
      </c>
      <c r="M702" s="15">
        <v>0</v>
      </c>
      <c r="N702" s="15">
        <v>0</v>
      </c>
      <c r="O702" s="85">
        <v>0</v>
      </c>
    </row>
    <row r="703" spans="1:15" x14ac:dyDescent="0.25">
      <c r="A703" s="47">
        <v>9001020800</v>
      </c>
      <c r="B703" t="s">
        <v>1805</v>
      </c>
      <c r="C703" s="76" t="s">
        <v>1774</v>
      </c>
      <c r="D703" s="86">
        <v>45927.754109999994</v>
      </c>
      <c r="E703" s="86">
        <v>4838.68</v>
      </c>
      <c r="F703" s="15">
        <f>Table323[[#This Row],[Single Family]]+Table323[[#This Row],[2-4 Units]]+Table323[[#This Row],[&gt;4 Units]]</f>
        <v>0</v>
      </c>
      <c r="G703" s="15">
        <v>0</v>
      </c>
      <c r="H703" s="15">
        <v>0</v>
      </c>
      <c r="I703" s="15">
        <v>0</v>
      </c>
      <c r="J703" s="85">
        <v>0</v>
      </c>
      <c r="K703">
        <f t="shared" si="10"/>
        <v>0</v>
      </c>
      <c r="L703" s="15">
        <v>0</v>
      </c>
      <c r="M703" s="15">
        <v>0</v>
      </c>
      <c r="N703" s="15">
        <v>0</v>
      </c>
      <c r="O703" s="85">
        <v>0</v>
      </c>
    </row>
    <row r="704" spans="1:15" x14ac:dyDescent="0.25">
      <c r="A704" s="47">
        <v>9001020900</v>
      </c>
      <c r="B704" t="s">
        <v>1805</v>
      </c>
      <c r="C704" s="76" t="s">
        <v>1774</v>
      </c>
      <c r="D704" s="86">
        <v>79996.045499999993</v>
      </c>
      <c r="E704" s="86">
        <v>18050.919999999998</v>
      </c>
      <c r="F704" s="15">
        <f>Table323[[#This Row],[Single Family]]+Table323[[#This Row],[2-4 Units]]+Table323[[#This Row],[&gt;4 Units]]</f>
        <v>0</v>
      </c>
      <c r="G704" s="15">
        <v>0</v>
      </c>
      <c r="H704" s="15">
        <v>0</v>
      </c>
      <c r="I704" s="15">
        <v>0</v>
      </c>
      <c r="J704" s="85">
        <v>0</v>
      </c>
      <c r="K704">
        <f t="shared" si="10"/>
        <v>0</v>
      </c>
      <c r="L704" s="15">
        <v>0</v>
      </c>
      <c r="M704" s="15">
        <v>0</v>
      </c>
      <c r="N704" s="15">
        <v>0</v>
      </c>
      <c r="O704" s="85">
        <v>0</v>
      </c>
    </row>
    <row r="705" spans="1:15" x14ac:dyDescent="0.25">
      <c r="A705" s="47">
        <v>9001021000</v>
      </c>
      <c r="B705" t="s">
        <v>1805</v>
      </c>
      <c r="C705" s="76" t="s">
        <v>1774</v>
      </c>
      <c r="D705" s="86">
        <v>51501.607919999995</v>
      </c>
      <c r="E705" s="86">
        <v>2024.99</v>
      </c>
      <c r="F705" s="15">
        <f>Table323[[#This Row],[Single Family]]+Table323[[#This Row],[2-4 Units]]+Table323[[#This Row],[&gt;4 Units]]</f>
        <v>0</v>
      </c>
      <c r="G705" s="15">
        <v>0</v>
      </c>
      <c r="H705" s="15">
        <v>0</v>
      </c>
      <c r="I705" s="15">
        <v>0</v>
      </c>
      <c r="J705" s="85">
        <v>0</v>
      </c>
      <c r="K705">
        <f t="shared" si="10"/>
        <v>0</v>
      </c>
      <c r="L705" s="15">
        <v>0</v>
      </c>
      <c r="M705" s="15">
        <v>0</v>
      </c>
      <c r="N705" s="15">
        <v>0</v>
      </c>
      <c r="O705" s="85">
        <v>0</v>
      </c>
    </row>
    <row r="706" spans="1:15" x14ac:dyDescent="0.25">
      <c r="A706" s="47">
        <v>9001021100</v>
      </c>
      <c r="B706" t="s">
        <v>1805</v>
      </c>
      <c r="C706" s="76" t="s">
        <v>1774</v>
      </c>
      <c r="D706" s="86">
        <v>81787.140665999425</v>
      </c>
      <c r="E706" s="86">
        <v>6044.9099999999899</v>
      </c>
      <c r="F706" s="15">
        <f>Table323[[#This Row],[Single Family]]+Table323[[#This Row],[2-4 Units]]+Table323[[#This Row],[&gt;4 Units]]</f>
        <v>0</v>
      </c>
      <c r="G706" s="15">
        <v>0</v>
      </c>
      <c r="H706" s="15">
        <v>0</v>
      </c>
      <c r="I706" s="15">
        <v>0</v>
      </c>
      <c r="J706" s="85">
        <v>0</v>
      </c>
      <c r="K706">
        <f t="shared" si="10"/>
        <v>0</v>
      </c>
      <c r="L706" s="15">
        <v>0</v>
      </c>
      <c r="M706" s="15">
        <v>0</v>
      </c>
      <c r="N706" s="15">
        <v>0</v>
      </c>
      <c r="O706" s="85">
        <v>0</v>
      </c>
    </row>
    <row r="707" spans="1:15" x14ac:dyDescent="0.25">
      <c r="A707" s="47">
        <v>9001021200</v>
      </c>
      <c r="B707" t="s">
        <v>1805</v>
      </c>
      <c r="C707" s="76" t="s">
        <v>1774</v>
      </c>
      <c r="D707" s="86">
        <v>80036.998775999993</v>
      </c>
      <c r="E707" s="86">
        <v>20392.159999999902</v>
      </c>
      <c r="F707" s="15">
        <f>Table323[[#This Row],[Single Family]]+Table323[[#This Row],[2-4 Units]]+Table323[[#This Row],[&gt;4 Units]]</f>
        <v>0</v>
      </c>
      <c r="G707" s="15">
        <v>0</v>
      </c>
      <c r="H707" s="15">
        <v>0</v>
      </c>
      <c r="I707" s="15">
        <v>0</v>
      </c>
      <c r="J707" s="85">
        <v>0</v>
      </c>
      <c r="K707">
        <f t="shared" si="10"/>
        <v>0</v>
      </c>
      <c r="L707" s="15">
        <v>0</v>
      </c>
      <c r="M707" s="15">
        <v>0</v>
      </c>
      <c r="N707" s="15">
        <v>0</v>
      </c>
      <c r="O707" s="85">
        <v>0</v>
      </c>
    </row>
    <row r="708" spans="1:15" x14ac:dyDescent="0.25">
      <c r="A708" s="47">
        <v>9001021300</v>
      </c>
      <c r="B708" t="s">
        <v>1805</v>
      </c>
      <c r="C708" s="76" t="s">
        <v>1774</v>
      </c>
      <c r="D708" s="86">
        <v>52413.55371</v>
      </c>
      <c r="E708" s="86">
        <v>30607.82</v>
      </c>
      <c r="F708" s="15">
        <f>Table323[[#This Row],[Single Family]]+Table323[[#This Row],[2-4 Units]]+Table323[[#This Row],[&gt;4 Units]]</f>
        <v>0</v>
      </c>
      <c r="G708" s="15">
        <v>0</v>
      </c>
      <c r="H708" s="15">
        <v>0</v>
      </c>
      <c r="I708" s="15">
        <v>0</v>
      </c>
      <c r="J708" s="85">
        <v>0</v>
      </c>
      <c r="K708">
        <f t="shared" si="10"/>
        <v>0</v>
      </c>
      <c r="L708" s="15">
        <v>0</v>
      </c>
      <c r="M708" s="15">
        <v>0</v>
      </c>
      <c r="N708" s="15">
        <v>0</v>
      </c>
      <c r="O708" s="85">
        <v>0</v>
      </c>
    </row>
    <row r="709" spans="1:15" x14ac:dyDescent="0.25">
      <c r="A709" s="47">
        <v>9001021400</v>
      </c>
      <c r="B709" t="s">
        <v>1805</v>
      </c>
      <c r="C709" s="76" t="s">
        <v>1774</v>
      </c>
      <c r="D709" s="86">
        <v>66615.66197999999</v>
      </c>
      <c r="E709" s="86">
        <v>3117.6599999999899</v>
      </c>
      <c r="F709" s="15">
        <f>Table323[[#This Row],[Single Family]]+Table323[[#This Row],[2-4 Units]]+Table323[[#This Row],[&gt;4 Units]]</f>
        <v>0</v>
      </c>
      <c r="G709" s="15">
        <v>0</v>
      </c>
      <c r="H709" s="15">
        <v>0</v>
      </c>
      <c r="I709" s="15">
        <v>0</v>
      </c>
      <c r="J709" s="85">
        <v>0</v>
      </c>
      <c r="K709">
        <f t="shared" si="10"/>
        <v>0</v>
      </c>
      <c r="L709" s="15">
        <v>0</v>
      </c>
      <c r="M709" s="15">
        <v>0</v>
      </c>
      <c r="N709" s="15">
        <v>0</v>
      </c>
      <c r="O709" s="85">
        <v>0</v>
      </c>
    </row>
    <row r="710" spans="1:15" x14ac:dyDescent="0.25">
      <c r="A710" s="47">
        <v>9001021500</v>
      </c>
      <c r="B710" t="s">
        <v>1805</v>
      </c>
      <c r="C710" s="76" t="s">
        <v>1774</v>
      </c>
      <c r="D710" s="86">
        <v>54343.947734999994</v>
      </c>
      <c r="E710" s="86">
        <v>995.60999999999899</v>
      </c>
      <c r="F710" s="15">
        <f>Table323[[#This Row],[Single Family]]+Table323[[#This Row],[2-4 Units]]+Table323[[#This Row],[&gt;4 Units]]</f>
        <v>0</v>
      </c>
      <c r="G710" s="15">
        <v>0</v>
      </c>
      <c r="H710" s="15">
        <v>0</v>
      </c>
      <c r="I710" s="15">
        <v>0</v>
      </c>
      <c r="J710" s="85">
        <v>0</v>
      </c>
      <c r="K710">
        <f t="shared" ref="K710:K773" si="11">L710+M710+N710</f>
        <v>0</v>
      </c>
      <c r="L710" s="15">
        <v>0</v>
      </c>
      <c r="M710" s="15">
        <v>0</v>
      </c>
      <c r="N710" s="15">
        <v>0</v>
      </c>
      <c r="O710" s="85">
        <v>0</v>
      </c>
    </row>
    <row r="711" spans="1:15" x14ac:dyDescent="0.25">
      <c r="A711" s="47">
        <v>9001021600</v>
      </c>
      <c r="B711" t="s">
        <v>1805</v>
      </c>
      <c r="C711" s="76" t="s">
        <v>1774</v>
      </c>
      <c r="D711" s="86">
        <v>74762.053757999995</v>
      </c>
      <c r="E711" s="86">
        <v>1161.51</v>
      </c>
      <c r="F711" s="15">
        <f>Table323[[#This Row],[Single Family]]+Table323[[#This Row],[2-4 Units]]+Table323[[#This Row],[&gt;4 Units]]</f>
        <v>0</v>
      </c>
      <c r="G711" s="15">
        <v>0</v>
      </c>
      <c r="H711" s="15">
        <v>0</v>
      </c>
      <c r="I711" s="15">
        <v>0</v>
      </c>
      <c r="J711" s="85">
        <v>0</v>
      </c>
      <c r="K711">
        <f t="shared" si="11"/>
        <v>0</v>
      </c>
      <c r="L711" s="15">
        <v>0</v>
      </c>
      <c r="M711" s="15">
        <v>0</v>
      </c>
      <c r="N711" s="15">
        <v>0</v>
      </c>
      <c r="O711" s="85">
        <v>0</v>
      </c>
    </row>
    <row r="712" spans="1:15" x14ac:dyDescent="0.25">
      <c r="A712" s="47">
        <v>9001021700</v>
      </c>
      <c r="B712" t="s">
        <v>1805</v>
      </c>
      <c r="C712" s="76" t="s">
        <v>1774</v>
      </c>
      <c r="D712" s="86">
        <f>80066.657412+10088-2</f>
        <v>90152.657412</v>
      </c>
      <c r="E712" s="86">
        <v>9224.0599999999904</v>
      </c>
      <c r="F712" s="15">
        <f>Table323[[#This Row],[Single Family]]+Table323[[#This Row],[2-4 Units]]+Table323[[#This Row],[&gt;4 Units]]</f>
        <v>0</v>
      </c>
      <c r="G712" s="15">
        <v>0</v>
      </c>
      <c r="H712" s="15">
        <v>0</v>
      </c>
      <c r="I712" s="15">
        <v>0</v>
      </c>
      <c r="J712" s="85">
        <v>0</v>
      </c>
      <c r="K712">
        <f t="shared" si="11"/>
        <v>0</v>
      </c>
      <c r="L712" s="15">
        <v>0</v>
      </c>
      <c r="M712" s="15">
        <v>0</v>
      </c>
      <c r="N712" s="15">
        <v>0</v>
      </c>
      <c r="O712" s="85">
        <v>0</v>
      </c>
    </row>
    <row r="713" spans="1:15" x14ac:dyDescent="0.25">
      <c r="A713" s="47">
        <v>9001021801</v>
      </c>
      <c r="B713" t="s">
        <v>1805</v>
      </c>
      <c r="C713" s="76" t="s">
        <v>1774</v>
      </c>
      <c r="D713" s="86">
        <v>48365.043299999998</v>
      </c>
      <c r="E713" s="86">
        <v>2399.5100000000002</v>
      </c>
      <c r="F713" s="15">
        <f>Table323[[#This Row],[Single Family]]+Table323[[#This Row],[2-4 Units]]+Table323[[#This Row],[&gt;4 Units]]</f>
        <v>0</v>
      </c>
      <c r="G713" s="15">
        <v>0</v>
      </c>
      <c r="H713" s="15">
        <v>0</v>
      </c>
      <c r="I713" s="15">
        <v>0</v>
      </c>
      <c r="J713" s="85">
        <v>0</v>
      </c>
      <c r="K713">
        <f t="shared" si="11"/>
        <v>0</v>
      </c>
      <c r="L713" s="15">
        <v>0</v>
      </c>
      <c r="M713" s="15">
        <v>0</v>
      </c>
      <c r="N713" s="15">
        <v>0</v>
      </c>
      <c r="O713" s="85">
        <v>0</v>
      </c>
    </row>
    <row r="714" spans="1:15" x14ac:dyDescent="0.25">
      <c r="A714" s="47">
        <v>9001021802</v>
      </c>
      <c r="B714" t="s">
        <v>1805</v>
      </c>
      <c r="C714" s="76" t="s">
        <v>1774</v>
      </c>
      <c r="D714" s="86">
        <v>56488.588946999946</v>
      </c>
      <c r="E714" s="86">
        <v>1641.15</v>
      </c>
      <c r="F714" s="15">
        <f>Table323[[#This Row],[Single Family]]+Table323[[#This Row],[2-4 Units]]+Table323[[#This Row],[&gt;4 Units]]</f>
        <v>0</v>
      </c>
      <c r="G714" s="15">
        <v>0</v>
      </c>
      <c r="H714" s="15">
        <v>0</v>
      </c>
      <c r="I714" s="15">
        <v>0</v>
      </c>
      <c r="J714" s="85">
        <v>0</v>
      </c>
      <c r="K714">
        <f t="shared" si="11"/>
        <v>0</v>
      </c>
      <c r="L714" s="15">
        <v>0</v>
      </c>
      <c r="M714" s="15">
        <v>0</v>
      </c>
      <c r="N714" s="15">
        <v>0</v>
      </c>
      <c r="O714" s="85">
        <v>0</v>
      </c>
    </row>
    <row r="715" spans="1:15" x14ac:dyDescent="0.25">
      <c r="A715" s="47">
        <v>9001021900</v>
      </c>
      <c r="B715" t="s">
        <v>1805</v>
      </c>
      <c r="C715" s="76" t="s">
        <v>1774</v>
      </c>
      <c r="D715" s="86">
        <v>88030.129319999993</v>
      </c>
      <c r="E715" s="86">
        <v>11135.7299999999</v>
      </c>
      <c r="F715" s="15">
        <f>Table323[[#This Row],[Single Family]]+Table323[[#This Row],[2-4 Units]]+Table323[[#This Row],[&gt;4 Units]]</f>
        <v>0</v>
      </c>
      <c r="G715" s="15">
        <v>0</v>
      </c>
      <c r="H715" s="15">
        <v>0</v>
      </c>
      <c r="I715" s="15">
        <v>0</v>
      </c>
      <c r="J715" s="85">
        <v>0</v>
      </c>
      <c r="K715">
        <f t="shared" si="11"/>
        <v>0</v>
      </c>
      <c r="L715" s="15">
        <v>0</v>
      </c>
      <c r="M715" s="15">
        <v>0</v>
      </c>
      <c r="N715" s="15">
        <v>0</v>
      </c>
      <c r="O715" s="85">
        <v>0</v>
      </c>
    </row>
    <row r="716" spans="1:15" x14ac:dyDescent="0.25">
      <c r="A716" s="47">
        <v>9001022000</v>
      </c>
      <c r="B716" t="s">
        <v>1805</v>
      </c>
      <c r="C716" s="76" t="s">
        <v>1774</v>
      </c>
      <c r="D716" s="86">
        <v>26891.607959999998</v>
      </c>
      <c r="E716" s="86">
        <v>1376.8299999999899</v>
      </c>
      <c r="F716" s="15">
        <f>Table323[[#This Row],[Single Family]]+Table323[[#This Row],[2-4 Units]]+Table323[[#This Row],[&gt;4 Units]]</f>
        <v>0</v>
      </c>
      <c r="G716" s="15">
        <v>0</v>
      </c>
      <c r="H716" s="15">
        <v>0</v>
      </c>
      <c r="I716" s="15">
        <v>0</v>
      </c>
      <c r="J716" s="85">
        <v>0</v>
      </c>
      <c r="K716">
        <f t="shared" si="11"/>
        <v>0</v>
      </c>
      <c r="L716" s="15">
        <v>0</v>
      </c>
      <c r="M716" s="15">
        <v>0</v>
      </c>
      <c r="N716" s="15">
        <v>0</v>
      </c>
      <c r="O716" s="85">
        <v>0</v>
      </c>
    </row>
    <row r="717" spans="1:15" x14ac:dyDescent="0.25">
      <c r="A717" s="47">
        <v>9001022100</v>
      </c>
      <c r="B717" t="s">
        <v>1805</v>
      </c>
      <c r="C717" s="76" t="s">
        <v>1774</v>
      </c>
      <c r="D717" s="86">
        <v>66985.665767999992</v>
      </c>
      <c r="E717" s="86">
        <v>2627.72999999999</v>
      </c>
      <c r="F717" s="15">
        <f>Table323[[#This Row],[Single Family]]+Table323[[#This Row],[2-4 Units]]+Table323[[#This Row],[&gt;4 Units]]</f>
        <v>0</v>
      </c>
      <c r="G717" s="15">
        <v>0</v>
      </c>
      <c r="H717" s="15">
        <v>0</v>
      </c>
      <c r="I717" s="15">
        <v>0</v>
      </c>
      <c r="J717" s="85">
        <v>0</v>
      </c>
      <c r="K717">
        <f t="shared" si="11"/>
        <v>0</v>
      </c>
      <c r="L717" s="15">
        <v>0</v>
      </c>
      <c r="M717" s="15">
        <v>0</v>
      </c>
      <c r="N717" s="15">
        <v>0</v>
      </c>
      <c r="O717" s="85">
        <v>0</v>
      </c>
    </row>
    <row r="718" spans="1:15" x14ac:dyDescent="0.25">
      <c r="A718" s="47">
        <v>9001022200</v>
      </c>
      <c r="B718" t="s">
        <v>1805</v>
      </c>
      <c r="C718" s="76" t="s">
        <v>1774</v>
      </c>
      <c r="D718" s="86">
        <v>59556.052709999996</v>
      </c>
      <c r="E718" s="86">
        <v>5590.86</v>
      </c>
      <c r="F718" s="15">
        <f>Table323[[#This Row],[Single Family]]+Table323[[#This Row],[2-4 Units]]+Table323[[#This Row],[&gt;4 Units]]</f>
        <v>0</v>
      </c>
      <c r="G718" s="15">
        <v>0</v>
      </c>
      <c r="H718" s="15">
        <v>0</v>
      </c>
      <c r="I718" s="15">
        <v>0</v>
      </c>
      <c r="J718" s="85">
        <v>0</v>
      </c>
      <c r="K718">
        <f t="shared" si="11"/>
        <v>0</v>
      </c>
      <c r="L718" s="15">
        <v>0</v>
      </c>
      <c r="M718" s="15">
        <v>0</v>
      </c>
      <c r="N718" s="15">
        <v>0</v>
      </c>
      <c r="O718" s="85">
        <v>0</v>
      </c>
    </row>
    <row r="719" spans="1:15" x14ac:dyDescent="0.25">
      <c r="A719" s="47">
        <v>9001022300</v>
      </c>
      <c r="B719" t="s">
        <v>1805</v>
      </c>
      <c r="C719" s="76" t="s">
        <v>1774</v>
      </c>
      <c r="D719" s="86">
        <v>63081.375209999998</v>
      </c>
      <c r="E719" s="86">
        <v>1578.29</v>
      </c>
      <c r="F719" s="15">
        <f>Table323[[#This Row],[Single Family]]+Table323[[#This Row],[2-4 Units]]+Table323[[#This Row],[&gt;4 Units]]</f>
        <v>0</v>
      </c>
      <c r="G719" s="15">
        <v>0</v>
      </c>
      <c r="H719" s="15">
        <v>0</v>
      </c>
      <c r="I719" s="15">
        <v>0</v>
      </c>
      <c r="J719" s="85">
        <v>0</v>
      </c>
      <c r="K719">
        <f t="shared" si="11"/>
        <v>0</v>
      </c>
      <c r="L719" s="15">
        <v>0</v>
      </c>
      <c r="M719" s="15">
        <v>0</v>
      </c>
      <c r="N719" s="15">
        <v>0</v>
      </c>
      <c r="O719" s="85">
        <v>0</v>
      </c>
    </row>
    <row r="720" spans="1:15" x14ac:dyDescent="0.25">
      <c r="A720" s="47">
        <v>9001022400</v>
      </c>
      <c r="B720" t="s">
        <v>1805</v>
      </c>
      <c r="C720" s="76" t="s">
        <v>1774</v>
      </c>
      <c r="D720" s="86">
        <v>48902.326829999998</v>
      </c>
      <c r="E720" s="86">
        <v>4240.4899999999898</v>
      </c>
      <c r="F720" s="15">
        <f>Table323[[#This Row],[Single Family]]+Table323[[#This Row],[2-4 Units]]+Table323[[#This Row],[&gt;4 Units]]</f>
        <v>0</v>
      </c>
      <c r="G720" s="15">
        <v>0</v>
      </c>
      <c r="H720" s="15">
        <v>0</v>
      </c>
      <c r="I720" s="15">
        <v>0</v>
      </c>
      <c r="J720" s="85">
        <v>0</v>
      </c>
      <c r="K720">
        <f t="shared" si="11"/>
        <v>0</v>
      </c>
      <c r="L720" s="15">
        <v>0</v>
      </c>
      <c r="M720" s="15">
        <v>0</v>
      </c>
      <c r="N720" s="15">
        <v>0</v>
      </c>
      <c r="O720" s="85">
        <v>0</v>
      </c>
    </row>
    <row r="721" spans="1:15" x14ac:dyDescent="0.25">
      <c r="A721" s="47">
        <v>9015907200</v>
      </c>
      <c r="B721" t="s">
        <v>1804</v>
      </c>
      <c r="C721" s="76" t="s">
        <v>1774</v>
      </c>
      <c r="D721" s="86">
        <v>503.83052999999995</v>
      </c>
      <c r="E721" s="86">
        <v>0</v>
      </c>
      <c r="F721" s="15">
        <f>Table323[[#This Row],[Single Family]]+Table323[[#This Row],[2-4 Units]]+Table323[[#This Row],[&gt;4 Units]]</f>
        <v>0</v>
      </c>
      <c r="G721" s="15">
        <v>0</v>
      </c>
      <c r="H721" s="15">
        <v>0</v>
      </c>
      <c r="I721" s="15">
        <v>0</v>
      </c>
      <c r="J721" s="85">
        <v>0</v>
      </c>
      <c r="K721">
        <f t="shared" si="11"/>
        <v>0</v>
      </c>
      <c r="L721" s="15">
        <v>0</v>
      </c>
      <c r="M721" s="15">
        <v>0</v>
      </c>
      <c r="N721" s="15">
        <v>0</v>
      </c>
      <c r="O721" s="85">
        <v>0</v>
      </c>
    </row>
    <row r="722" spans="1:15" x14ac:dyDescent="0.25">
      <c r="A722" s="47">
        <v>9015908100</v>
      </c>
      <c r="B722" t="s">
        <v>1804</v>
      </c>
      <c r="C722" s="76" t="s">
        <v>1774</v>
      </c>
      <c r="D722" s="86">
        <v>74440.420172999424</v>
      </c>
      <c r="E722" s="86">
        <v>38668.379999999903</v>
      </c>
      <c r="F722" s="15">
        <f>Table323[[#This Row],[Single Family]]+Table323[[#This Row],[2-4 Units]]+Table323[[#This Row],[&gt;4 Units]]</f>
        <v>13</v>
      </c>
      <c r="G722" s="15">
        <v>13</v>
      </c>
      <c r="H722" s="15">
        <v>0</v>
      </c>
      <c r="I722" s="15">
        <v>0</v>
      </c>
      <c r="J722" s="85">
        <v>18537.7</v>
      </c>
      <c r="K722">
        <f t="shared" si="11"/>
        <v>7</v>
      </c>
      <c r="L722" s="15">
        <v>7</v>
      </c>
      <c r="M722" s="15">
        <v>0</v>
      </c>
      <c r="N722" s="15">
        <v>0</v>
      </c>
      <c r="O722" s="85">
        <v>9173.69</v>
      </c>
    </row>
    <row r="723" spans="1:15" x14ac:dyDescent="0.25">
      <c r="A723" s="47">
        <v>9011702100</v>
      </c>
      <c r="B723" t="s">
        <v>1803</v>
      </c>
      <c r="C723" s="76" t="s">
        <v>1774</v>
      </c>
      <c r="D723" s="86">
        <v>50009.280930000001</v>
      </c>
      <c r="E723" s="86">
        <v>15285.98</v>
      </c>
      <c r="F723" s="15">
        <f>Table323[[#This Row],[Single Family]]+Table323[[#This Row],[2-4 Units]]+Table323[[#This Row],[&gt;4 Units]]</f>
        <v>0</v>
      </c>
      <c r="G723" s="15">
        <v>0</v>
      </c>
      <c r="H723" s="15">
        <v>0</v>
      </c>
      <c r="I723" s="15">
        <v>0</v>
      </c>
      <c r="J723" s="85">
        <v>0</v>
      </c>
      <c r="K723">
        <f t="shared" si="11"/>
        <v>0</v>
      </c>
      <c r="L723" s="15">
        <v>0</v>
      </c>
      <c r="M723" s="15">
        <v>0</v>
      </c>
      <c r="N723" s="15">
        <v>0</v>
      </c>
      <c r="O723" s="85">
        <v>0</v>
      </c>
    </row>
    <row r="724" spans="1:15" x14ac:dyDescent="0.25">
      <c r="A724" s="47">
        <v>9011702800</v>
      </c>
      <c r="B724" t="s">
        <v>1803</v>
      </c>
      <c r="C724" s="76" t="s">
        <v>1774</v>
      </c>
      <c r="D724" s="86">
        <v>18350.104499999998</v>
      </c>
      <c r="E724" s="86">
        <v>6353.87</v>
      </c>
      <c r="F724" s="15">
        <f>Table323[[#This Row],[Single Family]]+Table323[[#This Row],[2-4 Units]]+Table323[[#This Row],[&gt;4 Units]]</f>
        <v>0</v>
      </c>
      <c r="G724" s="15">
        <v>0</v>
      </c>
      <c r="H724" s="15">
        <v>0</v>
      </c>
      <c r="I724" s="15">
        <v>0</v>
      </c>
      <c r="J724" s="85">
        <v>0</v>
      </c>
      <c r="K724">
        <f t="shared" si="11"/>
        <v>0</v>
      </c>
      <c r="L724" s="15">
        <v>0</v>
      </c>
      <c r="M724" s="15">
        <v>0</v>
      </c>
      <c r="N724" s="15">
        <v>0</v>
      </c>
      <c r="O724" s="85">
        <v>0</v>
      </c>
    </row>
    <row r="725" spans="1:15" x14ac:dyDescent="0.25">
      <c r="A725" s="47">
        <v>9011702900</v>
      </c>
      <c r="B725" t="s">
        <v>1803</v>
      </c>
      <c r="C725" s="76" t="s">
        <v>1774</v>
      </c>
      <c r="D725" s="86">
        <v>1225.55349</v>
      </c>
      <c r="E725" s="86">
        <v>856.68999999999903</v>
      </c>
      <c r="F725" s="15">
        <f>Table323[[#This Row],[Single Family]]+Table323[[#This Row],[2-4 Units]]+Table323[[#This Row],[&gt;4 Units]]</f>
        <v>0</v>
      </c>
      <c r="G725" s="15">
        <v>0</v>
      </c>
      <c r="H725" s="15">
        <v>0</v>
      </c>
      <c r="I725" s="15">
        <v>0</v>
      </c>
      <c r="J725" s="85">
        <v>0</v>
      </c>
      <c r="K725">
        <f t="shared" si="11"/>
        <v>0</v>
      </c>
      <c r="L725" s="15">
        <v>0</v>
      </c>
      <c r="M725" s="15">
        <v>0</v>
      </c>
      <c r="N725" s="15">
        <v>0</v>
      </c>
      <c r="O725" s="85">
        <v>0</v>
      </c>
    </row>
    <row r="726" spans="1:15" x14ac:dyDescent="0.25">
      <c r="A726" s="47">
        <v>9011703000</v>
      </c>
      <c r="B726" t="s">
        <v>1803</v>
      </c>
      <c r="C726" s="76" t="s">
        <v>1774</v>
      </c>
      <c r="D726" s="86">
        <v>63963.973079999996</v>
      </c>
      <c r="E726" s="86">
        <v>15689.2499999999</v>
      </c>
      <c r="F726" s="15">
        <f>Table323[[#This Row],[Single Family]]+Table323[[#This Row],[2-4 Units]]+Table323[[#This Row],[&gt;4 Units]]</f>
        <v>0</v>
      </c>
      <c r="G726" s="15">
        <v>0</v>
      </c>
      <c r="H726" s="15">
        <v>0</v>
      </c>
      <c r="I726" s="15">
        <v>0</v>
      </c>
      <c r="J726" s="85">
        <v>0</v>
      </c>
      <c r="K726">
        <f t="shared" si="11"/>
        <v>0</v>
      </c>
      <c r="L726" s="15">
        <v>0</v>
      </c>
      <c r="M726" s="15">
        <v>0</v>
      </c>
      <c r="N726" s="15">
        <v>0</v>
      </c>
      <c r="O726" s="85">
        <v>0</v>
      </c>
    </row>
    <row r="727" spans="1:15" x14ac:dyDescent="0.25">
      <c r="A727" s="47">
        <v>9011705101</v>
      </c>
      <c r="B727" t="s">
        <v>1803</v>
      </c>
      <c r="C727" s="76" t="s">
        <v>1774</v>
      </c>
      <c r="D727" s="86">
        <v>60671.740877999997</v>
      </c>
      <c r="E727" s="86">
        <v>65484.81</v>
      </c>
      <c r="F727" s="15">
        <f>Table323[[#This Row],[Single Family]]+Table323[[#This Row],[2-4 Units]]+Table323[[#This Row],[&gt;4 Units]]</f>
        <v>0</v>
      </c>
      <c r="G727" s="15">
        <v>0</v>
      </c>
      <c r="H727" s="15">
        <v>0</v>
      </c>
      <c r="I727" s="15">
        <v>0</v>
      </c>
      <c r="J727" s="85">
        <v>0</v>
      </c>
      <c r="K727">
        <f t="shared" si="11"/>
        <v>0</v>
      </c>
      <c r="L727" s="15">
        <v>0</v>
      </c>
      <c r="M727" s="15">
        <v>0</v>
      </c>
      <c r="N727" s="15">
        <v>0</v>
      </c>
      <c r="O727" s="85">
        <v>0</v>
      </c>
    </row>
    <row r="728" spans="1:15" x14ac:dyDescent="0.25">
      <c r="A728" s="47">
        <v>9011705102</v>
      </c>
      <c r="B728" t="s">
        <v>1803</v>
      </c>
      <c r="C728" s="76" t="s">
        <v>1774</v>
      </c>
      <c r="D728" s="86">
        <v>53500.647500999999</v>
      </c>
      <c r="E728" s="86">
        <v>2892.7999999999902</v>
      </c>
      <c r="F728" s="15">
        <f>Table323[[#This Row],[Single Family]]+Table323[[#This Row],[2-4 Units]]+Table323[[#This Row],[&gt;4 Units]]</f>
        <v>0</v>
      </c>
      <c r="G728" s="15">
        <v>0</v>
      </c>
      <c r="H728" s="15">
        <v>0</v>
      </c>
      <c r="I728" s="15">
        <v>0</v>
      </c>
      <c r="J728" s="85">
        <v>0</v>
      </c>
      <c r="K728">
        <f t="shared" si="11"/>
        <v>0</v>
      </c>
      <c r="L728" s="15">
        <v>0</v>
      </c>
      <c r="M728" s="15">
        <v>0</v>
      </c>
      <c r="N728" s="15">
        <v>0</v>
      </c>
      <c r="O728" s="85">
        <v>0</v>
      </c>
    </row>
    <row r="729" spans="1:15" x14ac:dyDescent="0.25">
      <c r="A729" s="47">
        <v>9011705200</v>
      </c>
      <c r="B729" t="s">
        <v>1803</v>
      </c>
      <c r="C729" s="76" t="s">
        <v>1774</v>
      </c>
      <c r="D729" s="86">
        <v>231345.1213289994</v>
      </c>
      <c r="E729" s="86">
        <v>471760.78</v>
      </c>
      <c r="F729" s="15">
        <f>Table323[[#This Row],[Single Family]]+Table323[[#This Row],[2-4 Units]]+Table323[[#This Row],[&gt;4 Units]]</f>
        <v>151</v>
      </c>
      <c r="G729" s="15">
        <v>150</v>
      </c>
      <c r="H729" s="15">
        <v>1</v>
      </c>
      <c r="I729" s="15">
        <v>0</v>
      </c>
      <c r="J729" s="85">
        <v>201330.04</v>
      </c>
      <c r="K729">
        <f t="shared" si="11"/>
        <v>71</v>
      </c>
      <c r="L729" s="15">
        <v>11</v>
      </c>
      <c r="M729" s="15">
        <v>0</v>
      </c>
      <c r="N729" s="15">
        <v>60</v>
      </c>
      <c r="O729" s="85">
        <v>85291.7</v>
      </c>
    </row>
    <row r="730" spans="1:15" x14ac:dyDescent="0.25">
      <c r="A730" s="47">
        <v>9011705300</v>
      </c>
      <c r="B730" t="s">
        <v>1803</v>
      </c>
      <c r="C730" s="76" t="s">
        <v>1774</v>
      </c>
      <c r="D730" s="86">
        <v>60900.80320799943</v>
      </c>
      <c r="E730" s="86">
        <v>11711.389999999899</v>
      </c>
      <c r="F730" s="15">
        <f>Table323[[#This Row],[Single Family]]+Table323[[#This Row],[2-4 Units]]+Table323[[#This Row],[&gt;4 Units]]</f>
        <v>0</v>
      </c>
      <c r="G730" s="15">
        <v>0</v>
      </c>
      <c r="H730" s="15">
        <v>0</v>
      </c>
      <c r="I730" s="15">
        <v>0</v>
      </c>
      <c r="J730" s="85">
        <v>0</v>
      </c>
      <c r="K730">
        <f t="shared" si="11"/>
        <v>0</v>
      </c>
      <c r="L730" s="15">
        <v>0</v>
      </c>
      <c r="M730" s="15">
        <v>0</v>
      </c>
      <c r="N730" s="15">
        <v>0</v>
      </c>
      <c r="O730" s="85">
        <v>0</v>
      </c>
    </row>
    <row r="731" spans="1:15" x14ac:dyDescent="0.25">
      <c r="A731" s="47">
        <v>9011705400</v>
      </c>
      <c r="B731" t="s">
        <v>1803</v>
      </c>
      <c r="C731" s="76" t="s">
        <v>1774</v>
      </c>
      <c r="D731" s="86">
        <v>47047.87962</v>
      </c>
      <c r="E731" s="86">
        <v>10352.23</v>
      </c>
      <c r="F731" s="15">
        <f>Table323[[#This Row],[Single Family]]+Table323[[#This Row],[2-4 Units]]+Table323[[#This Row],[&gt;4 Units]]</f>
        <v>0</v>
      </c>
      <c r="G731" s="15">
        <v>0</v>
      </c>
      <c r="H731" s="15">
        <v>0</v>
      </c>
      <c r="I731" s="15">
        <v>0</v>
      </c>
      <c r="J731" s="85">
        <v>0</v>
      </c>
      <c r="K731">
        <f t="shared" si="11"/>
        <v>0</v>
      </c>
      <c r="L731" s="15">
        <v>0</v>
      </c>
      <c r="M731" s="15">
        <v>0</v>
      </c>
      <c r="N731" s="15">
        <v>0</v>
      </c>
      <c r="O731" s="85">
        <v>0</v>
      </c>
    </row>
    <row r="732" spans="1:15" x14ac:dyDescent="0.25">
      <c r="A732" s="47">
        <v>9003470100</v>
      </c>
      <c r="B732" t="s">
        <v>1802</v>
      </c>
      <c r="C732" s="76" t="s">
        <v>1774</v>
      </c>
      <c r="D732" s="86">
        <v>162.67796999999999</v>
      </c>
      <c r="E732" s="86">
        <v>0</v>
      </c>
      <c r="F732" s="15">
        <f>Table323[[#This Row],[Single Family]]+Table323[[#This Row],[2-4 Units]]+Table323[[#This Row],[&gt;4 Units]]</f>
        <v>0</v>
      </c>
      <c r="G732" s="15">
        <v>0</v>
      </c>
      <c r="H732" s="15">
        <v>0</v>
      </c>
      <c r="I732" s="15">
        <v>0</v>
      </c>
      <c r="J732" s="85">
        <v>0</v>
      </c>
      <c r="K732">
        <f t="shared" si="11"/>
        <v>0</v>
      </c>
      <c r="L732" s="15">
        <v>0</v>
      </c>
      <c r="M732" s="15">
        <v>0</v>
      </c>
      <c r="N732" s="15">
        <v>0</v>
      </c>
      <c r="O732" s="85">
        <v>0</v>
      </c>
    </row>
    <row r="733" spans="1:15" x14ac:dyDescent="0.25">
      <c r="A733" s="47">
        <v>9003477101</v>
      </c>
      <c r="B733" t="s">
        <v>1802</v>
      </c>
      <c r="C733" s="76" t="s">
        <v>1774</v>
      </c>
      <c r="D733" s="86">
        <v>72917.268794999996</v>
      </c>
      <c r="E733" s="86">
        <v>7688.17</v>
      </c>
      <c r="F733" s="15">
        <f>Table323[[#This Row],[Single Family]]+Table323[[#This Row],[2-4 Units]]+Table323[[#This Row],[&gt;4 Units]]</f>
        <v>0</v>
      </c>
      <c r="G733" s="15">
        <v>0</v>
      </c>
      <c r="H733" s="15">
        <v>0</v>
      </c>
      <c r="I733" s="15">
        <v>0</v>
      </c>
      <c r="J733" s="85">
        <v>0</v>
      </c>
      <c r="K733">
        <f t="shared" si="11"/>
        <v>0</v>
      </c>
      <c r="L733" s="15">
        <v>0</v>
      </c>
      <c r="M733" s="15">
        <v>0</v>
      </c>
      <c r="N733" s="15">
        <v>0</v>
      </c>
      <c r="O733" s="85">
        <v>0</v>
      </c>
    </row>
    <row r="734" spans="1:15" x14ac:dyDescent="0.25">
      <c r="A734" s="47">
        <v>9003477102</v>
      </c>
      <c r="B734" t="s">
        <v>1802</v>
      </c>
      <c r="C734" s="76" t="s">
        <v>1774</v>
      </c>
      <c r="D734" s="86">
        <v>177829.318485</v>
      </c>
      <c r="E734" s="86">
        <v>211460.1</v>
      </c>
      <c r="F734" s="15">
        <f>Table323[[#This Row],[Single Family]]+Table323[[#This Row],[2-4 Units]]+Table323[[#This Row],[&gt;4 Units]]</f>
        <v>61</v>
      </c>
      <c r="G734" s="15">
        <v>60</v>
      </c>
      <c r="H734" s="15">
        <v>1</v>
      </c>
      <c r="I734" s="15">
        <v>0</v>
      </c>
      <c r="J734" s="85">
        <v>78984.399999999907</v>
      </c>
      <c r="K734">
        <f t="shared" si="11"/>
        <v>48</v>
      </c>
      <c r="L734" s="15">
        <v>3</v>
      </c>
      <c r="M734" s="15">
        <v>0</v>
      </c>
      <c r="N734" s="15">
        <v>45</v>
      </c>
      <c r="O734" s="85">
        <v>88458.1</v>
      </c>
    </row>
    <row r="735" spans="1:15" x14ac:dyDescent="0.25">
      <c r="A735" s="47">
        <v>9003477200</v>
      </c>
      <c r="B735" t="s">
        <v>1802</v>
      </c>
      <c r="C735" s="76" t="s">
        <v>1774</v>
      </c>
      <c r="D735" s="86">
        <v>49755.19518899994</v>
      </c>
      <c r="E735" s="86">
        <v>7545.4</v>
      </c>
      <c r="F735" s="15">
        <f>Table323[[#This Row],[Single Family]]+Table323[[#This Row],[2-4 Units]]+Table323[[#This Row],[&gt;4 Units]]</f>
        <v>0</v>
      </c>
      <c r="G735" s="15">
        <v>0</v>
      </c>
      <c r="H735" s="15">
        <v>0</v>
      </c>
      <c r="I735" s="15">
        <v>0</v>
      </c>
      <c r="J735" s="85">
        <v>0</v>
      </c>
      <c r="K735">
        <f t="shared" si="11"/>
        <v>0</v>
      </c>
      <c r="L735" s="15">
        <v>0</v>
      </c>
      <c r="M735" s="15">
        <v>0</v>
      </c>
      <c r="N735" s="15">
        <v>0</v>
      </c>
      <c r="O735" s="85">
        <v>0</v>
      </c>
    </row>
    <row r="736" spans="1:15" x14ac:dyDescent="0.25">
      <c r="A736" s="47">
        <v>9005300500</v>
      </c>
      <c r="B736" t="s">
        <v>1801</v>
      </c>
      <c r="C736" s="76" t="s">
        <v>1774</v>
      </c>
      <c r="D736" s="86">
        <v>2043.9765989999999</v>
      </c>
      <c r="E736" s="86">
        <v>0</v>
      </c>
      <c r="F736" s="15">
        <f>Table323[[#This Row],[Single Family]]+Table323[[#This Row],[2-4 Units]]+Table323[[#This Row],[&gt;4 Units]]</f>
        <v>0</v>
      </c>
      <c r="G736" s="15">
        <v>0</v>
      </c>
      <c r="H736" s="15">
        <v>0</v>
      </c>
      <c r="I736" s="15">
        <v>0</v>
      </c>
      <c r="J736" s="85">
        <v>0</v>
      </c>
      <c r="K736">
        <f t="shared" si="11"/>
        <v>0</v>
      </c>
      <c r="L736" s="15">
        <v>0</v>
      </c>
      <c r="M736" s="15">
        <v>0</v>
      </c>
      <c r="N736" s="15">
        <v>0</v>
      </c>
      <c r="O736" s="85">
        <v>0</v>
      </c>
    </row>
    <row r="737" spans="1:15" x14ac:dyDescent="0.25">
      <c r="A737" s="47">
        <v>9005349100</v>
      </c>
      <c r="B737" t="s">
        <v>1801</v>
      </c>
      <c r="C737" s="76" t="s">
        <v>1774</v>
      </c>
      <c r="D737" s="86">
        <v>117648.39378599943</v>
      </c>
      <c r="E737" s="86">
        <v>113280.969999999</v>
      </c>
      <c r="F737" s="15">
        <f>Table323[[#This Row],[Single Family]]+Table323[[#This Row],[2-4 Units]]+Table323[[#This Row],[&gt;4 Units]]</f>
        <v>29</v>
      </c>
      <c r="G737" s="15">
        <v>29</v>
      </c>
      <c r="H737" s="15">
        <v>0</v>
      </c>
      <c r="I737" s="15">
        <v>0</v>
      </c>
      <c r="J737" s="85">
        <v>39065.699999999903</v>
      </c>
      <c r="K737">
        <f t="shared" si="11"/>
        <v>11</v>
      </c>
      <c r="L737" s="15">
        <v>11</v>
      </c>
      <c r="M737" s="15">
        <v>0</v>
      </c>
      <c r="N737" s="15">
        <v>0</v>
      </c>
      <c r="O737" s="85">
        <v>34735.599999999897</v>
      </c>
    </row>
    <row r="738" spans="1:15" x14ac:dyDescent="0.25">
      <c r="A738" s="47">
        <v>9005349200</v>
      </c>
      <c r="B738" t="s">
        <v>1801</v>
      </c>
      <c r="C738" s="76" t="s">
        <v>1774</v>
      </c>
      <c r="D738" s="86">
        <v>39851.690255999994</v>
      </c>
      <c r="E738" s="86">
        <v>6333.86</v>
      </c>
      <c r="F738" s="15">
        <f>Table323[[#This Row],[Single Family]]+Table323[[#This Row],[2-4 Units]]+Table323[[#This Row],[&gt;4 Units]]</f>
        <v>0</v>
      </c>
      <c r="G738" s="15">
        <v>0</v>
      </c>
      <c r="H738" s="15">
        <v>0</v>
      </c>
      <c r="I738" s="15">
        <v>0</v>
      </c>
      <c r="J738" s="85">
        <v>0</v>
      </c>
      <c r="K738">
        <f t="shared" si="11"/>
        <v>0</v>
      </c>
      <c r="L738" s="15">
        <v>0</v>
      </c>
      <c r="M738" s="15">
        <v>0</v>
      </c>
      <c r="N738" s="15">
        <v>0</v>
      </c>
      <c r="O738" s="85">
        <v>0</v>
      </c>
    </row>
    <row r="739" spans="1:15" x14ac:dyDescent="0.25">
      <c r="A739" s="47">
        <v>9005425300</v>
      </c>
      <c r="B739" t="s">
        <v>1801</v>
      </c>
      <c r="C739" s="76" t="s">
        <v>1774</v>
      </c>
      <c r="D739" s="86">
        <v>64.099350000000001</v>
      </c>
      <c r="E739" s="86">
        <v>0</v>
      </c>
      <c r="F739" s="15">
        <f>Table323[[#This Row],[Single Family]]+Table323[[#This Row],[2-4 Units]]+Table323[[#This Row],[&gt;4 Units]]</f>
        <v>0</v>
      </c>
      <c r="G739" s="15">
        <v>0</v>
      </c>
      <c r="H739" s="15">
        <v>0</v>
      </c>
      <c r="I739" s="15">
        <v>0</v>
      </c>
      <c r="J739" s="85">
        <v>0</v>
      </c>
      <c r="K739">
        <f t="shared" si="11"/>
        <v>0</v>
      </c>
      <c r="L739" s="15">
        <v>0</v>
      </c>
      <c r="M739" s="15">
        <v>0</v>
      </c>
      <c r="N739" s="15">
        <v>0</v>
      </c>
      <c r="O739" s="85">
        <v>0</v>
      </c>
    </row>
    <row r="740" spans="1:15" x14ac:dyDescent="0.25">
      <c r="A740" s="47">
        <v>9015900100</v>
      </c>
      <c r="B740" t="s">
        <v>1800</v>
      </c>
      <c r="C740" s="76" t="s">
        <v>1774</v>
      </c>
      <c r="D740" s="86">
        <v>128783.682405</v>
      </c>
      <c r="E740" s="86">
        <v>91974.029999999897</v>
      </c>
      <c r="F740" s="15">
        <f>Table323[[#This Row],[Single Family]]+Table323[[#This Row],[2-4 Units]]+Table323[[#This Row],[&gt;4 Units]]</f>
        <v>27</v>
      </c>
      <c r="G740" s="15">
        <v>27</v>
      </c>
      <c r="H740" s="15">
        <v>0</v>
      </c>
      <c r="I740" s="15">
        <v>0</v>
      </c>
      <c r="J740" s="85">
        <v>49844.3</v>
      </c>
      <c r="K740">
        <f t="shared" si="11"/>
        <v>33</v>
      </c>
      <c r="L740" s="15">
        <v>5</v>
      </c>
      <c r="M740" s="15">
        <v>0</v>
      </c>
      <c r="N740" s="15">
        <v>28</v>
      </c>
      <c r="O740" s="85">
        <v>33442.800000000003</v>
      </c>
    </row>
    <row r="741" spans="1:15" x14ac:dyDescent="0.25">
      <c r="A741" s="47">
        <v>9015900200</v>
      </c>
      <c r="B741" t="s">
        <v>1800</v>
      </c>
      <c r="C741" s="76" t="s">
        <v>1774</v>
      </c>
      <c r="D741" s="86">
        <v>60660.563606999996</v>
      </c>
      <c r="E741" s="86">
        <v>26868.5</v>
      </c>
      <c r="F741" s="15">
        <f>Table323[[#This Row],[Single Family]]+Table323[[#This Row],[2-4 Units]]+Table323[[#This Row],[&gt;4 Units]]</f>
        <v>0</v>
      </c>
      <c r="G741" s="15">
        <v>0</v>
      </c>
      <c r="H741" s="15">
        <v>0</v>
      </c>
      <c r="I741" s="15">
        <v>0</v>
      </c>
      <c r="J741" s="85">
        <v>0</v>
      </c>
      <c r="K741">
        <f t="shared" si="11"/>
        <v>0</v>
      </c>
      <c r="L741" s="15">
        <v>0</v>
      </c>
      <c r="M741" s="15">
        <v>0</v>
      </c>
      <c r="N741" s="15">
        <v>0</v>
      </c>
      <c r="O741" s="85">
        <v>0</v>
      </c>
    </row>
    <row r="742" spans="1:15" x14ac:dyDescent="0.25">
      <c r="A742" s="47">
        <v>9015901100</v>
      </c>
      <c r="B742" t="s">
        <v>1800</v>
      </c>
      <c r="C742" s="76" t="s">
        <v>1774</v>
      </c>
      <c r="D742" s="86">
        <v>72.354869999999991</v>
      </c>
      <c r="E742" s="86">
        <v>0</v>
      </c>
      <c r="F742" s="15">
        <f>Table323[[#This Row],[Single Family]]+Table323[[#This Row],[2-4 Units]]+Table323[[#This Row],[&gt;4 Units]]</f>
        <v>0</v>
      </c>
      <c r="G742" s="15">
        <v>0</v>
      </c>
      <c r="H742" s="15">
        <v>0</v>
      </c>
      <c r="I742" s="15">
        <v>0</v>
      </c>
      <c r="J742" s="85">
        <v>0</v>
      </c>
      <c r="K742">
        <f t="shared" si="11"/>
        <v>0</v>
      </c>
      <c r="L742" s="15">
        <v>0</v>
      </c>
      <c r="M742" s="15">
        <v>0</v>
      </c>
      <c r="N742" s="15">
        <v>0</v>
      </c>
      <c r="O742" s="85">
        <v>0</v>
      </c>
    </row>
    <row r="743" spans="1:15" x14ac:dyDescent="0.25">
      <c r="A743" s="47">
        <v>9015903200</v>
      </c>
      <c r="B743" t="s">
        <v>1800</v>
      </c>
      <c r="C743" s="76" t="s">
        <v>1774</v>
      </c>
      <c r="D743" s="86">
        <v>23.49081</v>
      </c>
      <c r="E743" s="86">
        <v>0</v>
      </c>
      <c r="F743" s="15">
        <f>Table323[[#This Row],[Single Family]]+Table323[[#This Row],[2-4 Units]]+Table323[[#This Row],[&gt;4 Units]]</f>
        <v>0</v>
      </c>
      <c r="G743" s="15">
        <v>0</v>
      </c>
      <c r="H743" s="15">
        <v>0</v>
      </c>
      <c r="I743" s="15">
        <v>0</v>
      </c>
      <c r="J743" s="85">
        <v>0</v>
      </c>
      <c r="K743">
        <f t="shared" si="11"/>
        <v>0</v>
      </c>
      <c r="L743" s="15">
        <v>0</v>
      </c>
      <c r="M743" s="15">
        <v>0</v>
      </c>
      <c r="N743" s="15">
        <v>0</v>
      </c>
      <c r="O743" s="85">
        <v>0</v>
      </c>
    </row>
    <row r="744" spans="1:15" x14ac:dyDescent="0.25">
      <c r="A744" s="47">
        <v>9013530600</v>
      </c>
      <c r="B744" t="s">
        <v>1799</v>
      </c>
      <c r="C744" s="76" t="s">
        <v>1774</v>
      </c>
      <c r="D744" s="86">
        <v>558.65375999999992</v>
      </c>
      <c r="E744" s="86">
        <v>0</v>
      </c>
      <c r="F744" s="15">
        <f>Table323[[#This Row],[Single Family]]+Table323[[#This Row],[2-4 Units]]+Table323[[#This Row],[&gt;4 Units]]</f>
        <v>0</v>
      </c>
      <c r="G744" s="15">
        <v>0</v>
      </c>
      <c r="H744" s="15">
        <v>0</v>
      </c>
      <c r="I744" s="15">
        <v>0</v>
      </c>
      <c r="J744" s="85">
        <v>0</v>
      </c>
      <c r="K744">
        <f t="shared" si="11"/>
        <v>0</v>
      </c>
      <c r="L744" s="15">
        <v>0</v>
      </c>
      <c r="M744" s="15">
        <v>0</v>
      </c>
      <c r="N744" s="15">
        <v>0</v>
      </c>
      <c r="O744" s="85">
        <v>0</v>
      </c>
    </row>
    <row r="745" spans="1:15" x14ac:dyDescent="0.25">
      <c r="A745" s="47">
        <v>9013533101</v>
      </c>
      <c r="B745" t="s">
        <v>1799</v>
      </c>
      <c r="C745" s="76" t="s">
        <v>1774</v>
      </c>
      <c r="D745" s="86">
        <v>197243.17905599941</v>
      </c>
      <c r="E745" s="86">
        <v>307041.34999999998</v>
      </c>
      <c r="F745" s="15">
        <f>Table323[[#This Row],[Single Family]]+Table323[[#This Row],[2-4 Units]]+Table323[[#This Row],[&gt;4 Units]]</f>
        <v>95</v>
      </c>
      <c r="G745" s="15">
        <v>95</v>
      </c>
      <c r="H745" s="15">
        <v>0</v>
      </c>
      <c r="I745" s="15">
        <v>0</v>
      </c>
      <c r="J745" s="85">
        <v>142750</v>
      </c>
      <c r="K745">
        <f t="shared" si="11"/>
        <v>41</v>
      </c>
      <c r="L745" s="15">
        <v>11</v>
      </c>
      <c r="M745" s="15">
        <v>0</v>
      </c>
      <c r="N745" s="15">
        <v>30</v>
      </c>
      <c r="O745" s="85">
        <v>64672.5</v>
      </c>
    </row>
    <row r="746" spans="1:15" x14ac:dyDescent="0.25">
      <c r="A746" s="47">
        <v>9013533102</v>
      </c>
      <c r="B746" t="s">
        <v>1799</v>
      </c>
      <c r="C746" s="76" t="s">
        <v>1774</v>
      </c>
      <c r="D746" s="86">
        <v>75960.074294999999</v>
      </c>
      <c r="E746" s="86">
        <v>37736.4399999999</v>
      </c>
      <c r="F746" s="15">
        <f>Table323[[#This Row],[Single Family]]+Table323[[#This Row],[2-4 Units]]+Table323[[#This Row],[&gt;4 Units]]</f>
        <v>0</v>
      </c>
      <c r="G746" s="15">
        <v>0</v>
      </c>
      <c r="H746" s="15">
        <v>0</v>
      </c>
      <c r="I746" s="15">
        <v>0</v>
      </c>
      <c r="J746" s="85">
        <v>0</v>
      </c>
      <c r="K746">
        <f t="shared" si="11"/>
        <v>0</v>
      </c>
      <c r="L746" s="15">
        <v>0</v>
      </c>
      <c r="M746" s="15">
        <v>0</v>
      </c>
      <c r="N746" s="15">
        <v>0</v>
      </c>
      <c r="O746" s="85">
        <v>0</v>
      </c>
    </row>
    <row r="747" spans="1:15" x14ac:dyDescent="0.25">
      <c r="A747" s="47">
        <v>9013535200</v>
      </c>
      <c r="B747" t="s">
        <v>1799</v>
      </c>
      <c r="C747" s="76" t="s">
        <v>1774</v>
      </c>
      <c r="D747" s="86">
        <v>269.65386000000001</v>
      </c>
      <c r="E747" s="86">
        <v>0</v>
      </c>
      <c r="F747" s="15">
        <f>Table323[[#This Row],[Single Family]]+Table323[[#This Row],[2-4 Units]]+Table323[[#This Row],[&gt;4 Units]]</f>
        <v>0</v>
      </c>
      <c r="G747" s="15">
        <v>0</v>
      </c>
      <c r="H747" s="15">
        <v>0</v>
      </c>
      <c r="I747" s="15">
        <v>0</v>
      </c>
      <c r="J747" s="85">
        <v>0</v>
      </c>
      <c r="K747">
        <f t="shared" si="11"/>
        <v>0</v>
      </c>
      <c r="L747" s="15">
        <v>0</v>
      </c>
      <c r="M747" s="15">
        <v>0</v>
      </c>
      <c r="N747" s="15">
        <v>0</v>
      </c>
      <c r="O747" s="85">
        <v>0</v>
      </c>
    </row>
    <row r="748" spans="1:15" x14ac:dyDescent="0.25">
      <c r="A748" s="47">
        <v>9005310100</v>
      </c>
      <c r="B748" t="s">
        <v>1798</v>
      </c>
      <c r="C748" s="76" t="s">
        <v>1774</v>
      </c>
      <c r="D748" s="86">
        <v>58526.616015</v>
      </c>
      <c r="E748" s="86">
        <v>6951.07</v>
      </c>
      <c r="F748" s="15">
        <f>Table323[[#This Row],[Single Family]]+Table323[[#This Row],[2-4 Units]]+Table323[[#This Row],[&gt;4 Units]]</f>
        <v>0</v>
      </c>
      <c r="G748" s="15">
        <v>0</v>
      </c>
      <c r="H748" s="15">
        <v>0</v>
      </c>
      <c r="I748" s="15">
        <v>0</v>
      </c>
      <c r="J748" s="85">
        <v>0</v>
      </c>
      <c r="K748">
        <f t="shared" si="11"/>
        <v>0</v>
      </c>
      <c r="L748" s="15">
        <v>0</v>
      </c>
      <c r="M748" s="15">
        <v>0</v>
      </c>
      <c r="N748" s="15">
        <v>0</v>
      </c>
      <c r="O748" s="85">
        <v>0</v>
      </c>
    </row>
    <row r="749" spans="1:15" x14ac:dyDescent="0.25">
      <c r="A749" s="47">
        <v>9005310200</v>
      </c>
      <c r="B749" t="s">
        <v>1798</v>
      </c>
      <c r="C749" s="76" t="s">
        <v>1774</v>
      </c>
      <c r="D749" s="86">
        <v>26623.161809999998</v>
      </c>
      <c r="E749" s="86">
        <v>2051.1199999999899</v>
      </c>
      <c r="F749" s="15">
        <f>Table323[[#This Row],[Single Family]]+Table323[[#This Row],[2-4 Units]]+Table323[[#This Row],[&gt;4 Units]]</f>
        <v>0</v>
      </c>
      <c r="G749" s="15">
        <v>0</v>
      </c>
      <c r="H749" s="15">
        <v>0</v>
      </c>
      <c r="I749" s="15">
        <v>0</v>
      </c>
      <c r="J749" s="85">
        <v>0</v>
      </c>
      <c r="K749">
        <f t="shared" si="11"/>
        <v>0</v>
      </c>
      <c r="L749" s="15">
        <v>0</v>
      </c>
      <c r="M749" s="15">
        <v>0</v>
      </c>
      <c r="N749" s="15">
        <v>0</v>
      </c>
      <c r="O749" s="85">
        <v>0</v>
      </c>
    </row>
    <row r="750" spans="1:15" x14ac:dyDescent="0.25">
      <c r="A750" s="47">
        <v>9005310300</v>
      </c>
      <c r="B750" t="s">
        <v>1798</v>
      </c>
      <c r="C750" s="76" t="s">
        <v>1774</v>
      </c>
      <c r="D750" s="86">
        <v>21221.471879999997</v>
      </c>
      <c r="E750" s="86">
        <v>1334.61</v>
      </c>
      <c r="F750" s="15">
        <f>Table323[[#This Row],[Single Family]]+Table323[[#This Row],[2-4 Units]]+Table323[[#This Row],[&gt;4 Units]]</f>
        <v>0</v>
      </c>
      <c r="G750" s="15">
        <v>0</v>
      </c>
      <c r="H750" s="15">
        <v>0</v>
      </c>
      <c r="I750" s="15">
        <v>0</v>
      </c>
      <c r="J750" s="85">
        <v>0</v>
      </c>
      <c r="K750">
        <f t="shared" si="11"/>
        <v>0</v>
      </c>
      <c r="L750" s="15">
        <v>0</v>
      </c>
      <c r="M750" s="15">
        <v>0</v>
      </c>
      <c r="N750" s="15">
        <v>0</v>
      </c>
      <c r="O750" s="85">
        <v>0</v>
      </c>
    </row>
    <row r="751" spans="1:15" x14ac:dyDescent="0.25">
      <c r="A751" s="47">
        <v>9005310400</v>
      </c>
      <c r="B751" t="s">
        <v>1798</v>
      </c>
      <c r="C751" s="76" t="s">
        <v>1774</v>
      </c>
      <c r="D751" s="86">
        <v>37027.146869999997</v>
      </c>
      <c r="E751" s="86">
        <v>25682.28</v>
      </c>
      <c r="F751" s="15">
        <f>Table323[[#This Row],[Single Family]]+Table323[[#This Row],[2-4 Units]]+Table323[[#This Row],[&gt;4 Units]]</f>
        <v>0</v>
      </c>
      <c r="G751" s="15">
        <v>0</v>
      </c>
      <c r="H751" s="15">
        <v>0</v>
      </c>
      <c r="I751" s="15">
        <v>0</v>
      </c>
      <c r="J751" s="85">
        <v>0</v>
      </c>
      <c r="K751">
        <f t="shared" si="11"/>
        <v>0</v>
      </c>
      <c r="L751" s="15">
        <v>0</v>
      </c>
      <c r="M751" s="15">
        <v>0</v>
      </c>
      <c r="N751" s="15">
        <v>0</v>
      </c>
      <c r="O751" s="85">
        <v>0</v>
      </c>
    </row>
    <row r="752" spans="1:15" x14ac:dyDescent="0.25">
      <c r="A752" s="47">
        <v>9005310500</v>
      </c>
      <c r="B752" t="s">
        <v>1798</v>
      </c>
      <c r="C752" s="76" t="s">
        <v>1774</v>
      </c>
      <c r="D752" s="86">
        <v>26232.265205999938</v>
      </c>
      <c r="E752" s="86">
        <v>16855.549999999901</v>
      </c>
      <c r="F752" s="15">
        <f>Table323[[#This Row],[Single Family]]+Table323[[#This Row],[2-4 Units]]+Table323[[#This Row],[&gt;4 Units]]</f>
        <v>0</v>
      </c>
      <c r="G752" s="15">
        <v>0</v>
      </c>
      <c r="H752" s="15">
        <v>0</v>
      </c>
      <c r="I752" s="15">
        <v>0</v>
      </c>
      <c r="J752" s="85">
        <v>0</v>
      </c>
      <c r="K752">
        <f t="shared" si="11"/>
        <v>0</v>
      </c>
      <c r="L752" s="15">
        <v>0</v>
      </c>
      <c r="M752" s="15">
        <v>0</v>
      </c>
      <c r="N752" s="15">
        <v>0</v>
      </c>
      <c r="O752" s="85">
        <v>0</v>
      </c>
    </row>
    <row r="753" spans="1:15" x14ac:dyDescent="0.25">
      <c r="A753" s="47">
        <v>9005310601</v>
      </c>
      <c r="B753" t="s">
        <v>1798</v>
      </c>
      <c r="C753" s="76" t="s">
        <v>1774</v>
      </c>
      <c r="D753" s="86">
        <v>45141.364799999996</v>
      </c>
      <c r="E753" s="86">
        <v>4500.54</v>
      </c>
      <c r="F753" s="15">
        <f>Table323[[#This Row],[Single Family]]+Table323[[#This Row],[2-4 Units]]+Table323[[#This Row],[&gt;4 Units]]</f>
        <v>0</v>
      </c>
      <c r="G753" s="15">
        <v>0</v>
      </c>
      <c r="H753" s="15">
        <v>0</v>
      </c>
      <c r="I753" s="15">
        <v>0</v>
      </c>
      <c r="J753" s="85">
        <v>0</v>
      </c>
      <c r="K753">
        <f t="shared" si="11"/>
        <v>0</v>
      </c>
      <c r="L753" s="15">
        <v>0</v>
      </c>
      <c r="M753" s="15">
        <v>0</v>
      </c>
      <c r="N753" s="15">
        <v>0</v>
      </c>
      <c r="O753" s="85">
        <v>0</v>
      </c>
    </row>
    <row r="754" spans="1:15" x14ac:dyDescent="0.25">
      <c r="A754" s="47">
        <v>9005310602</v>
      </c>
      <c r="B754" t="s">
        <v>1798</v>
      </c>
      <c r="C754" s="76" t="s">
        <v>1774</v>
      </c>
      <c r="D754" s="86">
        <v>54011.972636999941</v>
      </c>
      <c r="E754" s="86">
        <v>6382.9099999999899</v>
      </c>
      <c r="F754" s="15">
        <f>Table323[[#This Row],[Single Family]]+Table323[[#This Row],[2-4 Units]]+Table323[[#This Row],[&gt;4 Units]]</f>
        <v>0</v>
      </c>
      <c r="G754" s="15">
        <v>0</v>
      </c>
      <c r="H754" s="15">
        <v>0</v>
      </c>
      <c r="I754" s="15">
        <v>0</v>
      </c>
      <c r="J754" s="85">
        <v>0</v>
      </c>
      <c r="K754">
        <f t="shared" si="11"/>
        <v>0</v>
      </c>
      <c r="L754" s="15">
        <v>0</v>
      </c>
      <c r="M754" s="15">
        <v>0</v>
      </c>
      <c r="N754" s="15">
        <v>0</v>
      </c>
      <c r="O754" s="85">
        <v>0</v>
      </c>
    </row>
    <row r="755" spans="1:15" x14ac:dyDescent="0.25">
      <c r="A755" s="47">
        <v>9005310700</v>
      </c>
      <c r="B755" t="s">
        <v>1798</v>
      </c>
      <c r="C755" s="76" t="s">
        <v>1774</v>
      </c>
      <c r="D755" s="86">
        <v>263839.84880400001</v>
      </c>
      <c r="E755" s="86">
        <v>400428.79999999999</v>
      </c>
      <c r="F755" s="15">
        <f>Table323[[#This Row],[Single Family]]+Table323[[#This Row],[2-4 Units]]+Table323[[#This Row],[&gt;4 Units]]</f>
        <v>103</v>
      </c>
      <c r="G755" s="15">
        <v>96</v>
      </c>
      <c r="H755" s="15">
        <v>7</v>
      </c>
      <c r="I755" s="15">
        <v>0</v>
      </c>
      <c r="J755" s="85">
        <v>108000</v>
      </c>
      <c r="K755">
        <f t="shared" si="11"/>
        <v>196</v>
      </c>
      <c r="L755" s="15">
        <v>75</v>
      </c>
      <c r="M755" s="15">
        <v>0</v>
      </c>
      <c r="N755" s="15">
        <v>121</v>
      </c>
      <c r="O755" s="85">
        <v>194920</v>
      </c>
    </row>
    <row r="756" spans="1:15" x14ac:dyDescent="0.25">
      <c r="A756" s="47">
        <v>9005310801</v>
      </c>
      <c r="B756" t="s">
        <v>1798</v>
      </c>
      <c r="C756" s="76" t="s">
        <v>1774</v>
      </c>
      <c r="D756" s="86">
        <v>27827.991449999998</v>
      </c>
      <c r="E756" s="86">
        <v>20465.4899999999</v>
      </c>
      <c r="F756" s="15">
        <f>Table323[[#This Row],[Single Family]]+Table323[[#This Row],[2-4 Units]]+Table323[[#This Row],[&gt;4 Units]]</f>
        <v>0</v>
      </c>
      <c r="G756" s="15">
        <v>0</v>
      </c>
      <c r="H756" s="15">
        <v>0</v>
      </c>
      <c r="I756" s="15">
        <v>0</v>
      </c>
      <c r="J756" s="85">
        <v>0</v>
      </c>
      <c r="K756">
        <f t="shared" si="11"/>
        <v>0</v>
      </c>
      <c r="L756" s="15">
        <v>0</v>
      </c>
      <c r="M756" s="15">
        <v>0</v>
      </c>
      <c r="N756" s="15">
        <v>0</v>
      </c>
      <c r="O756" s="85">
        <v>0</v>
      </c>
    </row>
    <row r="757" spans="1:15" x14ac:dyDescent="0.25">
      <c r="A757" s="47">
        <v>9005310803</v>
      </c>
      <c r="B757" t="s">
        <v>1798</v>
      </c>
      <c r="C757" s="76" t="s">
        <v>1774</v>
      </c>
      <c r="D757" s="86">
        <f>55699.612416+9890</f>
        <v>65589.612416000004</v>
      </c>
      <c r="E757" s="86">
        <v>9789.6299999999901</v>
      </c>
      <c r="F757" s="15">
        <f>Table323[[#This Row],[Single Family]]+Table323[[#This Row],[2-4 Units]]+Table323[[#This Row],[&gt;4 Units]]</f>
        <v>0</v>
      </c>
      <c r="G757" s="15">
        <v>0</v>
      </c>
      <c r="H757" s="15">
        <v>0</v>
      </c>
      <c r="I757" s="15">
        <v>0</v>
      </c>
      <c r="J757" s="85">
        <v>0</v>
      </c>
      <c r="K757">
        <f t="shared" si="11"/>
        <v>0</v>
      </c>
      <c r="L757" s="15">
        <v>0</v>
      </c>
      <c r="M757" s="15">
        <v>0</v>
      </c>
      <c r="N757" s="15">
        <v>0</v>
      </c>
      <c r="O757" s="85">
        <v>0</v>
      </c>
    </row>
    <row r="758" spans="1:15" x14ac:dyDescent="0.25">
      <c r="A758" s="47">
        <v>9005310804</v>
      </c>
      <c r="B758" t="s">
        <v>1798</v>
      </c>
      <c r="C758" s="76" t="s">
        <v>1774</v>
      </c>
      <c r="D758" s="86">
        <v>29760.038279999997</v>
      </c>
      <c r="E758" s="86">
        <v>7698.21</v>
      </c>
      <c r="F758" s="15">
        <f>Table323[[#This Row],[Single Family]]+Table323[[#This Row],[2-4 Units]]+Table323[[#This Row],[&gt;4 Units]]</f>
        <v>0</v>
      </c>
      <c r="G758" s="15">
        <v>0</v>
      </c>
      <c r="H758" s="15">
        <v>0</v>
      </c>
      <c r="I758" s="15">
        <v>0</v>
      </c>
      <c r="J758" s="85">
        <v>0</v>
      </c>
      <c r="K758">
        <f t="shared" si="11"/>
        <v>0</v>
      </c>
      <c r="L758" s="15">
        <v>0</v>
      </c>
      <c r="M758" s="15">
        <v>0</v>
      </c>
      <c r="N758" s="15">
        <v>0</v>
      </c>
      <c r="O758" s="85">
        <v>0</v>
      </c>
    </row>
    <row r="759" spans="1:15" x14ac:dyDescent="0.25">
      <c r="A759" s="47">
        <v>9005320200</v>
      </c>
      <c r="B759" t="s">
        <v>1798</v>
      </c>
      <c r="C759" s="76" t="s">
        <v>1774</v>
      </c>
      <c r="D759" s="86">
        <v>118.69010999999999</v>
      </c>
      <c r="E759" s="86">
        <v>0</v>
      </c>
      <c r="F759" s="15">
        <f>Table323[[#This Row],[Single Family]]+Table323[[#This Row],[2-4 Units]]+Table323[[#This Row],[&gt;4 Units]]</f>
        <v>0</v>
      </c>
      <c r="G759" s="15">
        <v>0</v>
      </c>
      <c r="H759" s="15">
        <v>0</v>
      </c>
      <c r="I759" s="15">
        <v>0</v>
      </c>
      <c r="J759" s="85">
        <v>0</v>
      </c>
      <c r="K759">
        <f t="shared" si="11"/>
        <v>0</v>
      </c>
      <c r="L759" s="15">
        <v>0</v>
      </c>
      <c r="M759" s="15">
        <v>0</v>
      </c>
      <c r="N759" s="15">
        <v>0</v>
      </c>
      <c r="O759" s="85">
        <v>0</v>
      </c>
    </row>
    <row r="760" spans="1:15" x14ac:dyDescent="0.25">
      <c r="A760" s="47">
        <v>9001010101</v>
      </c>
      <c r="B760" t="s">
        <v>1797</v>
      </c>
      <c r="C760" s="76" t="s">
        <v>1774</v>
      </c>
      <c r="D760" s="86">
        <v>3883.0858919999946</v>
      </c>
      <c r="E760" s="86">
        <v>0</v>
      </c>
      <c r="F760" s="15">
        <f>Table323[[#This Row],[Single Family]]+Table323[[#This Row],[2-4 Units]]+Table323[[#This Row],[&gt;4 Units]]</f>
        <v>0</v>
      </c>
      <c r="G760" s="15">
        <v>0</v>
      </c>
      <c r="H760" s="15">
        <v>0</v>
      </c>
      <c r="I760" s="15">
        <v>0</v>
      </c>
      <c r="J760" s="85">
        <v>0</v>
      </c>
      <c r="K760">
        <f t="shared" si="11"/>
        <v>0</v>
      </c>
      <c r="L760" s="15">
        <v>0</v>
      </c>
      <c r="M760" s="15">
        <v>0</v>
      </c>
      <c r="N760" s="15">
        <v>0</v>
      </c>
      <c r="O760" s="85">
        <v>0</v>
      </c>
    </row>
    <row r="761" spans="1:15" x14ac:dyDescent="0.25">
      <c r="A761" s="47">
        <v>9013890100</v>
      </c>
      <c r="B761" t="s">
        <v>1797</v>
      </c>
      <c r="C761" s="76" t="s">
        <v>1774</v>
      </c>
      <c r="D761" s="86">
        <v>1782.9859319999941</v>
      </c>
      <c r="E761" s="86">
        <v>1957.1199999999899</v>
      </c>
      <c r="F761" s="15">
        <f>Table323[[#This Row],[Single Family]]+Table323[[#This Row],[2-4 Units]]+Table323[[#This Row],[&gt;4 Units]]</f>
        <v>0</v>
      </c>
      <c r="G761" s="15">
        <v>0</v>
      </c>
      <c r="H761" s="15">
        <v>0</v>
      </c>
      <c r="I761" s="15">
        <v>0</v>
      </c>
      <c r="J761" s="85">
        <v>0</v>
      </c>
      <c r="K761">
        <f t="shared" si="11"/>
        <v>0</v>
      </c>
      <c r="L761" s="15">
        <v>0</v>
      </c>
      <c r="M761" s="15">
        <v>0</v>
      </c>
      <c r="N761" s="15">
        <v>0</v>
      </c>
      <c r="O761" s="85">
        <v>0</v>
      </c>
    </row>
    <row r="762" spans="1:15" x14ac:dyDescent="0.25">
      <c r="A762" s="47">
        <v>9013890201</v>
      </c>
      <c r="B762" t="s">
        <v>1797</v>
      </c>
      <c r="C762" s="76" t="s">
        <v>1774</v>
      </c>
      <c r="D762" s="86">
        <v>11674.00836</v>
      </c>
      <c r="E762" s="86">
        <v>11849.629999999899</v>
      </c>
      <c r="F762" s="15">
        <f>Table323[[#This Row],[Single Family]]+Table323[[#This Row],[2-4 Units]]+Table323[[#This Row],[&gt;4 Units]]</f>
        <v>3</v>
      </c>
      <c r="G762" s="15">
        <v>3</v>
      </c>
      <c r="H762" s="15">
        <v>0</v>
      </c>
      <c r="I762" s="15">
        <v>0</v>
      </c>
      <c r="J762" s="85">
        <v>7841.75</v>
      </c>
      <c r="K762">
        <f t="shared" si="11"/>
        <v>0</v>
      </c>
      <c r="L762" s="15">
        <v>0</v>
      </c>
      <c r="M762" s="15">
        <v>0</v>
      </c>
      <c r="N762" s="15">
        <v>0</v>
      </c>
      <c r="O762" s="85">
        <v>515.19000000000005</v>
      </c>
    </row>
    <row r="763" spans="1:15" x14ac:dyDescent="0.25">
      <c r="A763" s="47">
        <v>9013890202</v>
      </c>
      <c r="B763" t="s">
        <v>1797</v>
      </c>
      <c r="C763" s="76" t="s">
        <v>1774</v>
      </c>
      <c r="D763" s="86">
        <v>52.328429999999997</v>
      </c>
      <c r="E763" s="86">
        <v>0</v>
      </c>
      <c r="F763" s="15">
        <f>Table323[[#This Row],[Single Family]]+Table323[[#This Row],[2-4 Units]]+Table323[[#This Row],[&gt;4 Units]]</f>
        <v>0</v>
      </c>
      <c r="G763" s="15">
        <v>0</v>
      </c>
      <c r="H763" s="15">
        <v>0</v>
      </c>
      <c r="I763" s="15">
        <v>0</v>
      </c>
      <c r="J763" s="85">
        <v>0</v>
      </c>
      <c r="K763">
        <f t="shared" si="11"/>
        <v>0</v>
      </c>
      <c r="L763" s="15">
        <v>0</v>
      </c>
      <c r="M763" s="15">
        <v>0</v>
      </c>
      <c r="N763" s="15">
        <v>0</v>
      </c>
      <c r="O763" s="85">
        <v>0</v>
      </c>
    </row>
    <row r="764" spans="1:15" x14ac:dyDescent="0.25">
      <c r="A764" s="47">
        <v>9003487202</v>
      </c>
      <c r="B764" t="s">
        <v>1796</v>
      </c>
      <c r="C764" s="76" t="s">
        <v>1774</v>
      </c>
      <c r="D764" s="86">
        <v>214.94969999999998</v>
      </c>
      <c r="E764" s="86">
        <v>0</v>
      </c>
      <c r="F764" s="15">
        <f>Table323[[#This Row],[Single Family]]+Table323[[#This Row],[2-4 Units]]+Table323[[#This Row],[&gt;4 Units]]</f>
        <v>0</v>
      </c>
      <c r="G764" s="15">
        <v>0</v>
      </c>
      <c r="H764" s="15">
        <v>0</v>
      </c>
      <c r="I764" s="15">
        <v>0</v>
      </c>
      <c r="J764" s="85">
        <v>0</v>
      </c>
      <c r="K764">
        <f t="shared" si="11"/>
        <v>0</v>
      </c>
      <c r="L764" s="15">
        <v>0</v>
      </c>
      <c r="M764" s="15">
        <v>0</v>
      </c>
      <c r="N764" s="15">
        <v>0</v>
      </c>
      <c r="O764" s="85">
        <v>0</v>
      </c>
    </row>
    <row r="765" spans="1:15" x14ac:dyDescent="0.25">
      <c r="A765" s="47">
        <v>9003514101</v>
      </c>
      <c r="B765" t="s">
        <v>1796</v>
      </c>
      <c r="C765" s="76" t="s">
        <v>1774</v>
      </c>
      <c r="D765" s="86">
        <v>328.04919000000001</v>
      </c>
      <c r="E765" s="86">
        <v>0</v>
      </c>
      <c r="F765" s="15">
        <f>Table323[[#This Row],[Single Family]]+Table323[[#This Row],[2-4 Units]]+Table323[[#This Row],[&gt;4 Units]]</f>
        <v>0</v>
      </c>
      <c r="G765" s="15">
        <v>0</v>
      </c>
      <c r="H765" s="15">
        <v>0</v>
      </c>
      <c r="I765" s="15">
        <v>0</v>
      </c>
      <c r="J765" s="85">
        <v>0</v>
      </c>
      <c r="K765">
        <f t="shared" si="11"/>
        <v>0</v>
      </c>
      <c r="L765" s="15">
        <v>0</v>
      </c>
      <c r="M765" s="15">
        <v>0</v>
      </c>
      <c r="N765" s="15">
        <v>0</v>
      </c>
      <c r="O765" s="85">
        <v>0</v>
      </c>
    </row>
    <row r="766" spans="1:15" x14ac:dyDescent="0.25">
      <c r="A766" s="47">
        <v>9013530100</v>
      </c>
      <c r="B766" t="s">
        <v>1796</v>
      </c>
      <c r="C766" s="76" t="s">
        <v>1774</v>
      </c>
      <c r="D766" s="86">
        <v>26051.546429999999</v>
      </c>
      <c r="E766" s="86">
        <v>10456.139999999899</v>
      </c>
      <c r="F766" s="15">
        <f>Table323[[#This Row],[Single Family]]+Table323[[#This Row],[2-4 Units]]+Table323[[#This Row],[&gt;4 Units]]</f>
        <v>0</v>
      </c>
      <c r="G766" s="15">
        <v>0</v>
      </c>
      <c r="H766" s="15">
        <v>0</v>
      </c>
      <c r="I766" s="15">
        <v>0</v>
      </c>
      <c r="J766" s="85">
        <v>0</v>
      </c>
      <c r="K766">
        <f t="shared" si="11"/>
        <v>0</v>
      </c>
      <c r="L766" s="15">
        <v>0</v>
      </c>
      <c r="M766" s="15">
        <v>0</v>
      </c>
      <c r="N766" s="15">
        <v>0</v>
      </c>
      <c r="O766" s="85">
        <v>0</v>
      </c>
    </row>
    <row r="767" spans="1:15" x14ac:dyDescent="0.25">
      <c r="A767" s="47">
        <v>9013530200</v>
      </c>
      <c r="B767" t="s">
        <v>1796</v>
      </c>
      <c r="C767" s="76" t="s">
        <v>1774</v>
      </c>
      <c r="D767" s="86">
        <v>62022.247559999996</v>
      </c>
      <c r="E767" s="86">
        <v>5460.45999999999</v>
      </c>
      <c r="F767" s="15">
        <f>Table323[[#This Row],[Single Family]]+Table323[[#This Row],[2-4 Units]]+Table323[[#This Row],[&gt;4 Units]]</f>
        <v>0</v>
      </c>
      <c r="G767" s="15">
        <v>0</v>
      </c>
      <c r="H767" s="15">
        <v>0</v>
      </c>
      <c r="I767" s="15">
        <v>0</v>
      </c>
      <c r="J767" s="85">
        <v>0</v>
      </c>
      <c r="K767">
        <f t="shared" si="11"/>
        <v>0</v>
      </c>
      <c r="L767" s="15">
        <v>0</v>
      </c>
      <c r="M767" s="15">
        <v>0</v>
      </c>
      <c r="N767" s="15">
        <v>0</v>
      </c>
      <c r="O767" s="85">
        <v>0</v>
      </c>
    </row>
    <row r="768" spans="1:15" x14ac:dyDescent="0.25">
      <c r="A768" s="47">
        <v>9013530301</v>
      </c>
      <c r="B768" t="s">
        <v>1796</v>
      </c>
      <c r="C768" s="76" t="s">
        <v>1774</v>
      </c>
      <c r="D768" s="86">
        <v>59134.082804999998</v>
      </c>
      <c r="E768" s="86">
        <v>7724.54</v>
      </c>
      <c r="F768" s="15">
        <f>Table323[[#This Row],[Single Family]]+Table323[[#This Row],[2-4 Units]]+Table323[[#This Row],[&gt;4 Units]]</f>
        <v>0</v>
      </c>
      <c r="G768" s="15">
        <v>0</v>
      </c>
      <c r="H768" s="15">
        <v>0</v>
      </c>
      <c r="I768" s="15">
        <v>0</v>
      </c>
      <c r="J768" s="85">
        <v>0</v>
      </c>
      <c r="K768">
        <f t="shared" si="11"/>
        <v>0</v>
      </c>
      <c r="L768" s="15">
        <v>0</v>
      </c>
      <c r="M768" s="15">
        <v>0</v>
      </c>
      <c r="N768" s="15">
        <v>0</v>
      </c>
      <c r="O768" s="85">
        <v>0</v>
      </c>
    </row>
    <row r="769" spans="1:15" x14ac:dyDescent="0.25">
      <c r="A769" s="47">
        <v>9013530302</v>
      </c>
      <c r="B769" t="s">
        <v>1796</v>
      </c>
      <c r="C769" s="76" t="s">
        <v>1774</v>
      </c>
      <c r="D769" s="86">
        <v>215612.464599</v>
      </c>
      <c r="E769" s="86">
        <v>294038.74</v>
      </c>
      <c r="F769" s="15">
        <f>Table323[[#This Row],[Single Family]]+Table323[[#This Row],[2-4 Units]]+Table323[[#This Row],[&gt;4 Units]]</f>
        <v>474</v>
      </c>
      <c r="G769" s="15">
        <v>112</v>
      </c>
      <c r="H769" s="15">
        <v>1</v>
      </c>
      <c r="I769" s="15">
        <v>361</v>
      </c>
      <c r="J769" s="85">
        <v>181547</v>
      </c>
      <c r="K769">
        <f t="shared" si="11"/>
        <v>185</v>
      </c>
      <c r="L769" s="15">
        <v>35</v>
      </c>
      <c r="M769" s="15">
        <v>0</v>
      </c>
      <c r="N769" s="15">
        <v>150</v>
      </c>
      <c r="O769" s="85">
        <v>57529.8</v>
      </c>
    </row>
    <row r="770" spans="1:15" x14ac:dyDescent="0.25">
      <c r="A770" s="47">
        <v>9013530400</v>
      </c>
      <c r="B770" t="s">
        <v>1796</v>
      </c>
      <c r="C770" s="76" t="s">
        <v>1774</v>
      </c>
      <c r="D770" s="86">
        <v>49778.454662999997</v>
      </c>
      <c r="E770" s="86">
        <v>5801.5</v>
      </c>
      <c r="F770" s="15">
        <f>Table323[[#This Row],[Single Family]]+Table323[[#This Row],[2-4 Units]]+Table323[[#This Row],[&gt;4 Units]]</f>
        <v>0</v>
      </c>
      <c r="G770" s="15">
        <v>0</v>
      </c>
      <c r="H770" s="15">
        <v>0</v>
      </c>
      <c r="I770" s="15">
        <v>0</v>
      </c>
      <c r="J770" s="85">
        <v>0</v>
      </c>
      <c r="K770">
        <f t="shared" si="11"/>
        <v>0</v>
      </c>
      <c r="L770" s="15">
        <v>0</v>
      </c>
      <c r="M770" s="15">
        <v>0</v>
      </c>
      <c r="N770" s="15">
        <v>0</v>
      </c>
      <c r="O770" s="85">
        <v>0</v>
      </c>
    </row>
    <row r="771" spans="1:15" x14ac:dyDescent="0.25">
      <c r="A771" s="47">
        <v>9013530500</v>
      </c>
      <c r="B771" t="s">
        <v>1796</v>
      </c>
      <c r="C771" s="76" t="s">
        <v>1774</v>
      </c>
      <c r="D771" s="86">
        <v>43362.906929999997</v>
      </c>
      <c r="E771" s="86">
        <v>11015.24</v>
      </c>
      <c r="F771" s="15">
        <f>Table323[[#This Row],[Single Family]]+Table323[[#This Row],[2-4 Units]]+Table323[[#This Row],[&gt;4 Units]]</f>
        <v>0</v>
      </c>
      <c r="G771" s="15">
        <v>0</v>
      </c>
      <c r="H771" s="15">
        <v>0</v>
      </c>
      <c r="I771" s="15">
        <v>0</v>
      </c>
      <c r="J771" s="85">
        <v>0</v>
      </c>
      <c r="K771">
        <f t="shared" si="11"/>
        <v>0</v>
      </c>
      <c r="L771" s="15">
        <v>0</v>
      </c>
      <c r="M771" s="15">
        <v>0</v>
      </c>
      <c r="N771" s="15">
        <v>0</v>
      </c>
      <c r="O771" s="85">
        <v>0</v>
      </c>
    </row>
    <row r="772" spans="1:15" x14ac:dyDescent="0.25">
      <c r="A772" s="47">
        <v>9013530600</v>
      </c>
      <c r="B772" t="s">
        <v>1796</v>
      </c>
      <c r="C772" s="76" t="s">
        <v>1774</v>
      </c>
      <c r="D772" s="86">
        <v>38922.186176999945</v>
      </c>
      <c r="E772" s="86">
        <v>15736.98</v>
      </c>
      <c r="F772" s="15">
        <f>Table323[[#This Row],[Single Family]]+Table323[[#This Row],[2-4 Units]]+Table323[[#This Row],[&gt;4 Units]]</f>
        <v>0</v>
      </c>
      <c r="G772" s="15">
        <v>0</v>
      </c>
      <c r="H772" s="15">
        <v>0</v>
      </c>
      <c r="I772" s="15">
        <v>0</v>
      </c>
      <c r="J772" s="85">
        <v>0</v>
      </c>
      <c r="K772">
        <f t="shared" si="11"/>
        <v>0</v>
      </c>
      <c r="L772" s="15">
        <v>0</v>
      </c>
      <c r="M772" s="15">
        <v>0</v>
      </c>
      <c r="N772" s="15">
        <v>0</v>
      </c>
      <c r="O772" s="85">
        <v>0</v>
      </c>
    </row>
    <row r="773" spans="1:15" x14ac:dyDescent="0.25">
      <c r="A773" s="47">
        <v>9013533102</v>
      </c>
      <c r="B773" t="s">
        <v>1796</v>
      </c>
      <c r="C773" s="76" t="s">
        <v>1774</v>
      </c>
      <c r="D773" s="86">
        <v>75.819239999999994</v>
      </c>
      <c r="E773" s="86">
        <v>0</v>
      </c>
      <c r="F773" s="15">
        <f>Table323[[#This Row],[Single Family]]+Table323[[#This Row],[2-4 Units]]+Table323[[#This Row],[&gt;4 Units]]</f>
        <v>0</v>
      </c>
      <c r="G773" s="15">
        <v>0</v>
      </c>
      <c r="H773" s="15">
        <v>0</v>
      </c>
      <c r="I773" s="15">
        <v>0</v>
      </c>
      <c r="J773" s="85">
        <v>0</v>
      </c>
      <c r="K773">
        <f t="shared" si="11"/>
        <v>0</v>
      </c>
      <c r="L773" s="15">
        <v>0</v>
      </c>
      <c r="M773" s="15">
        <v>0</v>
      </c>
      <c r="N773" s="15">
        <v>0</v>
      </c>
      <c r="O773" s="85">
        <v>0</v>
      </c>
    </row>
    <row r="774" spans="1:15" x14ac:dyDescent="0.25">
      <c r="A774" s="47">
        <v>9013535100</v>
      </c>
      <c r="B774" t="s">
        <v>1796</v>
      </c>
      <c r="C774" s="76" t="s">
        <v>1774</v>
      </c>
      <c r="D774" s="86">
        <v>812.39193</v>
      </c>
      <c r="E774" s="86">
        <v>0</v>
      </c>
      <c r="F774" s="15">
        <f>Table323[[#This Row],[Single Family]]+Table323[[#This Row],[2-4 Units]]+Table323[[#This Row],[&gt;4 Units]]</f>
        <v>0</v>
      </c>
      <c r="G774" s="15">
        <v>0</v>
      </c>
      <c r="H774" s="15">
        <v>0</v>
      </c>
      <c r="I774" s="15">
        <v>0</v>
      </c>
      <c r="J774" s="85">
        <v>0</v>
      </c>
      <c r="K774">
        <f t="shared" ref="K774:K837" si="12">L774+M774+N774</f>
        <v>0</v>
      </c>
      <c r="L774" s="15">
        <v>0</v>
      </c>
      <c r="M774" s="15">
        <v>0</v>
      </c>
      <c r="N774" s="15">
        <v>0</v>
      </c>
      <c r="O774" s="85">
        <v>0</v>
      </c>
    </row>
    <row r="775" spans="1:15" x14ac:dyDescent="0.25">
      <c r="A775" s="47">
        <v>9013535200</v>
      </c>
      <c r="B775" t="s">
        <v>1796</v>
      </c>
      <c r="C775" s="76" t="s">
        <v>1774</v>
      </c>
      <c r="D775" s="86">
        <v>14.79303</v>
      </c>
      <c r="E775" s="86">
        <v>0</v>
      </c>
      <c r="F775" s="15">
        <f>Table323[[#This Row],[Single Family]]+Table323[[#This Row],[2-4 Units]]+Table323[[#This Row],[&gt;4 Units]]</f>
        <v>0</v>
      </c>
      <c r="G775" s="15">
        <v>0</v>
      </c>
      <c r="H775" s="15">
        <v>0</v>
      </c>
      <c r="I775" s="15">
        <v>0</v>
      </c>
      <c r="J775" s="85">
        <v>0</v>
      </c>
      <c r="K775">
        <f t="shared" si="12"/>
        <v>0</v>
      </c>
      <c r="L775" s="15">
        <v>0</v>
      </c>
      <c r="M775" s="15">
        <v>0</v>
      </c>
      <c r="N775" s="15">
        <v>0</v>
      </c>
      <c r="O775" s="85">
        <v>0</v>
      </c>
    </row>
    <row r="776" spans="1:15" x14ac:dyDescent="0.25">
      <c r="A776" s="47">
        <v>9011708100</v>
      </c>
      <c r="B776" t="s">
        <v>1795</v>
      </c>
      <c r="C776" s="76" t="s">
        <v>1774</v>
      </c>
      <c r="D776" s="86">
        <v>58414.786604999994</v>
      </c>
      <c r="E776" s="86">
        <v>50403.23</v>
      </c>
      <c r="F776" s="15">
        <f>Table323[[#This Row],[Single Family]]+Table323[[#This Row],[2-4 Units]]+Table323[[#This Row],[&gt;4 Units]]</f>
        <v>10</v>
      </c>
      <c r="G776" s="15">
        <v>10</v>
      </c>
      <c r="H776" s="15">
        <v>0</v>
      </c>
      <c r="I776" s="15">
        <v>0</v>
      </c>
      <c r="J776" s="85">
        <v>14193.4</v>
      </c>
      <c r="K776">
        <f t="shared" si="12"/>
        <v>3</v>
      </c>
      <c r="L776" s="15">
        <v>3</v>
      </c>
      <c r="M776" s="15">
        <v>0</v>
      </c>
      <c r="N776" s="15">
        <v>0</v>
      </c>
      <c r="O776" s="85">
        <v>18032.900000000001</v>
      </c>
    </row>
    <row r="777" spans="1:15" x14ac:dyDescent="0.25">
      <c r="A777" s="47">
        <v>9011709100</v>
      </c>
      <c r="B777" t="s">
        <v>1795</v>
      </c>
      <c r="C777" s="76" t="s">
        <v>1774</v>
      </c>
      <c r="D777" s="86">
        <v>42.09975</v>
      </c>
      <c r="E777" s="86">
        <v>0</v>
      </c>
      <c r="F777" s="15">
        <f>Table323[[#This Row],[Single Family]]+Table323[[#This Row],[2-4 Units]]+Table323[[#This Row],[&gt;4 Units]]</f>
        <v>0</v>
      </c>
      <c r="G777" s="15">
        <v>0</v>
      </c>
      <c r="H777" s="15">
        <v>0</v>
      </c>
      <c r="I777" s="15">
        <v>0</v>
      </c>
      <c r="J777" s="85">
        <v>0</v>
      </c>
      <c r="K777">
        <f t="shared" si="12"/>
        <v>0</v>
      </c>
      <c r="L777" s="15">
        <v>0</v>
      </c>
      <c r="M777" s="15">
        <v>0</v>
      </c>
      <c r="N777" s="15">
        <v>0</v>
      </c>
      <c r="O777" s="85">
        <v>0</v>
      </c>
    </row>
    <row r="778" spans="1:15" x14ac:dyDescent="0.25">
      <c r="A778" s="47">
        <v>9015908100</v>
      </c>
      <c r="B778" t="s">
        <v>1795</v>
      </c>
      <c r="C778" s="76" t="s">
        <v>1774</v>
      </c>
      <c r="D778" s="86">
        <v>44.220329999999997</v>
      </c>
      <c r="E778" s="86">
        <v>0</v>
      </c>
      <c r="F778" s="15">
        <f>Table323[[#This Row],[Single Family]]+Table323[[#This Row],[2-4 Units]]+Table323[[#This Row],[&gt;4 Units]]</f>
        <v>0</v>
      </c>
      <c r="G778" s="15">
        <v>0</v>
      </c>
      <c r="H778" s="15">
        <v>0</v>
      </c>
      <c r="I778" s="15">
        <v>0</v>
      </c>
      <c r="J778" s="85">
        <v>0</v>
      </c>
      <c r="K778">
        <f t="shared" si="12"/>
        <v>0</v>
      </c>
      <c r="L778" s="15">
        <v>0</v>
      </c>
      <c r="M778" s="15">
        <v>0</v>
      </c>
      <c r="N778" s="15">
        <v>0</v>
      </c>
      <c r="O778" s="85">
        <v>0</v>
      </c>
    </row>
    <row r="779" spans="1:15" x14ac:dyDescent="0.25">
      <c r="A779" s="47">
        <v>9001010101</v>
      </c>
      <c r="B779" t="s">
        <v>1794</v>
      </c>
      <c r="C779" s="76" t="s">
        <v>1774</v>
      </c>
      <c r="D779" s="86">
        <v>9320.433317999943</v>
      </c>
      <c r="E779" s="86">
        <v>0</v>
      </c>
      <c r="F779" s="15">
        <f>Table323[[#This Row],[Single Family]]+Table323[[#This Row],[2-4 Units]]+Table323[[#This Row],[&gt;4 Units]]</f>
        <v>0</v>
      </c>
      <c r="G779" s="15">
        <v>0</v>
      </c>
      <c r="H779" s="15">
        <v>0</v>
      </c>
      <c r="I779" s="15">
        <v>0</v>
      </c>
      <c r="J779" s="85">
        <v>0</v>
      </c>
      <c r="K779">
        <f t="shared" si="12"/>
        <v>0</v>
      </c>
      <c r="L779" s="15">
        <v>0</v>
      </c>
      <c r="M779" s="15">
        <v>0</v>
      </c>
      <c r="N779" s="15">
        <v>0</v>
      </c>
      <c r="O779" s="85">
        <v>0</v>
      </c>
    </row>
    <row r="780" spans="1:15" x14ac:dyDescent="0.25">
      <c r="A780" s="47">
        <v>9005263200</v>
      </c>
      <c r="B780" t="s">
        <v>1794</v>
      </c>
      <c r="C780" s="76" t="s">
        <v>1774</v>
      </c>
      <c r="D780" s="86">
        <v>895.21361999999999</v>
      </c>
      <c r="E780" s="86">
        <v>0</v>
      </c>
      <c r="F780" s="15">
        <f>Table323[[#This Row],[Single Family]]+Table323[[#This Row],[2-4 Units]]+Table323[[#This Row],[&gt;4 Units]]</f>
        <v>0</v>
      </c>
      <c r="G780" s="15">
        <v>0</v>
      </c>
      <c r="H780" s="15">
        <v>0</v>
      </c>
      <c r="I780" s="15">
        <v>0</v>
      </c>
      <c r="J780" s="85">
        <v>0</v>
      </c>
      <c r="K780">
        <f t="shared" si="12"/>
        <v>0</v>
      </c>
      <c r="L780" s="15">
        <v>0</v>
      </c>
      <c r="M780" s="15">
        <v>0</v>
      </c>
      <c r="N780" s="15">
        <v>0</v>
      </c>
      <c r="O780" s="85">
        <v>0</v>
      </c>
    </row>
    <row r="781" spans="1:15" x14ac:dyDescent="0.25">
      <c r="A781" s="47">
        <v>9005265100</v>
      </c>
      <c r="B781" t="s">
        <v>1794</v>
      </c>
      <c r="C781" s="76" t="s">
        <v>1774</v>
      </c>
      <c r="D781" s="86">
        <v>31083.31535399994</v>
      </c>
      <c r="E781" s="86">
        <v>19818.259999999998</v>
      </c>
      <c r="F781" s="15">
        <f>Table323[[#This Row],[Single Family]]+Table323[[#This Row],[2-4 Units]]+Table323[[#This Row],[&gt;4 Units]]</f>
        <v>5</v>
      </c>
      <c r="G781" s="15">
        <v>5</v>
      </c>
      <c r="H781" s="15">
        <v>0</v>
      </c>
      <c r="I781" s="15">
        <v>0</v>
      </c>
      <c r="J781" s="85">
        <v>11243.4</v>
      </c>
      <c r="K781">
        <f t="shared" si="12"/>
        <v>0</v>
      </c>
      <c r="L781" s="15">
        <v>0</v>
      </c>
      <c r="M781" s="15">
        <v>0</v>
      </c>
      <c r="N781" s="15">
        <v>0</v>
      </c>
      <c r="O781" s="85">
        <v>853.47</v>
      </c>
    </row>
    <row r="782" spans="1:15" x14ac:dyDescent="0.25">
      <c r="A782" s="47">
        <v>9005266100</v>
      </c>
      <c r="B782" t="s">
        <v>1794</v>
      </c>
      <c r="C782" s="76" t="s">
        <v>1774</v>
      </c>
      <c r="D782" s="86">
        <v>76.476959999999991</v>
      </c>
      <c r="E782" s="86">
        <v>0</v>
      </c>
      <c r="F782" s="15">
        <f>Table323[[#This Row],[Single Family]]+Table323[[#This Row],[2-4 Units]]+Table323[[#This Row],[&gt;4 Units]]</f>
        <v>0</v>
      </c>
      <c r="G782" s="15">
        <v>0</v>
      </c>
      <c r="H782" s="15">
        <v>0</v>
      </c>
      <c r="I782" s="15">
        <v>0</v>
      </c>
      <c r="J782" s="85">
        <v>0</v>
      </c>
      <c r="K782">
        <f t="shared" si="12"/>
        <v>0</v>
      </c>
      <c r="L782" s="15">
        <v>0</v>
      </c>
      <c r="M782" s="15">
        <v>0</v>
      </c>
      <c r="N782" s="15">
        <v>0</v>
      </c>
      <c r="O782" s="85">
        <v>0</v>
      </c>
    </row>
    <row r="783" spans="1:15" x14ac:dyDescent="0.25">
      <c r="A783" s="47">
        <v>9005267100</v>
      </c>
      <c r="B783" t="s">
        <v>1794</v>
      </c>
      <c r="C783" s="76" t="s">
        <v>1774</v>
      </c>
      <c r="D783" s="86">
        <v>1026.2132999999999</v>
      </c>
      <c r="E783" s="86">
        <v>0</v>
      </c>
      <c r="F783" s="15">
        <f>Table323[[#This Row],[Single Family]]+Table323[[#This Row],[2-4 Units]]+Table323[[#This Row],[&gt;4 Units]]</f>
        <v>0</v>
      </c>
      <c r="G783" s="15">
        <v>0</v>
      </c>
      <c r="H783" s="15">
        <v>0</v>
      </c>
      <c r="I783" s="15">
        <v>0</v>
      </c>
      <c r="J783" s="85">
        <v>0</v>
      </c>
      <c r="K783">
        <f t="shared" si="12"/>
        <v>0</v>
      </c>
      <c r="L783" s="15">
        <v>0</v>
      </c>
      <c r="M783" s="15">
        <v>0</v>
      </c>
      <c r="N783" s="15">
        <v>0</v>
      </c>
      <c r="O783" s="85">
        <v>0</v>
      </c>
    </row>
    <row r="784" spans="1:15" x14ac:dyDescent="0.25">
      <c r="A784" s="47">
        <v>9005253200</v>
      </c>
      <c r="B784" t="s">
        <v>1793</v>
      </c>
      <c r="C784" s="76" t="s">
        <v>1774</v>
      </c>
      <c r="D784" s="86">
        <v>164.07845999999998</v>
      </c>
      <c r="E784" s="86">
        <v>2103.58</v>
      </c>
      <c r="F784" s="15">
        <f>Table323[[#This Row],[Single Family]]+Table323[[#This Row],[2-4 Units]]+Table323[[#This Row],[&gt;4 Units]]</f>
        <v>0</v>
      </c>
      <c r="G784" s="15">
        <v>0</v>
      </c>
      <c r="H784" s="15">
        <v>0</v>
      </c>
      <c r="I784" s="15">
        <v>0</v>
      </c>
      <c r="J784" s="85">
        <v>0</v>
      </c>
      <c r="K784">
        <f t="shared" si="12"/>
        <v>0</v>
      </c>
      <c r="L784" s="15">
        <v>0</v>
      </c>
      <c r="M784" s="15">
        <v>0</v>
      </c>
      <c r="N784" s="15">
        <v>0</v>
      </c>
      <c r="O784" s="85">
        <v>0</v>
      </c>
    </row>
    <row r="785" spans="1:15" x14ac:dyDescent="0.25">
      <c r="A785" s="47">
        <v>9005253500</v>
      </c>
      <c r="B785" t="s">
        <v>1793</v>
      </c>
      <c r="C785" s="76" t="s">
        <v>1774</v>
      </c>
      <c r="D785" s="86">
        <v>278.10782999999998</v>
      </c>
      <c r="E785" s="86">
        <v>0</v>
      </c>
      <c r="F785" s="15">
        <f>Table323[[#This Row],[Single Family]]+Table323[[#This Row],[2-4 Units]]+Table323[[#This Row],[&gt;4 Units]]</f>
        <v>0</v>
      </c>
      <c r="G785" s="15">
        <v>0</v>
      </c>
      <c r="H785" s="15">
        <v>0</v>
      </c>
      <c r="I785" s="15">
        <v>0</v>
      </c>
      <c r="J785" s="85">
        <v>0</v>
      </c>
      <c r="K785">
        <f t="shared" si="12"/>
        <v>0</v>
      </c>
      <c r="L785" s="15">
        <v>0</v>
      </c>
      <c r="M785" s="15">
        <v>0</v>
      </c>
      <c r="N785" s="15">
        <v>0</v>
      </c>
      <c r="O785" s="85">
        <v>0</v>
      </c>
    </row>
    <row r="786" spans="1:15" x14ac:dyDescent="0.25">
      <c r="A786" s="47">
        <v>9005265100</v>
      </c>
      <c r="B786" t="s">
        <v>1793</v>
      </c>
      <c r="C786" s="76" t="s">
        <v>1774</v>
      </c>
      <c r="D786" s="86">
        <v>1874.066544</v>
      </c>
      <c r="E786" s="86">
        <v>75.2</v>
      </c>
      <c r="F786" s="15">
        <f>Table323[[#This Row],[Single Family]]+Table323[[#This Row],[2-4 Units]]+Table323[[#This Row],[&gt;4 Units]]</f>
        <v>0</v>
      </c>
      <c r="G786" s="15">
        <v>0</v>
      </c>
      <c r="H786" s="15">
        <v>0</v>
      </c>
      <c r="I786" s="15">
        <v>0</v>
      </c>
      <c r="J786" s="85">
        <v>0</v>
      </c>
      <c r="K786">
        <f t="shared" si="12"/>
        <v>0</v>
      </c>
      <c r="L786" s="15">
        <v>0</v>
      </c>
      <c r="M786" s="15">
        <v>0</v>
      </c>
      <c r="N786" s="15">
        <v>0</v>
      </c>
      <c r="O786" s="85">
        <v>0</v>
      </c>
    </row>
    <row r="787" spans="1:15" x14ac:dyDescent="0.25">
      <c r="A787" s="47">
        <v>9005267100</v>
      </c>
      <c r="B787" t="s">
        <v>1793</v>
      </c>
      <c r="C787" s="76" t="s">
        <v>1774</v>
      </c>
      <c r="D787" s="86">
        <v>152219.311965</v>
      </c>
      <c r="E787" s="86">
        <v>78080.459999999905</v>
      </c>
      <c r="F787" s="15">
        <f>Table323[[#This Row],[Single Family]]+Table323[[#This Row],[2-4 Units]]+Table323[[#This Row],[&gt;4 Units]]</f>
        <v>18</v>
      </c>
      <c r="G787" s="15">
        <v>18</v>
      </c>
      <c r="H787" s="15">
        <v>0</v>
      </c>
      <c r="I787" s="15">
        <v>0</v>
      </c>
      <c r="J787" s="85">
        <v>29015.709999999901</v>
      </c>
      <c r="K787">
        <f t="shared" si="12"/>
        <v>3</v>
      </c>
      <c r="L787" s="15">
        <v>3</v>
      </c>
      <c r="M787" s="15">
        <v>0</v>
      </c>
      <c r="N787" s="15">
        <v>0</v>
      </c>
      <c r="O787" s="85">
        <v>23431.7</v>
      </c>
    </row>
    <row r="788" spans="1:15" x14ac:dyDescent="0.25">
      <c r="A788" s="47">
        <v>9005362102</v>
      </c>
      <c r="B788" t="s">
        <v>1793</v>
      </c>
      <c r="C788" s="76" t="s">
        <v>1774</v>
      </c>
      <c r="D788" s="86">
        <v>787.2284699999999</v>
      </c>
      <c r="E788" s="86">
        <v>0</v>
      </c>
      <c r="F788" s="15">
        <f>Table323[[#This Row],[Single Family]]+Table323[[#This Row],[2-4 Units]]+Table323[[#This Row],[&gt;4 Units]]</f>
        <v>0</v>
      </c>
      <c r="G788" s="15">
        <v>0</v>
      </c>
      <c r="H788" s="15">
        <v>0</v>
      </c>
      <c r="I788" s="15">
        <v>0</v>
      </c>
      <c r="J788" s="85">
        <v>0</v>
      </c>
      <c r="K788">
        <f t="shared" si="12"/>
        <v>0</v>
      </c>
      <c r="L788" s="15">
        <v>0</v>
      </c>
      <c r="M788" s="15">
        <v>0</v>
      </c>
      <c r="N788" s="15">
        <v>0</v>
      </c>
      <c r="O788" s="85">
        <v>0</v>
      </c>
    </row>
    <row r="789" spans="1:15" x14ac:dyDescent="0.25">
      <c r="A789" s="47">
        <v>9009345100</v>
      </c>
      <c r="B789" t="s">
        <v>1791</v>
      </c>
      <c r="C789" s="76" t="s">
        <v>1774</v>
      </c>
      <c r="D789" s="86">
        <v>1014.1475399999999</v>
      </c>
      <c r="E789" s="86">
        <v>0</v>
      </c>
      <c r="F789" s="15">
        <f>Table323[[#This Row],[Single Family]]+Table323[[#This Row],[2-4 Units]]+Table323[[#This Row],[&gt;4 Units]]</f>
        <v>0</v>
      </c>
      <c r="G789" s="15">
        <v>0</v>
      </c>
      <c r="H789" s="15">
        <v>0</v>
      </c>
      <c r="I789" s="15">
        <v>0</v>
      </c>
      <c r="J789" s="85">
        <v>0</v>
      </c>
      <c r="K789">
        <f t="shared" si="12"/>
        <v>0</v>
      </c>
      <c r="L789" s="15">
        <v>0</v>
      </c>
      <c r="M789" s="15">
        <v>0</v>
      </c>
      <c r="N789" s="15">
        <v>0</v>
      </c>
      <c r="O789" s="85">
        <v>0</v>
      </c>
    </row>
    <row r="790" spans="1:15" x14ac:dyDescent="0.25">
      <c r="A790" s="47">
        <v>9009347100</v>
      </c>
      <c r="B790" t="s">
        <v>1791</v>
      </c>
      <c r="C790" s="76" t="s">
        <v>1774</v>
      </c>
      <c r="D790" s="86">
        <v>546.29315999999994</v>
      </c>
      <c r="E790" s="86">
        <v>0</v>
      </c>
      <c r="F790" s="15">
        <f>Table323[[#This Row],[Single Family]]+Table323[[#This Row],[2-4 Units]]+Table323[[#This Row],[&gt;4 Units]]</f>
        <v>0</v>
      </c>
      <c r="G790" s="15">
        <v>0</v>
      </c>
      <c r="H790" s="15">
        <v>0</v>
      </c>
      <c r="I790" s="15">
        <v>0</v>
      </c>
      <c r="J790" s="85">
        <v>0</v>
      </c>
      <c r="K790">
        <f t="shared" si="12"/>
        <v>0</v>
      </c>
      <c r="L790" s="15">
        <v>0</v>
      </c>
      <c r="M790" s="15">
        <v>0</v>
      </c>
      <c r="N790" s="15">
        <v>0</v>
      </c>
      <c r="O790" s="85">
        <v>0</v>
      </c>
    </row>
    <row r="791" spans="1:15" x14ac:dyDescent="0.25">
      <c r="A791" s="47">
        <v>9009350100</v>
      </c>
      <c r="B791" t="s">
        <v>1791</v>
      </c>
      <c r="C791" s="76" t="s">
        <v>1792</v>
      </c>
      <c r="D791" s="86">
        <v>34403.925905999939</v>
      </c>
      <c r="E791" s="86">
        <v>91653.649999999907</v>
      </c>
      <c r="F791" s="15">
        <f>Table323[[#This Row],[Single Family]]+Table323[[#This Row],[2-4 Units]]+Table323[[#This Row],[&gt;4 Units]]</f>
        <v>0</v>
      </c>
      <c r="G791" s="15">
        <v>0</v>
      </c>
      <c r="H791" s="15">
        <v>0</v>
      </c>
      <c r="I791" s="15">
        <v>0</v>
      </c>
      <c r="J791" s="85">
        <v>0</v>
      </c>
      <c r="K791">
        <f t="shared" si="12"/>
        <v>0</v>
      </c>
      <c r="L791" s="15">
        <v>0</v>
      </c>
      <c r="M791" s="15">
        <v>0</v>
      </c>
      <c r="N791" s="15">
        <v>0</v>
      </c>
      <c r="O791" s="85">
        <v>0</v>
      </c>
    </row>
    <row r="792" spans="1:15" x14ac:dyDescent="0.25">
      <c r="A792" s="47">
        <v>9009350200</v>
      </c>
      <c r="B792" t="s">
        <v>1791</v>
      </c>
      <c r="C792" s="76" t="s">
        <v>1792</v>
      </c>
      <c r="D792" s="86">
        <v>40038.087536999941</v>
      </c>
      <c r="E792" s="86">
        <v>18904.8299999999</v>
      </c>
      <c r="F792" s="15">
        <f>Table323[[#This Row],[Single Family]]+Table323[[#This Row],[2-4 Units]]+Table323[[#This Row],[&gt;4 Units]]</f>
        <v>0</v>
      </c>
      <c r="G792" s="15">
        <v>0</v>
      </c>
      <c r="H792" s="15">
        <v>0</v>
      </c>
      <c r="I792" s="15">
        <v>0</v>
      </c>
      <c r="J792" s="85">
        <v>0</v>
      </c>
      <c r="K792">
        <f t="shared" si="12"/>
        <v>0</v>
      </c>
      <c r="L792" s="15">
        <v>0</v>
      </c>
      <c r="M792" s="15">
        <v>0</v>
      </c>
      <c r="N792" s="15">
        <v>0</v>
      </c>
      <c r="O792" s="85">
        <v>0</v>
      </c>
    </row>
    <row r="793" spans="1:15" x14ac:dyDescent="0.25">
      <c r="A793" s="47">
        <v>9009350300</v>
      </c>
      <c r="B793" t="s">
        <v>1791</v>
      </c>
      <c r="C793" s="76" t="s">
        <v>1774</v>
      </c>
      <c r="D793" s="86">
        <v>23776.164089999998</v>
      </c>
      <c r="E793" s="86">
        <v>59881.8999999999</v>
      </c>
      <c r="F793" s="15">
        <f>Table323[[#This Row],[Single Family]]+Table323[[#This Row],[2-4 Units]]+Table323[[#This Row],[&gt;4 Units]]</f>
        <v>0</v>
      </c>
      <c r="G793" s="15">
        <v>0</v>
      </c>
      <c r="H793" s="15">
        <v>0</v>
      </c>
      <c r="I793" s="15">
        <v>0</v>
      </c>
      <c r="J793" s="85">
        <v>0</v>
      </c>
      <c r="K793">
        <f t="shared" si="12"/>
        <v>0</v>
      </c>
      <c r="L793" s="15">
        <v>0</v>
      </c>
      <c r="M793" s="15">
        <v>0</v>
      </c>
      <c r="N793" s="15">
        <v>0</v>
      </c>
      <c r="O793" s="85">
        <v>0</v>
      </c>
    </row>
    <row r="794" spans="1:15" x14ac:dyDescent="0.25">
      <c r="A794" s="47">
        <v>9009350400</v>
      </c>
      <c r="B794" t="s">
        <v>1791</v>
      </c>
      <c r="C794" s="76" t="s">
        <v>1774</v>
      </c>
      <c r="D794" s="86">
        <v>30370.056569999997</v>
      </c>
      <c r="E794" s="86">
        <v>1184.48</v>
      </c>
      <c r="F794" s="15">
        <f>Table323[[#This Row],[Single Family]]+Table323[[#This Row],[2-4 Units]]+Table323[[#This Row],[&gt;4 Units]]</f>
        <v>0</v>
      </c>
      <c r="G794" s="15">
        <v>0</v>
      </c>
      <c r="H794" s="15">
        <v>0</v>
      </c>
      <c r="I794" s="15">
        <v>0</v>
      </c>
      <c r="J794" s="85">
        <v>0</v>
      </c>
      <c r="K794">
        <f t="shared" si="12"/>
        <v>0</v>
      </c>
      <c r="L794" s="15">
        <v>0</v>
      </c>
      <c r="M794" s="15">
        <v>0</v>
      </c>
      <c r="N794" s="15">
        <v>0</v>
      </c>
      <c r="O794" s="85">
        <v>0</v>
      </c>
    </row>
    <row r="795" spans="1:15" x14ac:dyDescent="0.25">
      <c r="A795" s="47">
        <v>9009350500</v>
      </c>
      <c r="B795" t="s">
        <v>1791</v>
      </c>
      <c r="C795" s="76" t="s">
        <v>1774</v>
      </c>
      <c r="D795" s="86">
        <v>27034.151759999997</v>
      </c>
      <c r="E795" s="86">
        <v>30989.889999999901</v>
      </c>
      <c r="F795" s="15">
        <f>Table323[[#This Row],[Single Family]]+Table323[[#This Row],[2-4 Units]]+Table323[[#This Row],[&gt;4 Units]]</f>
        <v>0</v>
      </c>
      <c r="G795" s="15">
        <v>0</v>
      </c>
      <c r="H795" s="15">
        <v>0</v>
      </c>
      <c r="I795" s="15">
        <v>0</v>
      </c>
      <c r="J795" s="85">
        <v>0</v>
      </c>
      <c r="K795">
        <f t="shared" si="12"/>
        <v>0</v>
      </c>
      <c r="L795" s="15">
        <v>0</v>
      </c>
      <c r="M795" s="15">
        <v>0</v>
      </c>
      <c r="N795" s="15">
        <v>0</v>
      </c>
      <c r="O795" s="85">
        <v>0</v>
      </c>
    </row>
    <row r="796" spans="1:15" x14ac:dyDescent="0.25">
      <c r="A796" s="47">
        <v>9009350800</v>
      </c>
      <c r="B796" t="s">
        <v>1791</v>
      </c>
      <c r="C796" s="76" t="s">
        <v>1774</v>
      </c>
      <c r="D796" s="86">
        <v>62549.536581</v>
      </c>
      <c r="E796" s="86">
        <v>112677.5</v>
      </c>
      <c r="F796" s="15">
        <f>Table323[[#This Row],[Single Family]]+Table323[[#This Row],[2-4 Units]]+Table323[[#This Row],[&gt;4 Units]]</f>
        <v>0</v>
      </c>
      <c r="G796" s="15">
        <v>0</v>
      </c>
      <c r="H796" s="15">
        <v>0</v>
      </c>
      <c r="I796" s="15">
        <v>0</v>
      </c>
      <c r="J796" s="85">
        <v>0</v>
      </c>
      <c r="K796">
        <f t="shared" si="12"/>
        <v>0</v>
      </c>
      <c r="L796" s="15">
        <v>0</v>
      </c>
      <c r="M796" s="15">
        <v>0</v>
      </c>
      <c r="N796" s="15">
        <v>0</v>
      </c>
      <c r="O796" s="85">
        <v>0</v>
      </c>
    </row>
    <row r="797" spans="1:15" x14ac:dyDescent="0.25">
      <c r="A797" s="47">
        <v>9009350900</v>
      </c>
      <c r="B797" t="s">
        <v>1791</v>
      </c>
      <c r="C797" s="76" t="s">
        <v>1774</v>
      </c>
      <c r="D797" s="86">
        <v>22936.051529999997</v>
      </c>
      <c r="E797" s="86">
        <v>32257.73</v>
      </c>
      <c r="F797" s="15">
        <f>Table323[[#This Row],[Single Family]]+Table323[[#This Row],[2-4 Units]]+Table323[[#This Row],[&gt;4 Units]]</f>
        <v>0</v>
      </c>
      <c r="G797" s="15">
        <v>0</v>
      </c>
      <c r="H797" s="15">
        <v>0</v>
      </c>
      <c r="I797" s="15">
        <v>0</v>
      </c>
      <c r="J797" s="85">
        <v>0</v>
      </c>
      <c r="K797">
        <f t="shared" si="12"/>
        <v>0</v>
      </c>
      <c r="L797" s="15">
        <v>0</v>
      </c>
      <c r="M797" s="15">
        <v>0</v>
      </c>
      <c r="N797" s="15">
        <v>0</v>
      </c>
      <c r="O797" s="85">
        <v>0</v>
      </c>
    </row>
    <row r="798" spans="1:15" x14ac:dyDescent="0.25">
      <c r="A798" s="47">
        <v>9009351000</v>
      </c>
      <c r="B798" t="s">
        <v>1791</v>
      </c>
      <c r="C798" s="76" t="s">
        <v>1774</v>
      </c>
      <c r="D798" s="86">
        <v>47204.680634999997</v>
      </c>
      <c r="E798" s="86">
        <v>35418.6899999999</v>
      </c>
      <c r="F798" s="15">
        <f>Table323[[#This Row],[Single Family]]+Table323[[#This Row],[2-4 Units]]+Table323[[#This Row],[&gt;4 Units]]</f>
        <v>0</v>
      </c>
      <c r="G798" s="15">
        <v>0</v>
      </c>
      <c r="H798" s="15">
        <v>0</v>
      </c>
      <c r="I798" s="15">
        <v>0</v>
      </c>
      <c r="J798" s="85">
        <v>0</v>
      </c>
      <c r="K798">
        <f t="shared" si="12"/>
        <v>0</v>
      </c>
      <c r="L798" s="15">
        <v>0</v>
      </c>
      <c r="M798" s="15">
        <v>0</v>
      </c>
      <c r="N798" s="15">
        <v>0</v>
      </c>
      <c r="O798" s="85">
        <v>0</v>
      </c>
    </row>
    <row r="799" spans="1:15" x14ac:dyDescent="0.25">
      <c r="A799" s="47">
        <v>9009351100</v>
      </c>
      <c r="B799" t="s">
        <v>1791</v>
      </c>
      <c r="C799" s="76" t="s">
        <v>1774</v>
      </c>
      <c r="D799" s="86">
        <v>61668.402704999993</v>
      </c>
      <c r="E799" s="86">
        <v>52233.119999999901</v>
      </c>
      <c r="F799" s="15">
        <f>Table323[[#This Row],[Single Family]]+Table323[[#This Row],[2-4 Units]]+Table323[[#This Row],[&gt;4 Units]]</f>
        <v>0</v>
      </c>
      <c r="G799" s="15">
        <v>0</v>
      </c>
      <c r="H799" s="15">
        <v>0</v>
      </c>
      <c r="I799" s="15">
        <v>0</v>
      </c>
      <c r="J799" s="85">
        <v>0</v>
      </c>
      <c r="K799">
        <f t="shared" si="12"/>
        <v>0</v>
      </c>
      <c r="L799" s="15">
        <v>0</v>
      </c>
      <c r="M799" s="15">
        <v>0</v>
      </c>
      <c r="N799" s="15">
        <v>0</v>
      </c>
      <c r="O799" s="85">
        <v>0</v>
      </c>
    </row>
    <row r="800" spans="1:15" x14ac:dyDescent="0.25">
      <c r="A800" s="47">
        <v>9009351200</v>
      </c>
      <c r="B800" t="s">
        <v>1791</v>
      </c>
      <c r="C800" s="76" t="s">
        <v>1774</v>
      </c>
      <c r="D800" s="86">
        <v>44161.187930999935</v>
      </c>
      <c r="E800" s="86">
        <v>12441.67</v>
      </c>
      <c r="F800" s="15">
        <f>Table323[[#This Row],[Single Family]]+Table323[[#This Row],[2-4 Units]]+Table323[[#This Row],[&gt;4 Units]]</f>
        <v>0</v>
      </c>
      <c r="G800" s="15">
        <v>0</v>
      </c>
      <c r="H800" s="15">
        <v>0</v>
      </c>
      <c r="I800" s="15">
        <v>0</v>
      </c>
      <c r="J800" s="85">
        <v>0</v>
      </c>
      <c r="K800">
        <f t="shared" si="12"/>
        <v>0</v>
      </c>
      <c r="L800" s="15">
        <v>0</v>
      </c>
      <c r="M800" s="15">
        <v>0</v>
      </c>
      <c r="N800" s="15">
        <v>0</v>
      </c>
      <c r="O800" s="85">
        <v>0</v>
      </c>
    </row>
    <row r="801" spans="1:15" x14ac:dyDescent="0.25">
      <c r="A801" s="47">
        <v>9009351300</v>
      </c>
      <c r="B801" t="s">
        <v>1791</v>
      </c>
      <c r="C801" s="76" t="s">
        <v>1774</v>
      </c>
      <c r="D801" s="86">
        <v>58469.946066000004</v>
      </c>
      <c r="E801" s="86">
        <v>25054.4199999999</v>
      </c>
      <c r="F801" s="15">
        <f>Table323[[#This Row],[Single Family]]+Table323[[#This Row],[2-4 Units]]+Table323[[#This Row],[&gt;4 Units]]</f>
        <v>0</v>
      </c>
      <c r="G801" s="15">
        <v>0</v>
      </c>
      <c r="H801" s="15">
        <v>0</v>
      </c>
      <c r="I801" s="15">
        <v>0</v>
      </c>
      <c r="J801" s="85">
        <v>0</v>
      </c>
      <c r="K801">
        <f t="shared" si="12"/>
        <v>0</v>
      </c>
      <c r="L801" s="15">
        <v>0</v>
      </c>
      <c r="M801" s="15">
        <v>0</v>
      </c>
      <c r="N801" s="15">
        <v>0</v>
      </c>
      <c r="O801" s="85">
        <v>0</v>
      </c>
    </row>
    <row r="802" spans="1:15" x14ac:dyDescent="0.25">
      <c r="A802" s="47">
        <v>9009351400</v>
      </c>
      <c r="B802" t="s">
        <v>1791</v>
      </c>
      <c r="C802" s="76" t="s">
        <v>1774</v>
      </c>
      <c r="D802" s="86">
        <v>42193.748960999939</v>
      </c>
      <c r="E802" s="86">
        <v>98930.89</v>
      </c>
      <c r="F802" s="15">
        <f>Table323[[#This Row],[Single Family]]+Table323[[#This Row],[2-4 Units]]+Table323[[#This Row],[&gt;4 Units]]</f>
        <v>0</v>
      </c>
      <c r="G802" s="15">
        <v>0</v>
      </c>
      <c r="H802" s="15">
        <v>0</v>
      </c>
      <c r="I802" s="15">
        <v>0</v>
      </c>
      <c r="J802" s="85">
        <v>0</v>
      </c>
      <c r="K802">
        <f t="shared" si="12"/>
        <v>0</v>
      </c>
      <c r="L802" s="15">
        <v>0</v>
      </c>
      <c r="M802" s="15">
        <v>0</v>
      </c>
      <c r="N802" s="15">
        <v>0</v>
      </c>
      <c r="O802" s="85">
        <v>0</v>
      </c>
    </row>
    <row r="803" spans="1:15" x14ac:dyDescent="0.25">
      <c r="A803" s="47">
        <v>9009351500</v>
      </c>
      <c r="B803" t="s">
        <v>1791</v>
      </c>
      <c r="C803" s="76" t="s">
        <v>1774</v>
      </c>
      <c r="D803" s="86">
        <v>52537.346252999938</v>
      </c>
      <c r="E803" s="86">
        <v>60732.919999999896</v>
      </c>
      <c r="F803" s="15">
        <f>Table323[[#This Row],[Single Family]]+Table323[[#This Row],[2-4 Units]]+Table323[[#This Row],[&gt;4 Units]]</f>
        <v>0</v>
      </c>
      <c r="G803" s="15">
        <v>0</v>
      </c>
      <c r="H803" s="15">
        <v>0</v>
      </c>
      <c r="I803" s="15">
        <v>0</v>
      </c>
      <c r="J803" s="85">
        <v>0</v>
      </c>
      <c r="K803">
        <f t="shared" si="12"/>
        <v>0</v>
      </c>
      <c r="L803" s="15">
        <v>0</v>
      </c>
      <c r="M803" s="15">
        <v>0</v>
      </c>
      <c r="N803" s="15">
        <v>0</v>
      </c>
      <c r="O803" s="85">
        <v>0</v>
      </c>
    </row>
    <row r="804" spans="1:15" x14ac:dyDescent="0.25">
      <c r="A804" s="47">
        <v>9009351601</v>
      </c>
      <c r="B804" t="s">
        <v>1791</v>
      </c>
      <c r="C804" s="76" t="s">
        <v>1774</v>
      </c>
      <c r="D804" s="86">
        <v>40758.494489999997</v>
      </c>
      <c r="E804" s="86">
        <v>17544.63</v>
      </c>
      <c r="F804" s="15">
        <f>Table323[[#This Row],[Single Family]]+Table323[[#This Row],[2-4 Units]]+Table323[[#This Row],[&gt;4 Units]]</f>
        <v>0</v>
      </c>
      <c r="G804" s="15">
        <v>0</v>
      </c>
      <c r="H804" s="15">
        <v>0</v>
      </c>
      <c r="I804" s="15">
        <v>0</v>
      </c>
      <c r="J804" s="85">
        <v>0</v>
      </c>
      <c r="K804">
        <f t="shared" si="12"/>
        <v>0</v>
      </c>
      <c r="L804" s="15">
        <v>0</v>
      </c>
      <c r="M804" s="15">
        <v>0</v>
      </c>
      <c r="N804" s="15">
        <v>0</v>
      </c>
      <c r="O804" s="85">
        <v>0</v>
      </c>
    </row>
    <row r="805" spans="1:15" x14ac:dyDescent="0.25">
      <c r="A805" s="47">
        <v>9009351602</v>
      </c>
      <c r="B805" t="s">
        <v>1791</v>
      </c>
      <c r="C805" s="76" t="s">
        <v>1774</v>
      </c>
      <c r="D805" s="86">
        <v>637640.46725399431</v>
      </c>
      <c r="E805" s="86">
        <v>2217060.4919999898</v>
      </c>
      <c r="F805" s="15">
        <f>Table323[[#This Row],[Single Family]]+Table323[[#This Row],[2-4 Units]]+Table323[[#This Row],[&gt;4 Units]]</f>
        <v>443</v>
      </c>
      <c r="G805" s="15">
        <v>278</v>
      </c>
      <c r="H805" s="15">
        <v>9</v>
      </c>
      <c r="I805" s="15">
        <v>156</v>
      </c>
      <c r="J805" s="85">
        <v>285709.65000000002</v>
      </c>
      <c r="K805">
        <f t="shared" si="12"/>
        <v>2519</v>
      </c>
      <c r="L805" s="15">
        <v>693</v>
      </c>
      <c r="M805" s="15">
        <v>0</v>
      </c>
      <c r="N805" s="15">
        <v>1826</v>
      </c>
      <c r="O805" s="85">
        <v>1848554.23</v>
      </c>
    </row>
    <row r="806" spans="1:15" x14ac:dyDescent="0.25">
      <c r="A806" s="47">
        <v>9009351700</v>
      </c>
      <c r="B806" t="s">
        <v>1791</v>
      </c>
      <c r="C806" s="76" t="s">
        <v>1774</v>
      </c>
      <c r="D806" s="86">
        <v>33056.945963999999</v>
      </c>
      <c r="E806" s="86">
        <v>1546.02</v>
      </c>
      <c r="F806" s="15">
        <f>Table323[[#This Row],[Single Family]]+Table323[[#This Row],[2-4 Units]]+Table323[[#This Row],[&gt;4 Units]]</f>
        <v>0</v>
      </c>
      <c r="G806" s="15">
        <v>0</v>
      </c>
      <c r="H806" s="15">
        <v>0</v>
      </c>
      <c r="I806" s="15">
        <v>0</v>
      </c>
      <c r="J806" s="85">
        <v>0</v>
      </c>
      <c r="K806">
        <f t="shared" si="12"/>
        <v>0</v>
      </c>
      <c r="L806" s="15">
        <v>0</v>
      </c>
      <c r="M806" s="15">
        <v>0</v>
      </c>
      <c r="N806" s="15">
        <v>0</v>
      </c>
      <c r="O806" s="85">
        <v>0</v>
      </c>
    </row>
    <row r="807" spans="1:15" x14ac:dyDescent="0.25">
      <c r="A807" s="47">
        <v>9009351800</v>
      </c>
      <c r="B807" t="s">
        <v>1791</v>
      </c>
      <c r="C807" s="76" t="s">
        <v>1774</v>
      </c>
      <c r="D807" s="86">
        <v>58342.828634999998</v>
      </c>
      <c r="E807" s="86">
        <v>23773.5999999999</v>
      </c>
      <c r="F807" s="15">
        <f>Table323[[#This Row],[Single Family]]+Table323[[#This Row],[2-4 Units]]+Table323[[#This Row],[&gt;4 Units]]</f>
        <v>0</v>
      </c>
      <c r="G807" s="15">
        <v>0</v>
      </c>
      <c r="H807" s="15">
        <v>0</v>
      </c>
      <c r="I807" s="15">
        <v>0</v>
      </c>
      <c r="J807" s="85">
        <v>0</v>
      </c>
      <c r="K807">
        <f t="shared" si="12"/>
        <v>0</v>
      </c>
      <c r="L807" s="15">
        <v>0</v>
      </c>
      <c r="M807" s="15">
        <v>0</v>
      </c>
      <c r="N807" s="15">
        <v>0</v>
      </c>
      <c r="O807" s="85">
        <v>0</v>
      </c>
    </row>
    <row r="808" spans="1:15" x14ac:dyDescent="0.25">
      <c r="A808" s="47">
        <v>9009351900</v>
      </c>
      <c r="B808" t="s">
        <v>1791</v>
      </c>
      <c r="C808" s="76" t="s">
        <v>1774</v>
      </c>
      <c r="D808" s="86">
        <v>34293.059261999944</v>
      </c>
      <c r="E808" s="86">
        <v>4624.84</v>
      </c>
      <c r="F808" s="15">
        <f>Table323[[#This Row],[Single Family]]+Table323[[#This Row],[2-4 Units]]+Table323[[#This Row],[&gt;4 Units]]</f>
        <v>0</v>
      </c>
      <c r="G808" s="15">
        <v>0</v>
      </c>
      <c r="H808" s="15">
        <v>0</v>
      </c>
      <c r="I808" s="15">
        <v>0</v>
      </c>
      <c r="J808" s="85">
        <v>0</v>
      </c>
      <c r="K808">
        <f t="shared" si="12"/>
        <v>0</v>
      </c>
      <c r="L808" s="15">
        <v>0</v>
      </c>
      <c r="M808" s="15">
        <v>0</v>
      </c>
      <c r="N808" s="15">
        <v>0</v>
      </c>
      <c r="O808" s="85">
        <v>0</v>
      </c>
    </row>
    <row r="809" spans="1:15" x14ac:dyDescent="0.25">
      <c r="A809" s="47">
        <v>9009352000</v>
      </c>
      <c r="B809" t="s">
        <v>1791</v>
      </c>
      <c r="C809" s="76" t="s">
        <v>1774</v>
      </c>
      <c r="D809" s="86">
        <v>63758.129399999998</v>
      </c>
      <c r="E809" s="86">
        <v>65960.3</v>
      </c>
      <c r="F809" s="15">
        <f>Table323[[#This Row],[Single Family]]+Table323[[#This Row],[2-4 Units]]+Table323[[#This Row],[&gt;4 Units]]</f>
        <v>0</v>
      </c>
      <c r="G809" s="15">
        <v>0</v>
      </c>
      <c r="H809" s="15">
        <v>0</v>
      </c>
      <c r="I809" s="15">
        <v>0</v>
      </c>
      <c r="J809" s="85">
        <v>0</v>
      </c>
      <c r="K809">
        <f t="shared" si="12"/>
        <v>0</v>
      </c>
      <c r="L809" s="15">
        <v>0</v>
      </c>
      <c r="M809" s="15">
        <v>0</v>
      </c>
      <c r="N809" s="15">
        <v>0</v>
      </c>
      <c r="O809" s="85">
        <v>0</v>
      </c>
    </row>
    <row r="810" spans="1:15" x14ac:dyDescent="0.25">
      <c r="A810" s="47">
        <v>9009352100</v>
      </c>
      <c r="B810" t="s">
        <v>1791</v>
      </c>
      <c r="C810" s="76" t="s">
        <v>1774</v>
      </c>
      <c r="D810" s="86">
        <v>51624.199556999993</v>
      </c>
      <c r="E810" s="86">
        <v>74073.029999999897</v>
      </c>
      <c r="F810" s="15">
        <f>Table323[[#This Row],[Single Family]]+Table323[[#This Row],[2-4 Units]]+Table323[[#This Row],[&gt;4 Units]]</f>
        <v>0</v>
      </c>
      <c r="G810" s="15">
        <v>0</v>
      </c>
      <c r="H810" s="15">
        <v>0</v>
      </c>
      <c r="I810" s="15">
        <v>0</v>
      </c>
      <c r="J810" s="85">
        <v>0</v>
      </c>
      <c r="K810">
        <f t="shared" si="12"/>
        <v>0</v>
      </c>
      <c r="L810" s="15">
        <v>0</v>
      </c>
      <c r="M810" s="15">
        <v>0</v>
      </c>
      <c r="N810" s="15">
        <v>0</v>
      </c>
      <c r="O810" s="85">
        <v>0</v>
      </c>
    </row>
    <row r="811" spans="1:15" x14ac:dyDescent="0.25">
      <c r="A811" s="47">
        <v>9009352200</v>
      </c>
      <c r="B811" t="s">
        <v>1791</v>
      </c>
      <c r="C811" s="76" t="s">
        <v>1774</v>
      </c>
      <c r="D811" s="86">
        <v>24666.226514999998</v>
      </c>
      <c r="E811" s="86">
        <v>927.77999999999895</v>
      </c>
      <c r="F811" s="15">
        <f>Table323[[#This Row],[Single Family]]+Table323[[#This Row],[2-4 Units]]+Table323[[#This Row],[&gt;4 Units]]</f>
        <v>0</v>
      </c>
      <c r="G811" s="15">
        <v>0</v>
      </c>
      <c r="H811" s="15">
        <v>0</v>
      </c>
      <c r="I811" s="15">
        <v>0</v>
      </c>
      <c r="J811" s="85">
        <v>0</v>
      </c>
      <c r="K811">
        <f t="shared" si="12"/>
        <v>0</v>
      </c>
      <c r="L811" s="15">
        <v>0</v>
      </c>
      <c r="M811" s="15">
        <v>0</v>
      </c>
      <c r="N811" s="15">
        <v>0</v>
      </c>
      <c r="O811" s="85">
        <v>0</v>
      </c>
    </row>
    <row r="812" spans="1:15" x14ac:dyDescent="0.25">
      <c r="A812" s="47">
        <v>9009352300</v>
      </c>
      <c r="B812" t="s">
        <v>1791</v>
      </c>
      <c r="C812" s="76" t="s">
        <v>1774</v>
      </c>
      <c r="D812" s="86">
        <v>32629.046939999997</v>
      </c>
      <c r="E812" s="86">
        <v>10654.9</v>
      </c>
      <c r="F812" s="15">
        <f>Table323[[#This Row],[Single Family]]+Table323[[#This Row],[2-4 Units]]+Table323[[#This Row],[&gt;4 Units]]</f>
        <v>0</v>
      </c>
      <c r="G812" s="15">
        <v>0</v>
      </c>
      <c r="H812" s="15">
        <v>0</v>
      </c>
      <c r="I812" s="15">
        <v>0</v>
      </c>
      <c r="J812" s="85">
        <v>0</v>
      </c>
      <c r="K812">
        <f t="shared" si="12"/>
        <v>0</v>
      </c>
      <c r="L812" s="15">
        <v>0</v>
      </c>
      <c r="M812" s="15">
        <v>0</v>
      </c>
      <c r="N812" s="15">
        <v>0</v>
      </c>
      <c r="O812" s="85">
        <v>0</v>
      </c>
    </row>
    <row r="813" spans="1:15" x14ac:dyDescent="0.25">
      <c r="A813" s="47">
        <v>9009352400</v>
      </c>
      <c r="B813" t="s">
        <v>1791</v>
      </c>
      <c r="C813" s="76" t="s">
        <v>1774</v>
      </c>
      <c r="D813" s="86">
        <v>48970.315233000001</v>
      </c>
      <c r="E813" s="86">
        <v>21182.25</v>
      </c>
      <c r="F813" s="15">
        <f>Table323[[#This Row],[Single Family]]+Table323[[#This Row],[2-4 Units]]+Table323[[#This Row],[&gt;4 Units]]</f>
        <v>0</v>
      </c>
      <c r="G813" s="15">
        <v>0</v>
      </c>
      <c r="H813" s="15">
        <v>0</v>
      </c>
      <c r="I813" s="15">
        <v>0</v>
      </c>
      <c r="J813" s="85">
        <v>0</v>
      </c>
      <c r="K813">
        <f t="shared" si="12"/>
        <v>0</v>
      </c>
      <c r="L813" s="15">
        <v>0</v>
      </c>
      <c r="M813" s="15">
        <v>0</v>
      </c>
      <c r="N813" s="15">
        <v>0</v>
      </c>
      <c r="O813" s="85">
        <v>0</v>
      </c>
    </row>
    <row r="814" spans="1:15" x14ac:dyDescent="0.25">
      <c r="A814" s="47">
        <v>9009352500</v>
      </c>
      <c r="B814" t="s">
        <v>1791</v>
      </c>
      <c r="C814" s="76" t="s">
        <v>1774</v>
      </c>
      <c r="D814" s="86">
        <v>48963.618963000001</v>
      </c>
      <c r="E814" s="86">
        <v>48145.559999999903</v>
      </c>
      <c r="F814" s="15">
        <f>Table323[[#This Row],[Single Family]]+Table323[[#This Row],[2-4 Units]]+Table323[[#This Row],[&gt;4 Units]]</f>
        <v>0</v>
      </c>
      <c r="G814" s="15">
        <v>0</v>
      </c>
      <c r="H814" s="15">
        <v>0</v>
      </c>
      <c r="I814" s="15">
        <v>0</v>
      </c>
      <c r="J814" s="85">
        <v>0</v>
      </c>
      <c r="K814">
        <f t="shared" si="12"/>
        <v>0</v>
      </c>
      <c r="L814" s="15">
        <v>0</v>
      </c>
      <c r="M814" s="15">
        <v>0</v>
      </c>
      <c r="N814" s="15">
        <v>0</v>
      </c>
      <c r="O814" s="85">
        <v>0</v>
      </c>
    </row>
    <row r="815" spans="1:15" x14ac:dyDescent="0.25">
      <c r="A815" s="47">
        <v>9009352600</v>
      </c>
      <c r="B815" t="s">
        <v>1791</v>
      </c>
      <c r="C815" s="76" t="s">
        <v>1774</v>
      </c>
      <c r="D815" s="86">
        <v>76555.548467999994</v>
      </c>
      <c r="E815" s="86">
        <v>29024.43</v>
      </c>
      <c r="F815" s="15">
        <f>Table323[[#This Row],[Single Family]]+Table323[[#This Row],[2-4 Units]]+Table323[[#This Row],[&gt;4 Units]]</f>
        <v>0</v>
      </c>
      <c r="G815" s="15">
        <v>0</v>
      </c>
      <c r="H815" s="15">
        <v>0</v>
      </c>
      <c r="I815" s="15">
        <v>0</v>
      </c>
      <c r="J815" s="85">
        <v>0</v>
      </c>
      <c r="K815">
        <f t="shared" si="12"/>
        <v>0</v>
      </c>
      <c r="L815" s="15">
        <v>0</v>
      </c>
      <c r="M815" s="15">
        <v>0</v>
      </c>
      <c r="N815" s="15">
        <v>0</v>
      </c>
      <c r="O815" s="85">
        <v>0</v>
      </c>
    </row>
    <row r="816" spans="1:15" x14ac:dyDescent="0.25">
      <c r="A816" s="47">
        <v>9009352701</v>
      </c>
      <c r="B816" t="s">
        <v>1791</v>
      </c>
      <c r="C816" s="76" t="s">
        <v>1774</v>
      </c>
      <c r="D816" s="86">
        <v>31033.804346999943</v>
      </c>
      <c r="E816" s="86">
        <v>2471.3499999999899</v>
      </c>
      <c r="F816" s="15">
        <f>Table323[[#This Row],[Single Family]]+Table323[[#This Row],[2-4 Units]]+Table323[[#This Row],[&gt;4 Units]]</f>
        <v>0</v>
      </c>
      <c r="G816" s="15">
        <v>0</v>
      </c>
      <c r="H816" s="15">
        <v>0</v>
      </c>
      <c r="I816" s="15">
        <v>0</v>
      </c>
      <c r="J816" s="85">
        <v>0</v>
      </c>
      <c r="K816">
        <f t="shared" si="12"/>
        <v>0</v>
      </c>
      <c r="L816" s="15">
        <v>0</v>
      </c>
      <c r="M816" s="15">
        <v>0</v>
      </c>
      <c r="N816" s="15">
        <v>0</v>
      </c>
      <c r="O816" s="85">
        <v>0</v>
      </c>
    </row>
    <row r="817" spans="1:15" x14ac:dyDescent="0.25">
      <c r="A817" s="47">
        <v>9009352702</v>
      </c>
      <c r="B817" t="s">
        <v>1791</v>
      </c>
      <c r="C817" s="76" t="s">
        <v>1774</v>
      </c>
      <c r="D817" s="86">
        <v>84115.680389999994</v>
      </c>
      <c r="E817" s="86">
        <v>41347</v>
      </c>
      <c r="F817" s="15">
        <f>Table323[[#This Row],[Single Family]]+Table323[[#This Row],[2-4 Units]]+Table323[[#This Row],[&gt;4 Units]]</f>
        <v>0</v>
      </c>
      <c r="G817" s="15">
        <v>0</v>
      </c>
      <c r="H817" s="15">
        <v>0</v>
      </c>
      <c r="I817" s="15">
        <v>0</v>
      </c>
      <c r="J817" s="85">
        <v>0</v>
      </c>
      <c r="K817">
        <f t="shared" si="12"/>
        <v>0</v>
      </c>
      <c r="L817" s="15">
        <v>0</v>
      </c>
      <c r="M817" s="15">
        <v>0</v>
      </c>
      <c r="N817" s="15">
        <v>0</v>
      </c>
      <c r="O817" s="85">
        <v>0</v>
      </c>
    </row>
    <row r="818" spans="1:15" x14ac:dyDescent="0.25">
      <c r="A818" s="47">
        <v>9009352800</v>
      </c>
      <c r="B818" t="s">
        <v>1791</v>
      </c>
      <c r="C818" s="76" t="s">
        <v>1774</v>
      </c>
      <c r="D818" s="86">
        <v>74552.021648999988</v>
      </c>
      <c r="E818" s="86">
        <v>26869.4199999999</v>
      </c>
      <c r="F818" s="15">
        <f>Table323[[#This Row],[Single Family]]+Table323[[#This Row],[2-4 Units]]+Table323[[#This Row],[&gt;4 Units]]</f>
        <v>0</v>
      </c>
      <c r="G818" s="15">
        <v>0</v>
      </c>
      <c r="H818" s="15">
        <v>0</v>
      </c>
      <c r="I818" s="15">
        <v>0</v>
      </c>
      <c r="J818" s="85">
        <v>0</v>
      </c>
      <c r="K818">
        <f t="shared" si="12"/>
        <v>0</v>
      </c>
      <c r="L818" s="15">
        <v>0</v>
      </c>
      <c r="M818" s="15">
        <v>0</v>
      </c>
      <c r="N818" s="15">
        <v>0</v>
      </c>
      <c r="O818" s="85">
        <v>0</v>
      </c>
    </row>
    <row r="819" spans="1:15" x14ac:dyDescent="0.25">
      <c r="A819" s="47">
        <v>9009361100</v>
      </c>
      <c r="B819" t="s">
        <v>1791</v>
      </c>
      <c r="C819" s="76" t="s">
        <v>1774</v>
      </c>
      <c r="D819" s="86">
        <v>510.16958999999997</v>
      </c>
      <c r="E819" s="86">
        <v>1323.87</v>
      </c>
      <c r="F819" s="15">
        <f>Table323[[#This Row],[Single Family]]+Table323[[#This Row],[2-4 Units]]+Table323[[#This Row],[&gt;4 Units]]</f>
        <v>0</v>
      </c>
      <c r="G819" s="15">
        <v>0</v>
      </c>
      <c r="H819" s="15">
        <v>0</v>
      </c>
      <c r="I819" s="15">
        <v>0</v>
      </c>
      <c r="J819" s="85">
        <v>0</v>
      </c>
      <c r="K819">
        <f t="shared" si="12"/>
        <v>0</v>
      </c>
      <c r="L819" s="15">
        <v>0</v>
      </c>
      <c r="M819" s="15">
        <v>0</v>
      </c>
      <c r="N819" s="15">
        <v>0</v>
      </c>
      <c r="O819" s="85">
        <v>0</v>
      </c>
    </row>
    <row r="820" spans="1:15" x14ac:dyDescent="0.25">
      <c r="A820" s="47">
        <v>9011690300</v>
      </c>
      <c r="B820" t="s">
        <v>1790</v>
      </c>
      <c r="C820" s="76" t="s">
        <v>1774</v>
      </c>
      <c r="D820" s="86">
        <v>228.79584</v>
      </c>
      <c r="E820" s="86">
        <v>0</v>
      </c>
      <c r="F820" s="15">
        <f>Table323[[#This Row],[Single Family]]+Table323[[#This Row],[2-4 Units]]+Table323[[#This Row],[&gt;4 Units]]</f>
        <v>0</v>
      </c>
      <c r="G820" s="15">
        <v>0</v>
      </c>
      <c r="H820" s="15">
        <v>0</v>
      </c>
      <c r="I820" s="15">
        <v>0</v>
      </c>
      <c r="J820" s="85">
        <v>0</v>
      </c>
      <c r="K820">
        <f t="shared" si="12"/>
        <v>0</v>
      </c>
      <c r="L820" s="15">
        <v>0</v>
      </c>
      <c r="M820" s="15">
        <v>0</v>
      </c>
      <c r="N820" s="15">
        <v>0</v>
      </c>
      <c r="O820" s="85">
        <v>0</v>
      </c>
    </row>
    <row r="821" spans="1:15" x14ac:dyDescent="0.25">
      <c r="A821" s="47">
        <v>9011693300</v>
      </c>
      <c r="B821" t="s">
        <v>1790</v>
      </c>
      <c r="C821" s="76" t="s">
        <v>1774</v>
      </c>
      <c r="D821" s="86">
        <v>202648.56128999998</v>
      </c>
      <c r="E821" s="86">
        <v>525697.00999999896</v>
      </c>
      <c r="F821" s="15">
        <f>Table323[[#This Row],[Single Family]]+Table323[[#This Row],[2-4 Units]]+Table323[[#This Row],[&gt;4 Units]]</f>
        <v>114</v>
      </c>
      <c r="G821" s="15">
        <v>114</v>
      </c>
      <c r="H821" s="15">
        <v>0</v>
      </c>
      <c r="I821" s="15">
        <v>0</v>
      </c>
      <c r="J821" s="85">
        <v>178694.66</v>
      </c>
      <c r="K821">
        <f t="shared" si="12"/>
        <v>20</v>
      </c>
      <c r="L821" s="15">
        <v>20</v>
      </c>
      <c r="M821" s="15">
        <v>0</v>
      </c>
      <c r="N821" s="15">
        <v>0</v>
      </c>
      <c r="O821" s="85">
        <v>65113.3</v>
      </c>
    </row>
    <row r="822" spans="1:15" x14ac:dyDescent="0.25">
      <c r="A822" s="47">
        <v>9011693400</v>
      </c>
      <c r="B822" t="s">
        <v>1790</v>
      </c>
      <c r="C822" s="76" t="s">
        <v>1774</v>
      </c>
      <c r="D822" s="86">
        <v>58755.480461999992</v>
      </c>
      <c r="E822" s="86">
        <v>31696.93</v>
      </c>
      <c r="F822" s="15">
        <f>Table323[[#This Row],[Single Family]]+Table323[[#This Row],[2-4 Units]]+Table323[[#This Row],[&gt;4 Units]]</f>
        <v>0</v>
      </c>
      <c r="G822" s="15">
        <v>0</v>
      </c>
      <c r="H822" s="15">
        <v>0</v>
      </c>
      <c r="I822" s="15">
        <v>0</v>
      </c>
      <c r="J822" s="85">
        <v>0</v>
      </c>
      <c r="K822">
        <f t="shared" si="12"/>
        <v>0</v>
      </c>
      <c r="L822" s="15">
        <v>0</v>
      </c>
      <c r="M822" s="15">
        <v>0</v>
      </c>
      <c r="N822" s="15">
        <v>0</v>
      </c>
      <c r="O822" s="85">
        <v>0</v>
      </c>
    </row>
    <row r="823" spans="1:15" x14ac:dyDescent="0.25">
      <c r="A823" s="47">
        <v>9011693500</v>
      </c>
      <c r="B823" t="s">
        <v>1790</v>
      </c>
      <c r="C823" s="76" t="s">
        <v>1774</v>
      </c>
      <c r="D823" s="86">
        <v>60812.608058999431</v>
      </c>
      <c r="E823" s="86">
        <v>15121.289999999901</v>
      </c>
      <c r="F823" s="15">
        <f>Table323[[#This Row],[Single Family]]+Table323[[#This Row],[2-4 Units]]+Table323[[#This Row],[&gt;4 Units]]</f>
        <v>0</v>
      </c>
      <c r="G823" s="15">
        <v>0</v>
      </c>
      <c r="H823" s="15">
        <v>0</v>
      </c>
      <c r="I823" s="15">
        <v>0</v>
      </c>
      <c r="J823" s="85">
        <v>0</v>
      </c>
      <c r="K823">
        <f t="shared" si="12"/>
        <v>0</v>
      </c>
      <c r="L823" s="15">
        <v>0</v>
      </c>
      <c r="M823" s="15">
        <v>0</v>
      </c>
      <c r="N823" s="15">
        <v>0</v>
      </c>
      <c r="O823" s="85">
        <v>0</v>
      </c>
    </row>
    <row r="824" spans="1:15" x14ac:dyDescent="0.25">
      <c r="A824" s="47">
        <v>9011693600</v>
      </c>
      <c r="B824" t="s">
        <v>1790</v>
      </c>
      <c r="C824" s="76" t="s">
        <v>1774</v>
      </c>
      <c r="D824" s="86">
        <v>40103.964998999996</v>
      </c>
      <c r="E824" s="86">
        <v>17537.29</v>
      </c>
      <c r="F824" s="15">
        <f>Table323[[#This Row],[Single Family]]+Table323[[#This Row],[2-4 Units]]+Table323[[#This Row],[&gt;4 Units]]</f>
        <v>0</v>
      </c>
      <c r="G824" s="15">
        <v>0</v>
      </c>
      <c r="H824" s="15">
        <v>0</v>
      </c>
      <c r="I824" s="15">
        <v>0</v>
      </c>
      <c r="J824" s="85">
        <v>0</v>
      </c>
      <c r="K824">
        <f t="shared" si="12"/>
        <v>0</v>
      </c>
      <c r="L824" s="15">
        <v>0</v>
      </c>
      <c r="M824" s="15">
        <v>0</v>
      </c>
      <c r="N824" s="15">
        <v>0</v>
      </c>
      <c r="O824" s="85">
        <v>0</v>
      </c>
    </row>
    <row r="825" spans="1:15" x14ac:dyDescent="0.25">
      <c r="A825" s="47">
        <v>9011693700</v>
      </c>
      <c r="B825" t="s">
        <v>1790</v>
      </c>
      <c r="C825" s="76" t="s">
        <v>1774</v>
      </c>
      <c r="D825" s="86">
        <v>48151.55759399994</v>
      </c>
      <c r="E825" s="86">
        <v>5611.26</v>
      </c>
      <c r="F825" s="15">
        <f>Table323[[#This Row],[Single Family]]+Table323[[#This Row],[2-4 Units]]+Table323[[#This Row],[&gt;4 Units]]</f>
        <v>0</v>
      </c>
      <c r="G825" s="15">
        <v>0</v>
      </c>
      <c r="H825" s="15">
        <v>0</v>
      </c>
      <c r="I825" s="15">
        <v>0</v>
      </c>
      <c r="J825" s="85">
        <v>0</v>
      </c>
      <c r="K825">
        <f t="shared" si="12"/>
        <v>0</v>
      </c>
      <c r="L825" s="15">
        <v>0</v>
      </c>
      <c r="M825" s="15">
        <v>0</v>
      </c>
      <c r="N825" s="15">
        <v>0</v>
      </c>
      <c r="O825" s="85">
        <v>0</v>
      </c>
    </row>
    <row r="826" spans="1:15" x14ac:dyDescent="0.25">
      <c r="A826" s="47">
        <v>9011695201</v>
      </c>
      <c r="B826" t="s">
        <v>1790</v>
      </c>
      <c r="C826" s="76" t="s">
        <v>1774</v>
      </c>
      <c r="D826" s="86">
        <v>98.879129999999989</v>
      </c>
      <c r="E826" s="86">
        <v>0</v>
      </c>
      <c r="F826" s="15">
        <f>Table323[[#This Row],[Single Family]]+Table323[[#This Row],[2-4 Units]]+Table323[[#This Row],[&gt;4 Units]]</f>
        <v>0</v>
      </c>
      <c r="G826" s="15">
        <v>0</v>
      </c>
      <c r="H826" s="15">
        <v>0</v>
      </c>
      <c r="I826" s="15">
        <v>0</v>
      </c>
      <c r="J826" s="85">
        <v>0</v>
      </c>
      <c r="K826">
        <f t="shared" si="12"/>
        <v>0</v>
      </c>
      <c r="L826" s="15">
        <v>0</v>
      </c>
      <c r="M826" s="15">
        <v>0</v>
      </c>
      <c r="N826" s="15">
        <v>0</v>
      </c>
      <c r="O826" s="85">
        <v>0</v>
      </c>
    </row>
    <row r="827" spans="1:15" x14ac:dyDescent="0.25">
      <c r="A827" s="47">
        <v>9011870300</v>
      </c>
      <c r="B827" t="s">
        <v>1790</v>
      </c>
      <c r="C827" s="76" t="s">
        <v>1774</v>
      </c>
      <c r="D827" s="86">
        <v>139.66343999999998</v>
      </c>
      <c r="E827" s="86">
        <v>0</v>
      </c>
      <c r="F827" s="15">
        <f>Table323[[#This Row],[Single Family]]+Table323[[#This Row],[2-4 Units]]+Table323[[#This Row],[&gt;4 Units]]</f>
        <v>0</v>
      </c>
      <c r="G827" s="15">
        <v>0</v>
      </c>
      <c r="H827" s="15">
        <v>0</v>
      </c>
      <c r="I827" s="15">
        <v>0</v>
      </c>
      <c r="J827" s="85">
        <v>0</v>
      </c>
      <c r="K827">
        <f t="shared" si="12"/>
        <v>0</v>
      </c>
      <c r="L827" s="15">
        <v>0</v>
      </c>
      <c r="M827" s="15">
        <v>0</v>
      </c>
      <c r="N827" s="15">
        <v>0</v>
      </c>
      <c r="O827" s="85">
        <v>0</v>
      </c>
    </row>
    <row r="828" spans="1:15" x14ac:dyDescent="0.25">
      <c r="A828" s="47">
        <v>9011870502</v>
      </c>
      <c r="B828" t="s">
        <v>1790</v>
      </c>
      <c r="C828" s="76" t="s">
        <v>1774</v>
      </c>
      <c r="D828" s="86">
        <v>12.950279999999999</v>
      </c>
      <c r="E828" s="86">
        <v>0</v>
      </c>
      <c r="F828" s="15">
        <f>Table323[[#This Row],[Single Family]]+Table323[[#This Row],[2-4 Units]]+Table323[[#This Row],[&gt;4 Units]]</f>
        <v>0</v>
      </c>
      <c r="G828" s="15">
        <v>0</v>
      </c>
      <c r="H828" s="15">
        <v>0</v>
      </c>
      <c r="I828" s="15">
        <v>0</v>
      </c>
      <c r="J828" s="85">
        <v>0</v>
      </c>
      <c r="K828">
        <f t="shared" si="12"/>
        <v>0</v>
      </c>
      <c r="L828" s="15">
        <v>0</v>
      </c>
      <c r="M828" s="15">
        <v>0</v>
      </c>
      <c r="N828" s="15">
        <v>0</v>
      </c>
      <c r="O828" s="85">
        <v>0</v>
      </c>
    </row>
    <row r="829" spans="1:15" x14ac:dyDescent="0.25">
      <c r="A829" s="47">
        <v>9005342100</v>
      </c>
      <c r="B829" t="s">
        <v>1789</v>
      </c>
      <c r="C829" s="76" t="s">
        <v>1774</v>
      </c>
      <c r="D829" s="86">
        <v>226.34639999999999</v>
      </c>
      <c r="E829" s="86">
        <v>0</v>
      </c>
      <c r="F829" s="15">
        <f>Table323[[#This Row],[Single Family]]+Table323[[#This Row],[2-4 Units]]+Table323[[#This Row],[&gt;4 Units]]</f>
        <v>0</v>
      </c>
      <c r="G829" s="15">
        <v>0</v>
      </c>
      <c r="H829" s="15">
        <v>0</v>
      </c>
      <c r="I829" s="15">
        <v>0</v>
      </c>
      <c r="J829" s="85">
        <v>0</v>
      </c>
      <c r="K829">
        <f t="shared" si="12"/>
        <v>0</v>
      </c>
      <c r="L829" s="15">
        <v>0</v>
      </c>
      <c r="M829" s="15">
        <v>0</v>
      </c>
      <c r="N829" s="15">
        <v>0</v>
      </c>
      <c r="O829" s="85">
        <v>0</v>
      </c>
    </row>
    <row r="830" spans="1:15" x14ac:dyDescent="0.25">
      <c r="A830" s="47">
        <v>9005349100</v>
      </c>
      <c r="B830" t="s">
        <v>1789</v>
      </c>
      <c r="C830" s="76" t="s">
        <v>1774</v>
      </c>
      <c r="D830" s="86">
        <v>189.33830999999998</v>
      </c>
      <c r="E830" s="86">
        <v>0</v>
      </c>
      <c r="F830" s="15">
        <f>Table323[[#This Row],[Single Family]]+Table323[[#This Row],[2-4 Units]]+Table323[[#This Row],[&gt;4 Units]]</f>
        <v>0</v>
      </c>
      <c r="G830" s="15">
        <v>0</v>
      </c>
      <c r="H830" s="15">
        <v>0</v>
      </c>
      <c r="I830" s="15">
        <v>0</v>
      </c>
      <c r="J830" s="85">
        <v>0</v>
      </c>
      <c r="K830">
        <f t="shared" si="12"/>
        <v>0</v>
      </c>
      <c r="L830" s="15">
        <v>0</v>
      </c>
      <c r="M830" s="15">
        <v>0</v>
      </c>
      <c r="N830" s="15">
        <v>0</v>
      </c>
      <c r="O830" s="85">
        <v>0</v>
      </c>
    </row>
    <row r="831" spans="1:15" x14ac:dyDescent="0.25">
      <c r="A831" s="47">
        <v>9005360100</v>
      </c>
      <c r="B831" t="s">
        <v>1789</v>
      </c>
      <c r="C831" s="76" t="s">
        <v>1774</v>
      </c>
      <c r="D831" s="86">
        <v>77229.053180999996</v>
      </c>
      <c r="E831" s="86">
        <v>16743.45</v>
      </c>
      <c r="F831" s="15">
        <f>Table323[[#This Row],[Single Family]]+Table323[[#This Row],[2-4 Units]]+Table323[[#This Row],[&gt;4 Units]]</f>
        <v>0</v>
      </c>
      <c r="G831" s="15">
        <v>0</v>
      </c>
      <c r="H831" s="15">
        <v>0</v>
      </c>
      <c r="I831" s="15">
        <v>0</v>
      </c>
      <c r="J831" s="85">
        <v>0</v>
      </c>
      <c r="K831">
        <f t="shared" si="12"/>
        <v>0</v>
      </c>
      <c r="L831" s="15">
        <v>0</v>
      </c>
      <c r="M831" s="15">
        <v>0</v>
      </c>
      <c r="N831" s="15">
        <v>0</v>
      </c>
      <c r="O831" s="85">
        <v>0</v>
      </c>
    </row>
    <row r="832" spans="1:15" x14ac:dyDescent="0.25">
      <c r="A832" s="47">
        <v>9005360200</v>
      </c>
      <c r="B832" t="s">
        <v>1789</v>
      </c>
      <c r="C832" s="76" t="s">
        <v>1774</v>
      </c>
      <c r="D832" s="86">
        <v>242317.91568599941</v>
      </c>
      <c r="E832" s="86">
        <v>283699.62</v>
      </c>
      <c r="F832" s="15">
        <f>Table323[[#This Row],[Single Family]]+Table323[[#This Row],[2-4 Units]]+Table323[[#This Row],[&gt;4 Units]]</f>
        <v>84</v>
      </c>
      <c r="G832" s="15">
        <v>83</v>
      </c>
      <c r="H832" s="15">
        <v>1</v>
      </c>
      <c r="I832" s="15">
        <v>0</v>
      </c>
      <c r="J832" s="85">
        <v>150576.019999999</v>
      </c>
      <c r="K832">
        <f t="shared" si="12"/>
        <v>87</v>
      </c>
      <c r="L832" s="15">
        <v>41</v>
      </c>
      <c r="M832" s="15">
        <v>0</v>
      </c>
      <c r="N832" s="15">
        <v>46</v>
      </c>
      <c r="O832" s="85">
        <v>107937</v>
      </c>
    </row>
    <row r="833" spans="1:15" x14ac:dyDescent="0.25">
      <c r="A833" s="47">
        <v>9005360300</v>
      </c>
      <c r="B833" t="s">
        <v>1789</v>
      </c>
      <c r="C833" s="76" t="s">
        <v>1774</v>
      </c>
      <c r="D833" s="86">
        <v>45648.52362</v>
      </c>
      <c r="E833" s="86">
        <v>14341.949999999901</v>
      </c>
      <c r="F833" s="15">
        <f>Table323[[#This Row],[Single Family]]+Table323[[#This Row],[2-4 Units]]+Table323[[#This Row],[&gt;4 Units]]</f>
        <v>0</v>
      </c>
      <c r="G833" s="15">
        <v>0</v>
      </c>
      <c r="H833" s="15">
        <v>0</v>
      </c>
      <c r="I833" s="15">
        <v>0</v>
      </c>
      <c r="J833" s="85">
        <v>0</v>
      </c>
      <c r="K833">
        <f t="shared" si="12"/>
        <v>0</v>
      </c>
      <c r="L833" s="15">
        <v>0</v>
      </c>
      <c r="M833" s="15">
        <v>0</v>
      </c>
      <c r="N833" s="15">
        <v>0</v>
      </c>
      <c r="O833" s="85">
        <v>0</v>
      </c>
    </row>
    <row r="834" spans="1:15" x14ac:dyDescent="0.25">
      <c r="A834" s="47">
        <v>9005360400</v>
      </c>
      <c r="B834" t="s">
        <v>1789</v>
      </c>
      <c r="C834" s="76" t="s">
        <v>1774</v>
      </c>
      <c r="D834" s="86">
        <v>82759.444739999992</v>
      </c>
      <c r="E834" s="86">
        <v>30873.049999999901</v>
      </c>
      <c r="F834" s="15">
        <f>Table323[[#This Row],[Single Family]]+Table323[[#This Row],[2-4 Units]]+Table323[[#This Row],[&gt;4 Units]]</f>
        <v>0</v>
      </c>
      <c r="G834" s="15">
        <v>0</v>
      </c>
      <c r="H834" s="15">
        <v>0</v>
      </c>
      <c r="I834" s="15">
        <v>0</v>
      </c>
      <c r="J834" s="85">
        <v>0</v>
      </c>
      <c r="K834">
        <f t="shared" si="12"/>
        <v>0</v>
      </c>
      <c r="L834" s="15">
        <v>0</v>
      </c>
      <c r="M834" s="15">
        <v>0</v>
      </c>
      <c r="N834" s="15">
        <v>0</v>
      </c>
      <c r="O834" s="85">
        <v>0</v>
      </c>
    </row>
    <row r="835" spans="1:15" x14ac:dyDescent="0.25">
      <c r="A835" s="47">
        <v>9009352100</v>
      </c>
      <c r="B835" t="s">
        <v>1789</v>
      </c>
      <c r="C835" s="76" t="s">
        <v>1774</v>
      </c>
      <c r="D835" s="86">
        <v>196.07993999999999</v>
      </c>
      <c r="E835" s="86">
        <v>0</v>
      </c>
      <c r="F835" s="15">
        <f>Table323[[#This Row],[Single Family]]+Table323[[#This Row],[2-4 Units]]+Table323[[#This Row],[&gt;4 Units]]</f>
        <v>0</v>
      </c>
      <c r="G835" s="15">
        <v>0</v>
      </c>
      <c r="H835" s="15">
        <v>0</v>
      </c>
      <c r="I835" s="15">
        <v>0</v>
      </c>
      <c r="J835" s="85">
        <v>0</v>
      </c>
      <c r="K835">
        <f t="shared" si="12"/>
        <v>0</v>
      </c>
      <c r="L835" s="15">
        <v>0</v>
      </c>
      <c r="M835" s="15">
        <v>0</v>
      </c>
      <c r="N835" s="15">
        <v>0</v>
      </c>
      <c r="O835" s="85">
        <v>0</v>
      </c>
    </row>
    <row r="836" spans="1:15" x14ac:dyDescent="0.25">
      <c r="A836" s="47">
        <v>9003460100</v>
      </c>
      <c r="B836" t="s">
        <v>1788</v>
      </c>
      <c r="C836" s="76" t="s">
        <v>1774</v>
      </c>
      <c r="D836" s="86">
        <v>435.80753999999996</v>
      </c>
      <c r="E836" s="86">
        <v>0</v>
      </c>
      <c r="F836" s="15">
        <f>Table323[[#This Row],[Single Family]]+Table323[[#This Row],[2-4 Units]]+Table323[[#This Row],[&gt;4 Units]]</f>
        <v>0</v>
      </c>
      <c r="G836" s="15">
        <v>0</v>
      </c>
      <c r="H836" s="15">
        <v>0</v>
      </c>
      <c r="I836" s="15">
        <v>0</v>
      </c>
      <c r="J836" s="85">
        <v>0</v>
      </c>
      <c r="K836">
        <f t="shared" si="12"/>
        <v>0</v>
      </c>
      <c r="L836" s="15">
        <v>0</v>
      </c>
      <c r="M836" s="15">
        <v>0</v>
      </c>
      <c r="N836" s="15">
        <v>0</v>
      </c>
      <c r="O836" s="85">
        <v>0</v>
      </c>
    </row>
    <row r="837" spans="1:15" x14ac:dyDescent="0.25">
      <c r="A837" s="47">
        <v>9003471400</v>
      </c>
      <c r="B837" t="s">
        <v>1788</v>
      </c>
      <c r="C837" s="76" t="s">
        <v>1774</v>
      </c>
      <c r="D837" s="86">
        <v>688.51943999999992</v>
      </c>
      <c r="E837" s="86">
        <v>0</v>
      </c>
      <c r="F837" s="15">
        <f>Table323[[#This Row],[Single Family]]+Table323[[#This Row],[2-4 Units]]+Table323[[#This Row],[&gt;4 Units]]</f>
        <v>0</v>
      </c>
      <c r="G837" s="15">
        <v>0</v>
      </c>
      <c r="H837" s="15">
        <v>0</v>
      </c>
      <c r="I837" s="15">
        <v>0</v>
      </c>
      <c r="J837" s="85">
        <v>0</v>
      </c>
      <c r="K837">
        <f t="shared" si="12"/>
        <v>0</v>
      </c>
      <c r="L837" s="15">
        <v>0</v>
      </c>
      <c r="M837" s="15">
        <v>0</v>
      </c>
      <c r="N837" s="15">
        <v>0</v>
      </c>
      <c r="O837" s="85">
        <v>0</v>
      </c>
    </row>
    <row r="838" spans="1:15" x14ac:dyDescent="0.25">
      <c r="A838" s="47">
        <v>9003496100</v>
      </c>
      <c r="B838" t="s">
        <v>1788</v>
      </c>
      <c r="C838" s="76" t="s">
        <v>1774</v>
      </c>
      <c r="D838" s="86">
        <v>22404.874589999999</v>
      </c>
      <c r="E838" s="86">
        <v>12743.44</v>
      </c>
      <c r="F838" s="15">
        <f>Table323[[#This Row],[Single Family]]+Table323[[#This Row],[2-4 Units]]+Table323[[#This Row],[&gt;4 Units]]</f>
        <v>0</v>
      </c>
      <c r="G838" s="15">
        <v>0</v>
      </c>
      <c r="H838" s="15">
        <v>0</v>
      </c>
      <c r="I838" s="15">
        <v>0</v>
      </c>
      <c r="J838" s="85">
        <v>0</v>
      </c>
      <c r="K838">
        <f t="shared" ref="K838:K901" si="13">L838+M838+N838</f>
        <v>0</v>
      </c>
      <c r="L838" s="15">
        <v>0</v>
      </c>
      <c r="M838" s="15">
        <v>0</v>
      </c>
      <c r="N838" s="15">
        <v>0</v>
      </c>
      <c r="O838" s="85">
        <v>0</v>
      </c>
    </row>
    <row r="839" spans="1:15" x14ac:dyDescent="0.25">
      <c r="A839" s="47">
        <v>9003496200</v>
      </c>
      <c r="B839" t="s">
        <v>1788</v>
      </c>
      <c r="C839" s="76" t="s">
        <v>1774</v>
      </c>
      <c r="D839" s="86">
        <v>52369.130393999942</v>
      </c>
      <c r="E839" s="86">
        <v>3854.88</v>
      </c>
      <c r="F839" s="15">
        <f>Table323[[#This Row],[Single Family]]+Table323[[#This Row],[2-4 Units]]+Table323[[#This Row],[&gt;4 Units]]</f>
        <v>0</v>
      </c>
      <c r="G839" s="15">
        <v>0</v>
      </c>
      <c r="H839" s="15">
        <v>0</v>
      </c>
      <c r="I839" s="15">
        <v>0</v>
      </c>
      <c r="J839" s="85">
        <v>0</v>
      </c>
      <c r="K839">
        <f t="shared" si="13"/>
        <v>0</v>
      </c>
      <c r="L839" s="15">
        <v>0</v>
      </c>
      <c r="M839" s="15">
        <v>0</v>
      </c>
      <c r="N839" s="15">
        <v>0</v>
      </c>
      <c r="O839" s="85">
        <v>0</v>
      </c>
    </row>
    <row r="840" spans="1:15" x14ac:dyDescent="0.25">
      <c r="A840" s="47">
        <v>9003496300</v>
      </c>
      <c r="B840" t="s">
        <v>1788</v>
      </c>
      <c r="C840" s="76" t="s">
        <v>1774</v>
      </c>
      <c r="D840" s="86">
        <v>43174.76385599994</v>
      </c>
      <c r="E840" s="86">
        <v>4419.95</v>
      </c>
      <c r="F840" s="15">
        <f>Table323[[#This Row],[Single Family]]+Table323[[#This Row],[2-4 Units]]+Table323[[#This Row],[&gt;4 Units]]</f>
        <v>0</v>
      </c>
      <c r="G840" s="15">
        <v>0</v>
      </c>
      <c r="H840" s="15">
        <v>0</v>
      </c>
      <c r="I840" s="15">
        <v>0</v>
      </c>
      <c r="J840" s="85">
        <v>0</v>
      </c>
      <c r="K840">
        <f t="shared" si="13"/>
        <v>0</v>
      </c>
      <c r="L840" s="15">
        <v>0</v>
      </c>
      <c r="M840" s="15">
        <v>0</v>
      </c>
      <c r="N840" s="15">
        <v>0</v>
      </c>
      <c r="O840" s="85">
        <v>0</v>
      </c>
    </row>
    <row r="841" spans="1:15" x14ac:dyDescent="0.25">
      <c r="A841" s="47">
        <v>9003496400</v>
      </c>
      <c r="B841" t="s">
        <v>1788</v>
      </c>
      <c r="C841" s="76" t="s">
        <v>1774</v>
      </c>
      <c r="D841" s="86">
        <v>36875.70117</v>
      </c>
      <c r="E841" s="86">
        <v>3257.4499999999898</v>
      </c>
      <c r="F841" s="15">
        <f>Table323[[#This Row],[Single Family]]+Table323[[#This Row],[2-4 Units]]+Table323[[#This Row],[&gt;4 Units]]</f>
        <v>0</v>
      </c>
      <c r="G841" s="15">
        <v>0</v>
      </c>
      <c r="H841" s="15">
        <v>0</v>
      </c>
      <c r="I841" s="15">
        <v>0</v>
      </c>
      <c r="J841" s="85">
        <v>0</v>
      </c>
      <c r="K841">
        <f t="shared" si="13"/>
        <v>0</v>
      </c>
      <c r="L841" s="15">
        <v>0</v>
      </c>
      <c r="M841" s="15">
        <v>0</v>
      </c>
      <c r="N841" s="15">
        <v>0</v>
      </c>
      <c r="O841" s="85">
        <v>0</v>
      </c>
    </row>
    <row r="842" spans="1:15" x14ac:dyDescent="0.25">
      <c r="A842" s="47">
        <v>9003496500</v>
      </c>
      <c r="B842" t="s">
        <v>1788</v>
      </c>
      <c r="C842" s="76" t="s">
        <v>1774</v>
      </c>
      <c r="D842" s="86">
        <v>34361.796105000001</v>
      </c>
      <c r="E842" s="86">
        <v>2696.02</v>
      </c>
      <c r="F842" s="15">
        <f>Table323[[#This Row],[Single Family]]+Table323[[#This Row],[2-4 Units]]+Table323[[#This Row],[&gt;4 Units]]</f>
        <v>0</v>
      </c>
      <c r="G842" s="15">
        <v>0</v>
      </c>
      <c r="H842" s="15">
        <v>0</v>
      </c>
      <c r="I842" s="15">
        <v>0</v>
      </c>
      <c r="J842" s="85">
        <v>0</v>
      </c>
      <c r="K842">
        <f t="shared" si="13"/>
        <v>0</v>
      </c>
      <c r="L842" s="15">
        <v>0</v>
      </c>
      <c r="M842" s="15">
        <v>0</v>
      </c>
      <c r="N842" s="15">
        <v>0</v>
      </c>
      <c r="O842" s="85">
        <v>0</v>
      </c>
    </row>
    <row r="843" spans="1:15" x14ac:dyDescent="0.25">
      <c r="A843" s="47">
        <v>9003496600</v>
      </c>
      <c r="B843" t="s">
        <v>1788</v>
      </c>
      <c r="C843" s="76" t="s">
        <v>1774</v>
      </c>
      <c r="D843" s="86">
        <v>44442.202769999996</v>
      </c>
      <c r="E843" s="86">
        <v>23332.0999999999</v>
      </c>
      <c r="F843" s="15">
        <f>Table323[[#This Row],[Single Family]]+Table323[[#This Row],[2-4 Units]]+Table323[[#This Row],[&gt;4 Units]]</f>
        <v>0</v>
      </c>
      <c r="G843" s="15">
        <v>0</v>
      </c>
      <c r="H843" s="15">
        <v>0</v>
      </c>
      <c r="I843" s="15">
        <v>0</v>
      </c>
      <c r="J843" s="85">
        <v>0</v>
      </c>
      <c r="K843">
        <f t="shared" si="13"/>
        <v>0</v>
      </c>
      <c r="L843" s="15">
        <v>0</v>
      </c>
      <c r="M843" s="15">
        <v>0</v>
      </c>
      <c r="N843" s="15">
        <v>0</v>
      </c>
      <c r="O843" s="85">
        <v>0</v>
      </c>
    </row>
    <row r="844" spans="1:15" x14ac:dyDescent="0.25">
      <c r="A844" s="47">
        <v>9003496700</v>
      </c>
      <c r="B844" t="s">
        <v>1788</v>
      </c>
      <c r="C844" s="76" t="s">
        <v>1774</v>
      </c>
      <c r="D844" s="86">
        <v>35601.391349999998</v>
      </c>
      <c r="E844" s="86">
        <v>2071.92</v>
      </c>
      <c r="F844" s="15">
        <f>Table323[[#This Row],[Single Family]]+Table323[[#This Row],[2-4 Units]]+Table323[[#This Row],[&gt;4 Units]]</f>
        <v>0</v>
      </c>
      <c r="G844" s="15">
        <v>0</v>
      </c>
      <c r="H844" s="15">
        <v>0</v>
      </c>
      <c r="I844" s="15">
        <v>0</v>
      </c>
      <c r="J844" s="85">
        <v>0</v>
      </c>
      <c r="K844">
        <f t="shared" si="13"/>
        <v>0</v>
      </c>
      <c r="L844" s="15">
        <v>0</v>
      </c>
      <c r="M844" s="15">
        <v>0</v>
      </c>
      <c r="N844" s="15">
        <v>0</v>
      </c>
      <c r="O844" s="85">
        <v>0</v>
      </c>
    </row>
    <row r="845" spans="1:15" x14ac:dyDescent="0.25">
      <c r="A845" s="47">
        <v>9003496800</v>
      </c>
      <c r="B845" t="s">
        <v>1788</v>
      </c>
      <c r="C845" s="76" t="s">
        <v>1774</v>
      </c>
      <c r="D845" s="86">
        <v>33262.128521999941</v>
      </c>
      <c r="E845" s="86">
        <v>7161.24999999999</v>
      </c>
      <c r="F845" s="15">
        <f>Table323[[#This Row],[Single Family]]+Table323[[#This Row],[2-4 Units]]+Table323[[#This Row],[&gt;4 Units]]</f>
        <v>0</v>
      </c>
      <c r="G845" s="15">
        <v>0</v>
      </c>
      <c r="H845" s="15">
        <v>0</v>
      </c>
      <c r="I845" s="15">
        <v>0</v>
      </c>
      <c r="J845" s="85">
        <v>0</v>
      </c>
      <c r="K845">
        <f t="shared" si="13"/>
        <v>0</v>
      </c>
      <c r="L845" s="15">
        <v>0</v>
      </c>
      <c r="M845" s="15">
        <v>0</v>
      </c>
      <c r="N845" s="15">
        <v>0</v>
      </c>
      <c r="O845" s="85">
        <v>0</v>
      </c>
    </row>
    <row r="846" spans="1:15" x14ac:dyDescent="0.25">
      <c r="A846" s="47">
        <v>9003496900</v>
      </c>
      <c r="B846" t="s">
        <v>1788</v>
      </c>
      <c r="C846" s="76" t="s">
        <v>1774</v>
      </c>
      <c r="D846" s="86">
        <v>58611.613283999432</v>
      </c>
      <c r="E846" s="86">
        <v>4045.45</v>
      </c>
      <c r="F846" s="15">
        <f>Table323[[#This Row],[Single Family]]+Table323[[#This Row],[2-4 Units]]+Table323[[#This Row],[&gt;4 Units]]</f>
        <v>0</v>
      </c>
      <c r="G846" s="15">
        <v>0</v>
      </c>
      <c r="H846" s="15">
        <v>0</v>
      </c>
      <c r="I846" s="15">
        <v>0</v>
      </c>
      <c r="J846" s="85">
        <v>0</v>
      </c>
      <c r="K846">
        <f t="shared" si="13"/>
        <v>0</v>
      </c>
      <c r="L846" s="15">
        <v>0</v>
      </c>
      <c r="M846" s="15">
        <v>0</v>
      </c>
      <c r="N846" s="15">
        <v>0</v>
      </c>
      <c r="O846" s="85">
        <v>0</v>
      </c>
    </row>
    <row r="847" spans="1:15" x14ac:dyDescent="0.25">
      <c r="A847" s="47">
        <v>9003497000</v>
      </c>
      <c r="B847" t="s">
        <v>1788</v>
      </c>
      <c r="C847" s="76" t="s">
        <v>1774</v>
      </c>
      <c r="D847" s="86">
        <v>57188.15411399943</v>
      </c>
      <c r="E847" s="86">
        <v>9439.3299999999908</v>
      </c>
      <c r="F847" s="15">
        <f>Table323[[#This Row],[Single Family]]+Table323[[#This Row],[2-4 Units]]+Table323[[#This Row],[&gt;4 Units]]</f>
        <v>0</v>
      </c>
      <c r="G847" s="15">
        <v>0</v>
      </c>
      <c r="H847" s="15">
        <v>0</v>
      </c>
      <c r="I847" s="15">
        <v>0</v>
      </c>
      <c r="J847" s="85">
        <v>0</v>
      </c>
      <c r="K847">
        <f t="shared" si="13"/>
        <v>0</v>
      </c>
      <c r="L847" s="15">
        <v>0</v>
      </c>
      <c r="M847" s="15">
        <v>0</v>
      </c>
      <c r="N847" s="15">
        <v>0</v>
      </c>
      <c r="O847" s="85">
        <v>0</v>
      </c>
    </row>
    <row r="848" spans="1:15" x14ac:dyDescent="0.25">
      <c r="A848" s="47">
        <v>9003497100</v>
      </c>
      <c r="B848" t="s">
        <v>1788</v>
      </c>
      <c r="C848" s="76" t="s">
        <v>1774</v>
      </c>
      <c r="D848" s="86">
        <v>37672.670699999995</v>
      </c>
      <c r="E848" s="86">
        <v>17846.9899999999</v>
      </c>
      <c r="F848" s="15">
        <f>Table323[[#This Row],[Single Family]]+Table323[[#This Row],[2-4 Units]]+Table323[[#This Row],[&gt;4 Units]]</f>
        <v>0</v>
      </c>
      <c r="G848" s="15">
        <v>0</v>
      </c>
      <c r="H848" s="15">
        <v>0</v>
      </c>
      <c r="I848" s="15">
        <v>0</v>
      </c>
      <c r="J848" s="85">
        <v>0</v>
      </c>
      <c r="K848">
        <f t="shared" si="13"/>
        <v>0</v>
      </c>
      <c r="L848" s="15">
        <v>0</v>
      </c>
      <c r="M848" s="15">
        <v>0</v>
      </c>
      <c r="N848" s="15">
        <v>0</v>
      </c>
      <c r="O848" s="85">
        <v>0</v>
      </c>
    </row>
    <row r="849" spans="1:15" x14ac:dyDescent="0.25">
      <c r="A849" s="47">
        <v>9003497200</v>
      </c>
      <c r="B849" t="s">
        <v>1788</v>
      </c>
      <c r="C849" s="76" t="s">
        <v>1774</v>
      </c>
      <c r="D849" s="86">
        <v>24486.104789999998</v>
      </c>
      <c r="E849" s="86">
        <v>2398.1699999999901</v>
      </c>
      <c r="F849" s="15">
        <f>Table323[[#This Row],[Single Family]]+Table323[[#This Row],[2-4 Units]]+Table323[[#This Row],[&gt;4 Units]]</f>
        <v>0</v>
      </c>
      <c r="G849" s="15">
        <v>0</v>
      </c>
      <c r="H849" s="15">
        <v>0</v>
      </c>
      <c r="I849" s="15">
        <v>0</v>
      </c>
      <c r="J849" s="85">
        <v>0</v>
      </c>
      <c r="K849">
        <f t="shared" si="13"/>
        <v>0</v>
      </c>
      <c r="L849" s="15">
        <v>0</v>
      </c>
      <c r="M849" s="15">
        <v>0</v>
      </c>
      <c r="N849" s="15">
        <v>0</v>
      </c>
      <c r="O849" s="85">
        <v>0</v>
      </c>
    </row>
    <row r="850" spans="1:15" x14ac:dyDescent="0.25">
      <c r="A850" s="47">
        <v>9003497300</v>
      </c>
      <c r="B850" t="s">
        <v>1788</v>
      </c>
      <c r="C850" s="76" t="s">
        <v>1774</v>
      </c>
      <c r="D850" s="86">
        <v>61178.399603999431</v>
      </c>
      <c r="E850" s="86">
        <v>19692.22</v>
      </c>
      <c r="F850" s="15">
        <f>Table323[[#This Row],[Single Family]]+Table323[[#This Row],[2-4 Units]]+Table323[[#This Row],[&gt;4 Units]]</f>
        <v>0</v>
      </c>
      <c r="G850" s="15">
        <v>0</v>
      </c>
      <c r="H850" s="15">
        <v>0</v>
      </c>
      <c r="I850" s="15">
        <v>0</v>
      </c>
      <c r="J850" s="85">
        <v>0</v>
      </c>
      <c r="K850">
        <f t="shared" si="13"/>
        <v>0</v>
      </c>
      <c r="L850" s="15">
        <v>0</v>
      </c>
      <c r="M850" s="15">
        <v>0</v>
      </c>
      <c r="N850" s="15">
        <v>0</v>
      </c>
      <c r="O850" s="85">
        <v>0</v>
      </c>
    </row>
    <row r="851" spans="1:15" x14ac:dyDescent="0.25">
      <c r="A851" s="47">
        <v>9003497400</v>
      </c>
      <c r="B851" t="s">
        <v>1788</v>
      </c>
      <c r="C851" s="76" t="s">
        <v>1774</v>
      </c>
      <c r="D851" s="86">
        <v>59611.407786000003</v>
      </c>
      <c r="E851" s="86">
        <v>11508.299999999899</v>
      </c>
      <c r="F851" s="15">
        <f>Table323[[#This Row],[Single Family]]+Table323[[#This Row],[2-4 Units]]+Table323[[#This Row],[&gt;4 Units]]</f>
        <v>0</v>
      </c>
      <c r="G851" s="15">
        <v>0</v>
      </c>
      <c r="H851" s="15">
        <v>0</v>
      </c>
      <c r="I851" s="15">
        <v>0</v>
      </c>
      <c r="J851" s="85">
        <v>0</v>
      </c>
      <c r="K851">
        <f t="shared" si="13"/>
        <v>0</v>
      </c>
      <c r="L851" s="15">
        <v>0</v>
      </c>
      <c r="M851" s="15">
        <v>0</v>
      </c>
      <c r="N851" s="15">
        <v>0</v>
      </c>
      <c r="O851" s="85">
        <v>0</v>
      </c>
    </row>
    <row r="852" spans="1:15" x14ac:dyDescent="0.25">
      <c r="A852" s="47">
        <v>9003497500</v>
      </c>
      <c r="B852" t="s">
        <v>1788</v>
      </c>
      <c r="C852" s="76" t="s">
        <v>1774</v>
      </c>
      <c r="D852" s="86">
        <v>56531.890169999999</v>
      </c>
      <c r="E852" s="86">
        <v>21403.56</v>
      </c>
      <c r="F852" s="15">
        <f>Table323[[#This Row],[Single Family]]+Table323[[#This Row],[2-4 Units]]+Table323[[#This Row],[&gt;4 Units]]</f>
        <v>0</v>
      </c>
      <c r="G852" s="15">
        <v>0</v>
      </c>
      <c r="H852" s="15">
        <v>0</v>
      </c>
      <c r="I852" s="15">
        <v>0</v>
      </c>
      <c r="J852" s="85">
        <v>0</v>
      </c>
      <c r="K852">
        <f t="shared" si="13"/>
        <v>0</v>
      </c>
      <c r="L852" s="15">
        <v>0</v>
      </c>
      <c r="M852" s="15">
        <v>0</v>
      </c>
      <c r="N852" s="15">
        <v>0</v>
      </c>
      <c r="O852" s="85">
        <v>0</v>
      </c>
    </row>
    <row r="853" spans="1:15" x14ac:dyDescent="0.25">
      <c r="A853" s="47">
        <v>9003497600</v>
      </c>
      <c r="B853" t="s">
        <v>1788</v>
      </c>
      <c r="C853" s="76" t="s">
        <v>1774</v>
      </c>
      <c r="D853" s="86">
        <v>27062.108829000001</v>
      </c>
      <c r="E853" s="86">
        <v>6066.17</v>
      </c>
      <c r="F853" s="15">
        <f>Table323[[#This Row],[Single Family]]+Table323[[#This Row],[2-4 Units]]+Table323[[#This Row],[&gt;4 Units]]</f>
        <v>0</v>
      </c>
      <c r="G853" s="15">
        <v>0</v>
      </c>
      <c r="H853" s="15">
        <v>0</v>
      </c>
      <c r="I853" s="15">
        <v>0</v>
      </c>
      <c r="J853" s="85">
        <v>0</v>
      </c>
      <c r="K853">
        <f t="shared" si="13"/>
        <v>0</v>
      </c>
      <c r="L853" s="15">
        <v>0</v>
      </c>
      <c r="M853" s="15">
        <v>0</v>
      </c>
      <c r="N853" s="15">
        <v>0</v>
      </c>
      <c r="O853" s="85">
        <v>0</v>
      </c>
    </row>
    <row r="854" spans="1:15" x14ac:dyDescent="0.25">
      <c r="A854" s="47">
        <v>9003497700</v>
      </c>
      <c r="B854" t="s">
        <v>1788</v>
      </c>
      <c r="C854" s="76" t="s">
        <v>1774</v>
      </c>
      <c r="D854" s="86">
        <v>376656.23173499998</v>
      </c>
      <c r="E854" s="86">
        <v>743067.32999999903</v>
      </c>
      <c r="F854" s="15">
        <f>Table323[[#This Row],[Single Family]]+Table323[[#This Row],[2-4 Units]]+Table323[[#This Row],[&gt;4 Units]]</f>
        <v>955</v>
      </c>
      <c r="G854" s="15">
        <v>316</v>
      </c>
      <c r="H854" s="15">
        <v>2</v>
      </c>
      <c r="I854" s="15">
        <v>637</v>
      </c>
      <c r="J854" s="85">
        <v>411077.65</v>
      </c>
      <c r="K854">
        <f t="shared" si="13"/>
        <v>226</v>
      </c>
      <c r="L854" s="15">
        <v>18</v>
      </c>
      <c r="M854" s="15">
        <v>0</v>
      </c>
      <c r="N854" s="15">
        <v>208</v>
      </c>
      <c r="O854" s="85">
        <v>90630</v>
      </c>
    </row>
    <row r="855" spans="1:15" x14ac:dyDescent="0.25">
      <c r="A855" s="47">
        <v>9003524700</v>
      </c>
      <c r="B855" t="s">
        <v>1788</v>
      </c>
      <c r="C855" s="76" t="s">
        <v>1774</v>
      </c>
      <c r="D855" s="86">
        <v>53.604179999999999</v>
      </c>
      <c r="E855" s="86">
        <v>0</v>
      </c>
      <c r="F855" s="15">
        <f>Table323[[#This Row],[Single Family]]+Table323[[#This Row],[2-4 Units]]+Table323[[#This Row],[&gt;4 Units]]</f>
        <v>0</v>
      </c>
      <c r="G855" s="15">
        <v>0</v>
      </c>
      <c r="H855" s="15">
        <v>0</v>
      </c>
      <c r="I855" s="15">
        <v>0</v>
      </c>
      <c r="J855" s="85">
        <v>0</v>
      </c>
      <c r="K855">
        <f t="shared" si="13"/>
        <v>0</v>
      </c>
      <c r="L855" s="15">
        <v>0</v>
      </c>
      <c r="M855" s="15">
        <v>0</v>
      </c>
      <c r="N855" s="15">
        <v>0</v>
      </c>
      <c r="O855" s="85">
        <v>0</v>
      </c>
    </row>
    <row r="856" spans="1:15" x14ac:dyDescent="0.25">
      <c r="A856" s="47">
        <v>9007680100</v>
      </c>
      <c r="B856" t="s">
        <v>1787</v>
      </c>
      <c r="C856" s="76" t="s">
        <v>1774</v>
      </c>
      <c r="D856" s="86">
        <v>180194.60661299998</v>
      </c>
      <c r="E856" s="86">
        <v>113264.83</v>
      </c>
      <c r="F856" s="15">
        <f>Table323[[#This Row],[Single Family]]+Table323[[#This Row],[2-4 Units]]+Table323[[#This Row],[&gt;4 Units]]</f>
        <v>29</v>
      </c>
      <c r="G856" s="15">
        <v>29</v>
      </c>
      <c r="H856" s="15">
        <v>0</v>
      </c>
      <c r="I856" s="15">
        <v>0</v>
      </c>
      <c r="J856" s="85">
        <v>48183.8</v>
      </c>
      <c r="K856">
        <f t="shared" si="13"/>
        <v>30</v>
      </c>
      <c r="L856" s="15">
        <v>6</v>
      </c>
      <c r="M856" s="15">
        <v>0</v>
      </c>
      <c r="N856" s="15">
        <v>24</v>
      </c>
      <c r="O856" s="85">
        <v>35212.599999999897</v>
      </c>
    </row>
    <row r="857" spans="1:15" x14ac:dyDescent="0.25">
      <c r="A857" s="47">
        <v>9001050100</v>
      </c>
      <c r="B857" t="s">
        <v>1786</v>
      </c>
      <c r="C857" s="76" t="s">
        <v>1774</v>
      </c>
      <c r="D857" s="86">
        <v>425.84535</v>
      </c>
      <c r="E857" s="86">
        <v>0</v>
      </c>
      <c r="F857" s="15">
        <f>Table323[[#This Row],[Single Family]]+Table323[[#This Row],[2-4 Units]]+Table323[[#This Row],[&gt;4 Units]]</f>
        <v>0</v>
      </c>
      <c r="G857" s="15">
        <v>0</v>
      </c>
      <c r="H857" s="15">
        <v>0</v>
      </c>
      <c r="I857" s="15">
        <v>0</v>
      </c>
      <c r="J857" s="85">
        <v>0</v>
      </c>
      <c r="K857">
        <f t="shared" si="13"/>
        <v>0</v>
      </c>
      <c r="L857" s="15">
        <v>0</v>
      </c>
      <c r="M857" s="15">
        <v>0</v>
      </c>
      <c r="N857" s="15">
        <v>0</v>
      </c>
      <c r="O857" s="85">
        <v>0</v>
      </c>
    </row>
    <row r="858" spans="1:15" x14ac:dyDescent="0.25">
      <c r="A858" s="47">
        <v>9001050300</v>
      </c>
      <c r="B858" t="s">
        <v>1786</v>
      </c>
      <c r="C858" s="76" t="s">
        <v>1774</v>
      </c>
      <c r="D858" s="86">
        <v>586.51613999999995</v>
      </c>
      <c r="E858" s="86">
        <v>3089.2599999999902</v>
      </c>
      <c r="F858" s="15">
        <f>Table323[[#This Row],[Single Family]]+Table323[[#This Row],[2-4 Units]]+Table323[[#This Row],[&gt;4 Units]]</f>
        <v>0</v>
      </c>
      <c r="G858" s="15">
        <v>0</v>
      </c>
      <c r="H858" s="15">
        <v>0</v>
      </c>
      <c r="I858" s="15">
        <v>0</v>
      </c>
      <c r="J858" s="85">
        <v>0</v>
      </c>
      <c r="K858">
        <f t="shared" si="13"/>
        <v>0</v>
      </c>
      <c r="L858" s="15">
        <v>0</v>
      </c>
      <c r="M858" s="15">
        <v>0</v>
      </c>
      <c r="N858" s="15">
        <v>0</v>
      </c>
      <c r="O858" s="85">
        <v>0</v>
      </c>
    </row>
    <row r="859" spans="1:15" x14ac:dyDescent="0.25">
      <c r="A859" s="47">
        <v>9001050600</v>
      </c>
      <c r="B859" t="s">
        <v>1786</v>
      </c>
      <c r="C859" s="76" t="s">
        <v>1774</v>
      </c>
      <c r="D859" s="86">
        <v>47.327489999999997</v>
      </c>
      <c r="E859" s="86">
        <v>0</v>
      </c>
      <c r="F859" s="15">
        <f>Table323[[#This Row],[Single Family]]+Table323[[#This Row],[2-4 Units]]+Table323[[#This Row],[&gt;4 Units]]</f>
        <v>0</v>
      </c>
      <c r="G859" s="15">
        <v>0</v>
      </c>
      <c r="H859" s="15">
        <v>0</v>
      </c>
      <c r="I859" s="15">
        <v>0</v>
      </c>
      <c r="J859" s="85">
        <v>0</v>
      </c>
      <c r="K859">
        <f t="shared" si="13"/>
        <v>0</v>
      </c>
      <c r="L859" s="15">
        <v>0</v>
      </c>
      <c r="M859" s="15">
        <v>0</v>
      </c>
      <c r="N859" s="15">
        <v>0</v>
      </c>
      <c r="O859" s="85">
        <v>0</v>
      </c>
    </row>
    <row r="860" spans="1:15" x14ac:dyDescent="0.25">
      <c r="A860" s="47">
        <v>9001055100</v>
      </c>
      <c r="B860" t="s">
        <v>1786</v>
      </c>
      <c r="C860" s="76" t="s">
        <v>1774</v>
      </c>
      <c r="D860" s="86">
        <v>231166.025307</v>
      </c>
      <c r="E860" s="86">
        <v>153331.94</v>
      </c>
      <c r="F860" s="15">
        <f>Table323[[#This Row],[Single Family]]+Table323[[#This Row],[2-4 Units]]+Table323[[#This Row],[&gt;4 Units]]</f>
        <v>61</v>
      </c>
      <c r="G860" s="15">
        <v>61</v>
      </c>
      <c r="H860" s="15">
        <v>0</v>
      </c>
      <c r="I860" s="15">
        <v>0</v>
      </c>
      <c r="J860" s="85">
        <v>140469</v>
      </c>
      <c r="K860">
        <f t="shared" si="13"/>
        <v>3</v>
      </c>
      <c r="L860" s="15">
        <v>3</v>
      </c>
      <c r="M860" s="15">
        <v>0</v>
      </c>
      <c r="N860" s="15">
        <v>0</v>
      </c>
      <c r="O860" s="85">
        <v>11898.7</v>
      </c>
    </row>
    <row r="861" spans="1:15" x14ac:dyDescent="0.25">
      <c r="A861" s="47">
        <v>9001055200</v>
      </c>
      <c r="B861" t="s">
        <v>1786</v>
      </c>
      <c r="C861" s="76" t="s">
        <v>1774</v>
      </c>
      <c r="D861" s="86">
        <v>106181.84619</v>
      </c>
      <c r="E861" s="86">
        <v>23852.699999999899</v>
      </c>
      <c r="F861" s="15">
        <f>Table323[[#This Row],[Single Family]]+Table323[[#This Row],[2-4 Units]]+Table323[[#This Row],[&gt;4 Units]]</f>
        <v>0</v>
      </c>
      <c r="G861" s="15">
        <v>0</v>
      </c>
      <c r="H861" s="15">
        <v>0</v>
      </c>
      <c r="I861" s="15">
        <v>0</v>
      </c>
      <c r="J861" s="85">
        <v>0</v>
      </c>
      <c r="K861">
        <f t="shared" si="13"/>
        <v>0</v>
      </c>
      <c r="L861" s="15">
        <v>0</v>
      </c>
      <c r="M861" s="15">
        <v>0</v>
      </c>
      <c r="N861" s="15">
        <v>0</v>
      </c>
      <c r="O861" s="85">
        <v>0</v>
      </c>
    </row>
    <row r="862" spans="1:15" x14ac:dyDescent="0.25">
      <c r="A862" s="47">
        <v>9001042500</v>
      </c>
      <c r="B862" t="s">
        <v>1785</v>
      </c>
      <c r="C862" s="76" t="s">
        <v>1774</v>
      </c>
      <c r="D862" s="86">
        <v>87.913349999999994</v>
      </c>
      <c r="E862" s="86">
        <v>0</v>
      </c>
      <c r="F862" s="15">
        <f>Table323[[#This Row],[Single Family]]+Table323[[#This Row],[2-4 Units]]+Table323[[#This Row],[&gt;4 Units]]</f>
        <v>0</v>
      </c>
      <c r="G862" s="15">
        <v>0</v>
      </c>
      <c r="H862" s="15">
        <v>0</v>
      </c>
      <c r="I862" s="15">
        <v>0</v>
      </c>
      <c r="J862" s="85">
        <v>0</v>
      </c>
      <c r="K862">
        <f t="shared" si="13"/>
        <v>0</v>
      </c>
      <c r="L862" s="15">
        <v>0</v>
      </c>
      <c r="M862" s="15">
        <v>0</v>
      </c>
      <c r="N862" s="15">
        <v>0</v>
      </c>
      <c r="O862" s="85">
        <v>0</v>
      </c>
    </row>
    <row r="863" spans="1:15" x14ac:dyDescent="0.25">
      <c r="A863" s="47">
        <v>9001042600</v>
      </c>
      <c r="B863" t="s">
        <v>1785</v>
      </c>
      <c r="C863" s="76" t="s">
        <v>1774</v>
      </c>
      <c r="D863" s="86">
        <v>1232.1873899999998</v>
      </c>
      <c r="E863" s="86">
        <v>0</v>
      </c>
      <c r="F863" s="15">
        <f>Table323[[#This Row],[Single Family]]+Table323[[#This Row],[2-4 Units]]+Table323[[#This Row],[&gt;4 Units]]</f>
        <v>0</v>
      </c>
      <c r="G863" s="15">
        <v>0</v>
      </c>
      <c r="H863" s="15">
        <v>0</v>
      </c>
      <c r="I863" s="15">
        <v>0</v>
      </c>
      <c r="J863" s="85">
        <v>0</v>
      </c>
      <c r="K863">
        <f t="shared" si="13"/>
        <v>0</v>
      </c>
      <c r="L863" s="15">
        <v>0</v>
      </c>
      <c r="M863" s="15">
        <v>0</v>
      </c>
      <c r="N863" s="15">
        <v>0</v>
      </c>
      <c r="O863" s="85">
        <v>0</v>
      </c>
    </row>
    <row r="864" spans="1:15" x14ac:dyDescent="0.25">
      <c r="A864" s="47">
        <v>9001043500</v>
      </c>
      <c r="B864" t="s">
        <v>1785</v>
      </c>
      <c r="C864" s="76" t="s">
        <v>1774</v>
      </c>
      <c r="D864" s="86">
        <v>801.81170999999995</v>
      </c>
      <c r="E864" s="86">
        <v>0</v>
      </c>
      <c r="F864" s="15">
        <f>Table323[[#This Row],[Single Family]]+Table323[[#This Row],[2-4 Units]]+Table323[[#This Row],[&gt;4 Units]]</f>
        <v>0</v>
      </c>
      <c r="G864" s="15">
        <v>0</v>
      </c>
      <c r="H864" s="15">
        <v>0</v>
      </c>
      <c r="I864" s="15">
        <v>0</v>
      </c>
      <c r="J864" s="85">
        <v>0</v>
      </c>
      <c r="K864">
        <f t="shared" si="13"/>
        <v>0</v>
      </c>
      <c r="L864" s="15">
        <v>0</v>
      </c>
      <c r="M864" s="15">
        <v>0</v>
      </c>
      <c r="N864" s="15">
        <v>0</v>
      </c>
      <c r="O864" s="85">
        <v>0</v>
      </c>
    </row>
    <row r="865" spans="1:15" x14ac:dyDescent="0.25">
      <c r="A865" s="47">
        <v>9001044300</v>
      </c>
      <c r="B865" t="s">
        <v>1785</v>
      </c>
      <c r="C865" s="76" t="s">
        <v>1774</v>
      </c>
      <c r="D865" s="86">
        <v>1971.70281</v>
      </c>
      <c r="E865" s="86">
        <v>0</v>
      </c>
      <c r="F865" s="15">
        <f>Table323[[#This Row],[Single Family]]+Table323[[#This Row],[2-4 Units]]+Table323[[#This Row],[&gt;4 Units]]</f>
        <v>0</v>
      </c>
      <c r="G865" s="15">
        <v>0</v>
      </c>
      <c r="H865" s="15">
        <v>0</v>
      </c>
      <c r="I865" s="15">
        <v>0</v>
      </c>
      <c r="J865" s="85">
        <v>0</v>
      </c>
      <c r="K865">
        <f t="shared" si="13"/>
        <v>0</v>
      </c>
      <c r="L865" s="15">
        <v>0</v>
      </c>
      <c r="M865" s="15">
        <v>0</v>
      </c>
      <c r="N865" s="15">
        <v>0</v>
      </c>
      <c r="O865" s="85">
        <v>0</v>
      </c>
    </row>
    <row r="866" spans="1:15" x14ac:dyDescent="0.25">
      <c r="A866" s="47">
        <v>9001045400</v>
      </c>
      <c r="B866" t="s">
        <v>1785</v>
      </c>
      <c r="C866" s="76" t="s">
        <v>1774</v>
      </c>
      <c r="D866" s="86">
        <v>543.09528</v>
      </c>
      <c r="E866" s="86">
        <v>0</v>
      </c>
      <c r="F866" s="15">
        <f>Table323[[#This Row],[Single Family]]+Table323[[#This Row],[2-4 Units]]+Table323[[#This Row],[&gt;4 Units]]</f>
        <v>0</v>
      </c>
      <c r="G866" s="15">
        <v>0</v>
      </c>
      <c r="H866" s="15">
        <v>0</v>
      </c>
      <c r="I866" s="15">
        <v>0</v>
      </c>
      <c r="J866" s="85">
        <v>0</v>
      </c>
      <c r="K866">
        <f t="shared" si="13"/>
        <v>0</v>
      </c>
      <c r="L866" s="15">
        <v>0</v>
      </c>
      <c r="M866" s="15">
        <v>0</v>
      </c>
      <c r="N866" s="15">
        <v>0</v>
      </c>
      <c r="O866" s="85">
        <v>0</v>
      </c>
    </row>
    <row r="867" spans="1:15" x14ac:dyDescent="0.25">
      <c r="A867" s="47">
        <v>9001050100</v>
      </c>
      <c r="B867" t="s">
        <v>1785</v>
      </c>
      <c r="C867" s="76" t="s">
        <v>1774</v>
      </c>
      <c r="D867" s="86">
        <v>94153.490613000002</v>
      </c>
      <c r="E867" s="86">
        <v>8810.6</v>
      </c>
      <c r="F867" s="15">
        <f>Table323[[#This Row],[Single Family]]+Table323[[#This Row],[2-4 Units]]+Table323[[#This Row],[&gt;4 Units]]</f>
        <v>0</v>
      </c>
      <c r="G867" s="15">
        <v>0</v>
      </c>
      <c r="H867" s="15">
        <v>0</v>
      </c>
      <c r="I867" s="15">
        <v>0</v>
      </c>
      <c r="J867" s="85">
        <v>0</v>
      </c>
      <c r="K867">
        <f t="shared" si="13"/>
        <v>0</v>
      </c>
      <c r="L867" s="15">
        <v>0</v>
      </c>
      <c r="M867" s="15">
        <v>0</v>
      </c>
      <c r="N867" s="15">
        <v>0</v>
      </c>
      <c r="O867" s="85">
        <v>0</v>
      </c>
    </row>
    <row r="868" spans="1:15" x14ac:dyDescent="0.25">
      <c r="A868" s="47">
        <v>9001050200</v>
      </c>
      <c r="B868" t="s">
        <v>1785</v>
      </c>
      <c r="C868" s="76" t="s">
        <v>1774</v>
      </c>
      <c r="D868" s="86">
        <v>94386.326894999424</v>
      </c>
      <c r="E868" s="86">
        <v>11024.33</v>
      </c>
      <c r="F868" s="15">
        <f>Table323[[#This Row],[Single Family]]+Table323[[#This Row],[2-4 Units]]+Table323[[#This Row],[&gt;4 Units]]</f>
        <v>0</v>
      </c>
      <c r="G868" s="15">
        <v>0</v>
      </c>
      <c r="H868" s="15">
        <v>0</v>
      </c>
      <c r="I868" s="15">
        <v>0</v>
      </c>
      <c r="J868" s="85">
        <v>0</v>
      </c>
      <c r="K868">
        <f t="shared" si="13"/>
        <v>0</v>
      </c>
      <c r="L868" s="15">
        <v>0</v>
      </c>
      <c r="M868" s="15">
        <v>0</v>
      </c>
      <c r="N868" s="15">
        <v>0</v>
      </c>
      <c r="O868" s="85">
        <v>0</v>
      </c>
    </row>
    <row r="869" spans="1:15" x14ac:dyDescent="0.25">
      <c r="A869" s="47">
        <v>9001050300</v>
      </c>
      <c r="B869" t="s">
        <v>1785</v>
      </c>
      <c r="C869" s="76" t="s">
        <v>1774</v>
      </c>
      <c r="D869" s="86">
        <f>424254.763044+3641</f>
        <v>427895.76304400002</v>
      </c>
      <c r="E869" s="86">
        <v>216050.72</v>
      </c>
      <c r="F869" s="15">
        <f>Table323[[#This Row],[Single Family]]+Table323[[#This Row],[2-4 Units]]+Table323[[#This Row],[&gt;4 Units]]</f>
        <v>98</v>
      </c>
      <c r="G869" s="15">
        <v>98</v>
      </c>
      <c r="H869" s="15">
        <v>0</v>
      </c>
      <c r="I869" s="15">
        <v>0</v>
      </c>
      <c r="J869" s="85">
        <v>141795</v>
      </c>
      <c r="K869">
        <f t="shared" si="13"/>
        <v>99</v>
      </c>
      <c r="L869" s="15">
        <v>6</v>
      </c>
      <c r="M869" s="15">
        <v>0</v>
      </c>
      <c r="N869" s="15">
        <v>93</v>
      </c>
      <c r="O869" s="85">
        <v>30992</v>
      </c>
    </row>
    <row r="870" spans="1:15" x14ac:dyDescent="0.25">
      <c r="A870" s="47">
        <v>9001050400</v>
      </c>
      <c r="B870" t="s">
        <v>1785</v>
      </c>
      <c r="C870" s="76" t="s">
        <v>1774</v>
      </c>
      <c r="D870" s="86">
        <v>54821.818169999999</v>
      </c>
      <c r="E870" s="86">
        <v>8600.44</v>
      </c>
      <c r="F870" s="15">
        <f>Table323[[#This Row],[Single Family]]+Table323[[#This Row],[2-4 Units]]+Table323[[#This Row],[&gt;4 Units]]</f>
        <v>0</v>
      </c>
      <c r="G870" s="15">
        <v>0</v>
      </c>
      <c r="H870" s="15">
        <v>0</v>
      </c>
      <c r="I870" s="15">
        <v>0</v>
      </c>
      <c r="J870" s="85">
        <v>0</v>
      </c>
      <c r="K870">
        <f t="shared" si="13"/>
        <v>0</v>
      </c>
      <c r="L870" s="15">
        <v>0</v>
      </c>
      <c r="M870" s="15">
        <v>0</v>
      </c>
      <c r="N870" s="15">
        <v>0</v>
      </c>
      <c r="O870" s="85">
        <v>0</v>
      </c>
    </row>
    <row r="871" spans="1:15" x14ac:dyDescent="0.25">
      <c r="A871" s="47">
        <v>9001050500</v>
      </c>
      <c r="B871" t="s">
        <v>1785</v>
      </c>
      <c r="C871" s="76" t="s">
        <v>1774</v>
      </c>
      <c r="D871" s="86">
        <v>109734.14258099999</v>
      </c>
      <c r="E871" s="86">
        <v>6204.9699999999903</v>
      </c>
      <c r="F871" s="15">
        <f>Table323[[#This Row],[Single Family]]+Table323[[#This Row],[2-4 Units]]+Table323[[#This Row],[&gt;4 Units]]</f>
        <v>0</v>
      </c>
      <c r="G871" s="15">
        <v>0</v>
      </c>
      <c r="H871" s="15">
        <v>0</v>
      </c>
      <c r="I871" s="15">
        <v>0</v>
      </c>
      <c r="J871" s="85">
        <v>0</v>
      </c>
      <c r="K871">
        <f t="shared" si="13"/>
        <v>0</v>
      </c>
      <c r="L871" s="15">
        <v>0</v>
      </c>
      <c r="M871" s="15">
        <v>0</v>
      </c>
      <c r="N871" s="15">
        <v>0</v>
      </c>
      <c r="O871" s="85">
        <v>0</v>
      </c>
    </row>
    <row r="872" spans="1:15" x14ac:dyDescent="0.25">
      <c r="A872" s="47">
        <v>9001050600</v>
      </c>
      <c r="B872" t="s">
        <v>1785</v>
      </c>
      <c r="C872" s="76" t="s">
        <v>1774</v>
      </c>
      <c r="D872" s="86">
        <v>93762.409733999433</v>
      </c>
      <c r="E872" s="86">
        <v>8224.25</v>
      </c>
      <c r="F872" s="15">
        <f>Table323[[#This Row],[Single Family]]+Table323[[#This Row],[2-4 Units]]+Table323[[#This Row],[&gt;4 Units]]</f>
        <v>0</v>
      </c>
      <c r="G872" s="15">
        <v>0</v>
      </c>
      <c r="H872" s="15">
        <v>0</v>
      </c>
      <c r="I872" s="15">
        <v>0</v>
      </c>
      <c r="J872" s="85">
        <v>0</v>
      </c>
      <c r="K872">
        <f t="shared" si="13"/>
        <v>0</v>
      </c>
      <c r="L872" s="15">
        <v>0</v>
      </c>
      <c r="M872" s="15">
        <v>0</v>
      </c>
      <c r="N872" s="15">
        <v>0</v>
      </c>
      <c r="O872" s="85">
        <v>0</v>
      </c>
    </row>
    <row r="873" spans="1:15" x14ac:dyDescent="0.25">
      <c r="A873" s="47">
        <v>9001055200</v>
      </c>
      <c r="B873" t="s">
        <v>1785</v>
      </c>
      <c r="C873" s="76" t="s">
        <v>1774</v>
      </c>
      <c r="D873" s="86">
        <v>4165.7319900000002</v>
      </c>
      <c r="E873" s="86">
        <v>0</v>
      </c>
      <c r="F873" s="15">
        <f>Table323[[#This Row],[Single Family]]+Table323[[#This Row],[2-4 Units]]+Table323[[#This Row],[&gt;4 Units]]</f>
        <v>0</v>
      </c>
      <c r="G873" s="15">
        <v>0</v>
      </c>
      <c r="H873" s="15">
        <v>0</v>
      </c>
      <c r="I873" s="15">
        <v>0</v>
      </c>
      <c r="J873" s="85">
        <v>0</v>
      </c>
      <c r="K873">
        <f t="shared" si="13"/>
        <v>0</v>
      </c>
      <c r="L873" s="15">
        <v>0</v>
      </c>
      <c r="M873" s="15">
        <v>0</v>
      </c>
      <c r="N873" s="15">
        <v>0</v>
      </c>
      <c r="O873" s="85">
        <v>0</v>
      </c>
    </row>
    <row r="874" spans="1:15" x14ac:dyDescent="0.25">
      <c r="A874" s="47">
        <v>9001060400</v>
      </c>
      <c r="B874" t="s">
        <v>1785</v>
      </c>
      <c r="C874" s="76" t="s">
        <v>1774</v>
      </c>
      <c r="D874" s="86">
        <v>3878.7619499999996</v>
      </c>
      <c r="E874" s="86">
        <v>0</v>
      </c>
      <c r="F874" s="15">
        <f>Table323[[#This Row],[Single Family]]+Table323[[#This Row],[2-4 Units]]+Table323[[#This Row],[&gt;4 Units]]</f>
        <v>0</v>
      </c>
      <c r="G874" s="15">
        <v>0</v>
      </c>
      <c r="H874" s="15">
        <v>0</v>
      </c>
      <c r="I874" s="15">
        <v>0</v>
      </c>
      <c r="J874" s="85">
        <v>0</v>
      </c>
      <c r="K874">
        <f t="shared" si="13"/>
        <v>0</v>
      </c>
      <c r="L874" s="15">
        <v>0</v>
      </c>
      <c r="M874" s="15">
        <v>0</v>
      </c>
      <c r="N874" s="15">
        <v>0</v>
      </c>
      <c r="O874" s="85">
        <v>0</v>
      </c>
    </row>
    <row r="875" spans="1:15" x14ac:dyDescent="0.25">
      <c r="A875" s="47">
        <v>9003492100</v>
      </c>
      <c r="B875" t="s">
        <v>1784</v>
      </c>
      <c r="C875" s="76" t="s">
        <v>1774</v>
      </c>
      <c r="D875" s="86">
        <v>44384.198669999998</v>
      </c>
      <c r="E875" s="86">
        <v>3806.7</v>
      </c>
      <c r="F875" s="15">
        <f>Table323[[#This Row],[Single Family]]+Table323[[#This Row],[2-4 Units]]+Table323[[#This Row],[&gt;4 Units]]</f>
        <v>0</v>
      </c>
      <c r="G875" s="15">
        <v>0</v>
      </c>
      <c r="H875" s="15">
        <v>0</v>
      </c>
      <c r="I875" s="15">
        <v>0</v>
      </c>
      <c r="J875" s="85">
        <v>0</v>
      </c>
      <c r="K875">
        <f t="shared" si="13"/>
        <v>0</v>
      </c>
      <c r="L875" s="15">
        <v>0</v>
      </c>
      <c r="M875" s="15">
        <v>0</v>
      </c>
      <c r="N875" s="15">
        <v>0</v>
      </c>
      <c r="O875" s="85">
        <v>0</v>
      </c>
    </row>
    <row r="876" spans="1:15" x14ac:dyDescent="0.25">
      <c r="A876" s="47">
        <v>9003492200</v>
      </c>
      <c r="B876" t="s">
        <v>1784</v>
      </c>
      <c r="C876" s="76" t="s">
        <v>1774</v>
      </c>
      <c r="D876" s="86">
        <v>47300.988419999994</v>
      </c>
      <c r="E876" s="86">
        <v>12056.17</v>
      </c>
      <c r="F876" s="15">
        <f>Table323[[#This Row],[Single Family]]+Table323[[#This Row],[2-4 Units]]+Table323[[#This Row],[&gt;4 Units]]</f>
        <v>0</v>
      </c>
      <c r="G876" s="15">
        <v>0</v>
      </c>
      <c r="H876" s="15">
        <v>0</v>
      </c>
      <c r="I876" s="15">
        <v>0</v>
      </c>
      <c r="J876" s="85">
        <v>0</v>
      </c>
      <c r="K876">
        <f t="shared" si="13"/>
        <v>0</v>
      </c>
      <c r="L876" s="15">
        <v>0</v>
      </c>
      <c r="M876" s="15">
        <v>0</v>
      </c>
      <c r="N876" s="15">
        <v>0</v>
      </c>
      <c r="O876" s="85">
        <v>0</v>
      </c>
    </row>
    <row r="877" spans="1:15" x14ac:dyDescent="0.25">
      <c r="A877" s="47">
        <v>9003492300</v>
      </c>
      <c r="B877" t="s">
        <v>1784</v>
      </c>
      <c r="C877" s="76" t="s">
        <v>1774</v>
      </c>
      <c r="D877" s="86">
        <v>67219.273736999996</v>
      </c>
      <c r="E877" s="86">
        <v>13793.889999999899</v>
      </c>
      <c r="F877" s="15">
        <f>Table323[[#This Row],[Single Family]]+Table323[[#This Row],[2-4 Units]]+Table323[[#This Row],[&gt;4 Units]]</f>
        <v>0</v>
      </c>
      <c r="G877" s="15">
        <v>0</v>
      </c>
      <c r="H877" s="15">
        <v>0</v>
      </c>
      <c r="I877" s="15">
        <v>0</v>
      </c>
      <c r="J877" s="85">
        <v>0</v>
      </c>
      <c r="K877">
        <f t="shared" si="13"/>
        <v>0</v>
      </c>
      <c r="L877" s="15">
        <v>0</v>
      </c>
      <c r="M877" s="15">
        <v>0</v>
      </c>
      <c r="N877" s="15">
        <v>0</v>
      </c>
      <c r="O877" s="85">
        <v>0</v>
      </c>
    </row>
    <row r="878" spans="1:15" x14ac:dyDescent="0.25">
      <c r="A878" s="47">
        <v>9003492400</v>
      </c>
      <c r="B878" t="s">
        <v>1784</v>
      </c>
      <c r="C878" s="76" t="s">
        <v>1774</v>
      </c>
      <c r="D878" s="86">
        <v>38080.230299999996</v>
      </c>
      <c r="E878" s="86">
        <v>3591.45</v>
      </c>
      <c r="F878" s="15">
        <f>Table323[[#This Row],[Single Family]]+Table323[[#This Row],[2-4 Units]]+Table323[[#This Row],[&gt;4 Units]]</f>
        <v>0</v>
      </c>
      <c r="G878" s="15">
        <v>0</v>
      </c>
      <c r="H878" s="15">
        <v>0</v>
      </c>
      <c r="I878" s="15">
        <v>0</v>
      </c>
      <c r="J878" s="85">
        <v>0</v>
      </c>
      <c r="K878">
        <f t="shared" si="13"/>
        <v>0</v>
      </c>
      <c r="L878" s="15">
        <v>0</v>
      </c>
      <c r="M878" s="15">
        <v>0</v>
      </c>
      <c r="N878" s="15">
        <v>0</v>
      </c>
      <c r="O878" s="85">
        <v>0</v>
      </c>
    </row>
    <row r="879" spans="1:15" x14ac:dyDescent="0.25">
      <c r="A879" s="47">
        <v>9003492500</v>
      </c>
      <c r="B879" t="s">
        <v>1784</v>
      </c>
      <c r="C879" s="76" t="s">
        <v>1774</v>
      </c>
      <c r="D879" s="86">
        <v>44528.394708</v>
      </c>
      <c r="E879" s="86">
        <v>8222.9500000000007</v>
      </c>
      <c r="F879" s="15">
        <f>Table323[[#This Row],[Single Family]]+Table323[[#This Row],[2-4 Units]]+Table323[[#This Row],[&gt;4 Units]]</f>
        <v>0</v>
      </c>
      <c r="G879" s="15">
        <v>0</v>
      </c>
      <c r="H879" s="15">
        <v>0</v>
      </c>
      <c r="I879" s="15">
        <v>0</v>
      </c>
      <c r="J879" s="85">
        <v>0</v>
      </c>
      <c r="K879">
        <f t="shared" si="13"/>
        <v>0</v>
      </c>
      <c r="L879" s="15">
        <v>0</v>
      </c>
      <c r="M879" s="15">
        <v>0</v>
      </c>
      <c r="N879" s="15">
        <v>0</v>
      </c>
      <c r="O879" s="85">
        <v>0</v>
      </c>
    </row>
    <row r="880" spans="1:15" x14ac:dyDescent="0.25">
      <c r="A880" s="47">
        <v>9003492600</v>
      </c>
      <c r="B880" t="s">
        <v>1784</v>
      </c>
      <c r="C880" s="76" t="s">
        <v>1774</v>
      </c>
      <c r="D880" s="86">
        <v>216072.90375299944</v>
      </c>
      <c r="E880" s="86">
        <v>245429.3</v>
      </c>
      <c r="F880" s="15">
        <f>Table323[[#This Row],[Single Family]]+Table323[[#This Row],[2-4 Units]]+Table323[[#This Row],[&gt;4 Units]]</f>
        <v>600</v>
      </c>
      <c r="G880" s="15">
        <v>158</v>
      </c>
      <c r="H880" s="15">
        <v>1</v>
      </c>
      <c r="I880" s="15">
        <v>441</v>
      </c>
      <c r="J880" s="85">
        <v>102061.39</v>
      </c>
      <c r="K880">
        <f t="shared" si="13"/>
        <v>54</v>
      </c>
      <c r="L880" s="15">
        <v>22</v>
      </c>
      <c r="M880" s="15">
        <v>0</v>
      </c>
      <c r="N880" s="15">
        <v>32</v>
      </c>
      <c r="O880" s="85">
        <v>50344.699999999903</v>
      </c>
    </row>
    <row r="881" spans="1:15" x14ac:dyDescent="0.25">
      <c r="A881" s="47">
        <v>9003494100</v>
      </c>
      <c r="B881" t="s">
        <v>1784</v>
      </c>
      <c r="C881" s="76" t="s">
        <v>1774</v>
      </c>
      <c r="D881" s="86">
        <v>1043.8073099999999</v>
      </c>
      <c r="E881" s="86">
        <v>0</v>
      </c>
      <c r="F881" s="15">
        <f>Table323[[#This Row],[Single Family]]+Table323[[#This Row],[2-4 Units]]+Table323[[#This Row],[&gt;4 Units]]</f>
        <v>0</v>
      </c>
      <c r="G881" s="15">
        <v>0</v>
      </c>
      <c r="H881" s="15">
        <v>0</v>
      </c>
      <c r="I881" s="15">
        <v>0</v>
      </c>
      <c r="J881" s="85">
        <v>0</v>
      </c>
      <c r="K881">
        <f t="shared" si="13"/>
        <v>0</v>
      </c>
      <c r="L881" s="15">
        <v>0</v>
      </c>
      <c r="M881" s="15">
        <v>0</v>
      </c>
      <c r="N881" s="15">
        <v>0</v>
      </c>
      <c r="O881" s="85">
        <v>0</v>
      </c>
    </row>
    <row r="882" spans="1:15" x14ac:dyDescent="0.25">
      <c r="A882" s="47">
        <v>9013840100</v>
      </c>
      <c r="B882" t="s">
        <v>1783</v>
      </c>
      <c r="C882" s="76" t="s">
        <v>1774</v>
      </c>
      <c r="D882" s="86">
        <v>110522.80612799998</v>
      </c>
      <c r="E882" s="86">
        <v>87823.05</v>
      </c>
      <c r="F882" s="15">
        <f>Table323[[#This Row],[Single Family]]+Table323[[#This Row],[2-4 Units]]+Table323[[#This Row],[&gt;4 Units]]</f>
        <v>20</v>
      </c>
      <c r="G882" s="15">
        <v>20</v>
      </c>
      <c r="H882" s="15">
        <v>0</v>
      </c>
      <c r="I882" s="15">
        <v>0</v>
      </c>
      <c r="J882" s="85">
        <v>31630.7</v>
      </c>
      <c r="K882">
        <f t="shared" si="13"/>
        <v>19</v>
      </c>
      <c r="L882" s="15">
        <v>3</v>
      </c>
      <c r="M882" s="15">
        <v>0</v>
      </c>
      <c r="N882" s="15">
        <v>16</v>
      </c>
      <c r="O882" s="85">
        <v>21392.799999999901</v>
      </c>
    </row>
    <row r="883" spans="1:15" x14ac:dyDescent="0.25">
      <c r="A883" s="47">
        <v>9013890201</v>
      </c>
      <c r="B883" t="s">
        <v>1783</v>
      </c>
      <c r="C883" s="76" t="s">
        <v>1774</v>
      </c>
      <c r="D883" s="86">
        <v>155.10284999999999</v>
      </c>
      <c r="E883" s="86">
        <v>0</v>
      </c>
      <c r="F883" s="15">
        <f>Table323[[#This Row],[Single Family]]+Table323[[#This Row],[2-4 Units]]+Table323[[#This Row],[&gt;4 Units]]</f>
        <v>0</v>
      </c>
      <c r="G883" s="15">
        <v>0</v>
      </c>
      <c r="H883" s="15">
        <v>0</v>
      </c>
      <c r="I883" s="15">
        <v>0</v>
      </c>
      <c r="J883" s="85">
        <v>0</v>
      </c>
      <c r="K883">
        <f t="shared" si="13"/>
        <v>0</v>
      </c>
      <c r="L883" s="15">
        <v>0</v>
      </c>
      <c r="M883" s="15">
        <v>0</v>
      </c>
      <c r="N883" s="15">
        <v>0</v>
      </c>
      <c r="O883" s="85">
        <v>0</v>
      </c>
    </row>
    <row r="884" spans="1:15" x14ac:dyDescent="0.25">
      <c r="A884" s="47">
        <v>9015830100</v>
      </c>
      <c r="B884" t="s">
        <v>1783</v>
      </c>
      <c r="C884" s="76" t="s">
        <v>1774</v>
      </c>
      <c r="D884" s="86">
        <v>444.57335999999998</v>
      </c>
      <c r="E884" s="86">
        <v>0</v>
      </c>
      <c r="F884" s="15">
        <f>Table323[[#This Row],[Single Family]]+Table323[[#This Row],[2-4 Units]]+Table323[[#This Row],[&gt;4 Units]]</f>
        <v>0</v>
      </c>
      <c r="G884" s="15">
        <v>0</v>
      </c>
      <c r="H884" s="15">
        <v>0</v>
      </c>
      <c r="I884" s="15">
        <v>0</v>
      </c>
      <c r="J884" s="85">
        <v>0</v>
      </c>
      <c r="K884">
        <f t="shared" si="13"/>
        <v>0</v>
      </c>
      <c r="L884" s="15">
        <v>0</v>
      </c>
      <c r="M884" s="15">
        <v>0</v>
      </c>
      <c r="N884" s="15">
        <v>0</v>
      </c>
      <c r="O884" s="85">
        <v>0</v>
      </c>
    </row>
    <row r="885" spans="1:15" x14ac:dyDescent="0.25">
      <c r="A885" s="47">
        <v>9001035400</v>
      </c>
      <c r="B885" t="s">
        <v>1782</v>
      </c>
      <c r="C885" s="76" t="s">
        <v>1774</v>
      </c>
      <c r="D885" s="86">
        <v>42.530670000000001</v>
      </c>
      <c r="E885" s="86">
        <v>0</v>
      </c>
      <c r="F885" s="15">
        <f>Table323[[#This Row],[Single Family]]+Table323[[#This Row],[2-4 Units]]+Table323[[#This Row],[&gt;4 Units]]</f>
        <v>0</v>
      </c>
      <c r="G885" s="15">
        <v>0</v>
      </c>
      <c r="H885" s="15">
        <v>0</v>
      </c>
      <c r="I885" s="15">
        <v>0</v>
      </c>
      <c r="J885" s="85">
        <v>0</v>
      </c>
      <c r="K885">
        <f t="shared" si="13"/>
        <v>0</v>
      </c>
      <c r="L885" s="15">
        <v>0</v>
      </c>
      <c r="M885" s="15">
        <v>0</v>
      </c>
      <c r="N885" s="15">
        <v>0</v>
      </c>
      <c r="O885" s="85">
        <v>0</v>
      </c>
    </row>
    <row r="886" spans="1:15" x14ac:dyDescent="0.25">
      <c r="A886" s="47">
        <v>9001042500</v>
      </c>
      <c r="B886" t="s">
        <v>1782</v>
      </c>
      <c r="C886" s="76" t="s">
        <v>1774</v>
      </c>
      <c r="D886" s="86">
        <v>158.43680999999998</v>
      </c>
      <c r="E886" s="86">
        <v>0</v>
      </c>
      <c r="F886" s="15">
        <f>Table323[[#This Row],[Single Family]]+Table323[[#This Row],[2-4 Units]]+Table323[[#This Row],[&gt;4 Units]]</f>
        <v>0</v>
      </c>
      <c r="G886" s="15">
        <v>0</v>
      </c>
      <c r="H886" s="15">
        <v>0</v>
      </c>
      <c r="I886" s="15">
        <v>0</v>
      </c>
      <c r="J886" s="85">
        <v>0</v>
      </c>
      <c r="K886">
        <f t="shared" si="13"/>
        <v>0</v>
      </c>
      <c r="L886" s="15">
        <v>0</v>
      </c>
      <c r="M886" s="15">
        <v>0</v>
      </c>
      <c r="N886" s="15">
        <v>0</v>
      </c>
      <c r="O886" s="85">
        <v>0</v>
      </c>
    </row>
    <row r="887" spans="1:15" x14ac:dyDescent="0.25">
      <c r="A887" s="47">
        <v>9001042900</v>
      </c>
      <c r="B887" t="s">
        <v>1782</v>
      </c>
      <c r="C887" s="76" t="s">
        <v>1774</v>
      </c>
      <c r="D887" s="86">
        <v>404.97407999999996</v>
      </c>
      <c r="E887" s="86">
        <v>0</v>
      </c>
      <c r="F887" s="15">
        <f>Table323[[#This Row],[Single Family]]+Table323[[#This Row],[2-4 Units]]+Table323[[#This Row],[&gt;4 Units]]</f>
        <v>0</v>
      </c>
      <c r="G887" s="15">
        <v>0</v>
      </c>
      <c r="H887" s="15">
        <v>0</v>
      </c>
      <c r="I887" s="15">
        <v>0</v>
      </c>
      <c r="J887" s="85">
        <v>0</v>
      </c>
      <c r="K887">
        <f t="shared" si="13"/>
        <v>0</v>
      </c>
      <c r="L887" s="15">
        <v>0</v>
      </c>
      <c r="M887" s="15">
        <v>0</v>
      </c>
      <c r="N887" s="15">
        <v>0</v>
      </c>
      <c r="O887" s="85">
        <v>0</v>
      </c>
    </row>
    <row r="888" spans="1:15" x14ac:dyDescent="0.25">
      <c r="A888" s="47">
        <v>9001045101</v>
      </c>
      <c r="B888" t="s">
        <v>1782</v>
      </c>
      <c r="C888" s="76" t="s">
        <v>1774</v>
      </c>
      <c r="D888" s="86">
        <v>88765.066214999999</v>
      </c>
      <c r="E888" s="86">
        <v>24075.129999999899</v>
      </c>
      <c r="F888" s="15">
        <f>Table323[[#This Row],[Single Family]]+Table323[[#This Row],[2-4 Units]]+Table323[[#This Row],[&gt;4 Units]]</f>
        <v>0</v>
      </c>
      <c r="G888" s="15">
        <v>0</v>
      </c>
      <c r="H888" s="15">
        <v>0</v>
      </c>
      <c r="I888" s="15">
        <v>0</v>
      </c>
      <c r="J888" s="85">
        <v>0</v>
      </c>
      <c r="K888">
        <f t="shared" si="13"/>
        <v>0</v>
      </c>
      <c r="L888" s="15">
        <v>0</v>
      </c>
      <c r="M888" s="15">
        <v>0</v>
      </c>
      <c r="N888" s="15">
        <v>0</v>
      </c>
      <c r="O888" s="85">
        <v>0</v>
      </c>
    </row>
    <row r="889" spans="1:15" x14ac:dyDescent="0.25">
      <c r="A889" s="47">
        <v>9001045102</v>
      </c>
      <c r="B889" t="s">
        <v>1782</v>
      </c>
      <c r="C889" s="76" t="s">
        <v>1774</v>
      </c>
      <c r="D889" s="86">
        <v>241008.104295</v>
      </c>
      <c r="E889" s="86">
        <v>254765.85</v>
      </c>
      <c r="F889" s="15">
        <f>Table323[[#This Row],[Single Family]]+Table323[[#This Row],[2-4 Units]]+Table323[[#This Row],[&gt;4 Units]]</f>
        <v>110</v>
      </c>
      <c r="G889" s="15">
        <v>110</v>
      </c>
      <c r="H889" s="15">
        <v>0</v>
      </c>
      <c r="I889" s="15">
        <v>0</v>
      </c>
      <c r="J889" s="85">
        <v>230424</v>
      </c>
      <c r="K889">
        <f t="shared" si="13"/>
        <v>161</v>
      </c>
      <c r="L889" s="15">
        <v>2</v>
      </c>
      <c r="M889" s="15">
        <v>0</v>
      </c>
      <c r="N889" s="15">
        <v>159</v>
      </c>
      <c r="O889" s="85">
        <v>69881.600000000006</v>
      </c>
    </row>
    <row r="890" spans="1:15" x14ac:dyDescent="0.25">
      <c r="A890" s="47">
        <v>9001045200</v>
      </c>
      <c r="B890" t="s">
        <v>1782</v>
      </c>
      <c r="C890" s="76" t="s">
        <v>1774</v>
      </c>
      <c r="D890" s="86">
        <v>60283.757519999999</v>
      </c>
      <c r="E890" s="86">
        <v>25504.41</v>
      </c>
      <c r="F890" s="15">
        <f>Table323[[#This Row],[Single Family]]+Table323[[#This Row],[2-4 Units]]+Table323[[#This Row],[&gt;4 Units]]</f>
        <v>0</v>
      </c>
      <c r="G890" s="15">
        <v>0</v>
      </c>
      <c r="H890" s="15">
        <v>0</v>
      </c>
      <c r="I890" s="15">
        <v>0</v>
      </c>
      <c r="J890" s="85">
        <v>0</v>
      </c>
      <c r="K890">
        <f t="shared" si="13"/>
        <v>0</v>
      </c>
      <c r="L890" s="15">
        <v>0</v>
      </c>
      <c r="M890" s="15">
        <v>0</v>
      </c>
      <c r="N890" s="15">
        <v>0</v>
      </c>
      <c r="O890" s="85">
        <v>0</v>
      </c>
    </row>
    <row r="891" spans="1:15" x14ac:dyDescent="0.25">
      <c r="A891" s="47">
        <v>9001045300</v>
      </c>
      <c r="B891" t="s">
        <v>1782</v>
      </c>
      <c r="C891" s="76" t="s">
        <v>1774</v>
      </c>
      <c r="D891" s="86">
        <v>44412.956910000001</v>
      </c>
      <c r="E891" s="86">
        <v>12386.109999999901</v>
      </c>
      <c r="F891" s="15">
        <f>Table323[[#This Row],[Single Family]]+Table323[[#This Row],[2-4 Units]]+Table323[[#This Row],[&gt;4 Units]]</f>
        <v>0</v>
      </c>
      <c r="G891" s="15">
        <v>0</v>
      </c>
      <c r="H891" s="15">
        <v>0</v>
      </c>
      <c r="I891" s="15">
        <v>0</v>
      </c>
      <c r="J891" s="85">
        <v>0</v>
      </c>
      <c r="K891">
        <f t="shared" si="13"/>
        <v>0</v>
      </c>
      <c r="L891" s="15">
        <v>0</v>
      </c>
      <c r="M891" s="15">
        <v>0</v>
      </c>
      <c r="N891" s="15">
        <v>0</v>
      </c>
      <c r="O891" s="85">
        <v>0</v>
      </c>
    </row>
    <row r="892" spans="1:15" x14ac:dyDescent="0.25">
      <c r="A892" s="47">
        <v>9001045400</v>
      </c>
      <c r="B892" t="s">
        <v>1782</v>
      </c>
      <c r="C892" s="76" t="s">
        <v>1774</v>
      </c>
      <c r="D892" s="86">
        <v>61712.03052</v>
      </c>
      <c r="E892" s="86">
        <v>15652.41</v>
      </c>
      <c r="F892" s="15">
        <f>Table323[[#This Row],[Single Family]]+Table323[[#This Row],[2-4 Units]]+Table323[[#This Row],[&gt;4 Units]]</f>
        <v>0</v>
      </c>
      <c r="G892" s="15">
        <v>0</v>
      </c>
      <c r="H892" s="15">
        <v>0</v>
      </c>
      <c r="I892" s="15">
        <v>0</v>
      </c>
      <c r="J892" s="85">
        <v>0</v>
      </c>
      <c r="K892">
        <f t="shared" si="13"/>
        <v>0</v>
      </c>
      <c r="L892" s="15">
        <v>0</v>
      </c>
      <c r="M892" s="15">
        <v>0</v>
      </c>
      <c r="N892" s="15">
        <v>0</v>
      </c>
      <c r="O892" s="85">
        <v>0</v>
      </c>
    </row>
    <row r="893" spans="1:15" x14ac:dyDescent="0.25">
      <c r="A893" s="47">
        <v>9001055100</v>
      </c>
      <c r="B893" t="s">
        <v>1782</v>
      </c>
      <c r="C893" s="76" t="s">
        <v>1774</v>
      </c>
      <c r="D893" s="86">
        <v>207.67508999999998</v>
      </c>
      <c r="E893" s="86">
        <v>0</v>
      </c>
      <c r="F893" s="15">
        <f>Table323[[#This Row],[Single Family]]+Table323[[#This Row],[2-4 Units]]+Table323[[#This Row],[&gt;4 Units]]</f>
        <v>0</v>
      </c>
      <c r="G893" s="15">
        <v>0</v>
      </c>
      <c r="H893" s="15">
        <v>0</v>
      </c>
      <c r="I893" s="15">
        <v>0</v>
      </c>
      <c r="J893" s="85">
        <v>0</v>
      </c>
      <c r="K893">
        <f t="shared" si="13"/>
        <v>0</v>
      </c>
      <c r="L893" s="15">
        <v>0</v>
      </c>
      <c r="M893" s="15">
        <v>0</v>
      </c>
      <c r="N893" s="15">
        <v>0</v>
      </c>
      <c r="O893" s="85">
        <v>0</v>
      </c>
    </row>
    <row r="894" spans="1:15" x14ac:dyDescent="0.25">
      <c r="A894" s="47">
        <v>9001240100</v>
      </c>
      <c r="B894" t="s">
        <v>1782</v>
      </c>
      <c r="C894" s="76" t="s">
        <v>1774</v>
      </c>
      <c r="D894" s="86">
        <v>315.58652999999998</v>
      </c>
      <c r="E894" s="86">
        <v>0</v>
      </c>
      <c r="F894" s="15">
        <f>Table323[[#This Row],[Single Family]]+Table323[[#This Row],[2-4 Units]]+Table323[[#This Row],[&gt;4 Units]]</f>
        <v>0</v>
      </c>
      <c r="G894" s="15">
        <v>0</v>
      </c>
      <c r="H894" s="15">
        <v>0</v>
      </c>
      <c r="I894" s="15">
        <v>0</v>
      </c>
      <c r="J894" s="85">
        <v>0</v>
      </c>
      <c r="K894">
        <f t="shared" si="13"/>
        <v>0</v>
      </c>
      <c r="L894" s="15">
        <v>0</v>
      </c>
      <c r="M894" s="15">
        <v>0</v>
      </c>
      <c r="N894" s="15">
        <v>0</v>
      </c>
      <c r="O894" s="85">
        <v>0</v>
      </c>
    </row>
    <row r="895" spans="1:15" x14ac:dyDescent="0.25">
      <c r="A895" s="47">
        <v>9001245400</v>
      </c>
      <c r="B895" t="s">
        <v>1782</v>
      </c>
      <c r="C895" s="76" t="s">
        <v>1774</v>
      </c>
      <c r="D895" s="86">
        <v>420.31142999999997</v>
      </c>
      <c r="E895" s="86">
        <v>0</v>
      </c>
      <c r="F895" s="15">
        <f>Table323[[#This Row],[Single Family]]+Table323[[#This Row],[2-4 Units]]+Table323[[#This Row],[&gt;4 Units]]</f>
        <v>0</v>
      </c>
      <c r="G895" s="15">
        <v>0</v>
      </c>
      <c r="H895" s="15">
        <v>0</v>
      </c>
      <c r="I895" s="15">
        <v>0</v>
      </c>
      <c r="J895" s="85">
        <v>0</v>
      </c>
      <c r="K895">
        <f t="shared" si="13"/>
        <v>0</v>
      </c>
      <c r="L895" s="15">
        <v>0</v>
      </c>
      <c r="M895" s="15">
        <v>0</v>
      </c>
      <c r="N895" s="15">
        <v>0</v>
      </c>
      <c r="O895" s="85">
        <v>0</v>
      </c>
    </row>
    <row r="896" spans="1:15" x14ac:dyDescent="0.25">
      <c r="A896" s="47">
        <v>9005290100</v>
      </c>
      <c r="B896" t="s">
        <v>1781</v>
      </c>
      <c r="C896" s="76" t="s">
        <v>1774</v>
      </c>
      <c r="D896" s="86">
        <v>1407.5548199999998</v>
      </c>
      <c r="E896" s="86">
        <v>0</v>
      </c>
      <c r="F896" s="15">
        <f>Table323[[#This Row],[Single Family]]+Table323[[#This Row],[2-4 Units]]+Table323[[#This Row],[&gt;4 Units]]</f>
        <v>0</v>
      </c>
      <c r="G896" s="15">
        <v>0</v>
      </c>
      <c r="H896" s="15">
        <v>0</v>
      </c>
      <c r="I896" s="15">
        <v>0</v>
      </c>
      <c r="J896" s="85">
        <v>0</v>
      </c>
      <c r="K896">
        <f t="shared" si="13"/>
        <v>0</v>
      </c>
      <c r="L896" s="15">
        <v>0</v>
      </c>
      <c r="M896" s="15">
        <v>0</v>
      </c>
      <c r="N896" s="15">
        <v>0</v>
      </c>
      <c r="O896" s="85">
        <v>0</v>
      </c>
    </row>
    <row r="897" spans="1:15" x14ac:dyDescent="0.25">
      <c r="A897" s="47">
        <v>9005293100</v>
      </c>
      <c r="B897" t="s">
        <v>1781</v>
      </c>
      <c r="C897" s="76" t="s">
        <v>1774</v>
      </c>
      <c r="D897" s="86">
        <v>4267.7636400000001</v>
      </c>
      <c r="E897" s="86">
        <v>1541.77</v>
      </c>
      <c r="F897" s="15">
        <f>Table323[[#This Row],[Single Family]]+Table323[[#This Row],[2-4 Units]]+Table323[[#This Row],[&gt;4 Units]]</f>
        <v>0</v>
      </c>
      <c r="G897" s="15">
        <v>0</v>
      </c>
      <c r="H897" s="15">
        <v>0</v>
      </c>
      <c r="I897" s="15">
        <v>0</v>
      </c>
      <c r="J897" s="85">
        <v>0</v>
      </c>
      <c r="K897">
        <f t="shared" si="13"/>
        <v>0</v>
      </c>
      <c r="L897" s="15">
        <v>0</v>
      </c>
      <c r="M897" s="15">
        <v>0</v>
      </c>
      <c r="N897" s="15">
        <v>0</v>
      </c>
      <c r="O897" s="85">
        <v>0</v>
      </c>
    </row>
    <row r="898" spans="1:15" x14ac:dyDescent="0.25">
      <c r="A898" s="47">
        <v>9005310700</v>
      </c>
      <c r="B898" t="s">
        <v>1781</v>
      </c>
      <c r="C898" s="76" t="s">
        <v>1774</v>
      </c>
      <c r="D898" s="86">
        <v>321.36993000000001</v>
      </c>
      <c r="E898" s="86">
        <v>0</v>
      </c>
      <c r="F898" s="15">
        <f>Table323[[#This Row],[Single Family]]+Table323[[#This Row],[2-4 Units]]+Table323[[#This Row],[&gt;4 Units]]</f>
        <v>0</v>
      </c>
      <c r="G898" s="15">
        <v>0</v>
      </c>
      <c r="H898" s="15">
        <v>0</v>
      </c>
      <c r="I898" s="15">
        <v>0</v>
      </c>
      <c r="J898" s="85">
        <v>0</v>
      </c>
      <c r="K898">
        <f t="shared" si="13"/>
        <v>0</v>
      </c>
      <c r="L898" s="15">
        <v>0</v>
      </c>
      <c r="M898" s="15">
        <v>0</v>
      </c>
      <c r="N898" s="15">
        <v>0</v>
      </c>
      <c r="O898" s="85">
        <v>0</v>
      </c>
    </row>
    <row r="899" spans="1:15" x14ac:dyDescent="0.25">
      <c r="A899" s="47">
        <v>9005320100</v>
      </c>
      <c r="B899" t="s">
        <v>1781</v>
      </c>
      <c r="C899" s="76" t="s">
        <v>1774</v>
      </c>
      <c r="D899" s="86">
        <v>132764.29626599944</v>
      </c>
      <c r="E899" s="86">
        <v>55568.339999999902</v>
      </c>
      <c r="F899" s="15">
        <f>Table323[[#This Row],[Single Family]]+Table323[[#This Row],[2-4 Units]]+Table323[[#This Row],[&gt;4 Units]]</f>
        <v>39</v>
      </c>
      <c r="G899" s="15">
        <v>19</v>
      </c>
      <c r="H899" s="15">
        <v>2</v>
      </c>
      <c r="I899" s="15">
        <v>18</v>
      </c>
      <c r="J899" s="85">
        <v>17370.2599999999</v>
      </c>
      <c r="K899">
        <f t="shared" si="13"/>
        <v>103</v>
      </c>
      <c r="L899" s="15">
        <v>9</v>
      </c>
      <c r="M899" s="15">
        <v>0</v>
      </c>
      <c r="N899" s="15">
        <v>94</v>
      </c>
      <c r="O899" s="85">
        <v>22568.86</v>
      </c>
    </row>
    <row r="900" spans="1:15" x14ac:dyDescent="0.25">
      <c r="A900" s="47">
        <v>9005320200</v>
      </c>
      <c r="B900" t="s">
        <v>1781</v>
      </c>
      <c r="C900" s="76" t="s">
        <v>1774</v>
      </c>
      <c r="D900" s="86">
        <v>62096.971356000002</v>
      </c>
      <c r="E900" s="86">
        <v>11737.139999999899</v>
      </c>
      <c r="F900" s="15">
        <f>Table323[[#This Row],[Single Family]]+Table323[[#This Row],[2-4 Units]]+Table323[[#This Row],[&gt;4 Units]]</f>
        <v>0</v>
      </c>
      <c r="G900" s="15">
        <v>0</v>
      </c>
      <c r="H900" s="15">
        <v>0</v>
      </c>
      <c r="I900" s="15">
        <v>0</v>
      </c>
      <c r="J900" s="85">
        <v>0</v>
      </c>
      <c r="K900">
        <f t="shared" si="13"/>
        <v>0</v>
      </c>
      <c r="L900" s="15">
        <v>0</v>
      </c>
      <c r="M900" s="15">
        <v>0</v>
      </c>
      <c r="N900" s="15">
        <v>0</v>
      </c>
      <c r="O900" s="85">
        <v>0</v>
      </c>
    </row>
    <row r="901" spans="1:15" x14ac:dyDescent="0.25">
      <c r="A901" s="47">
        <v>9013881500</v>
      </c>
      <c r="B901" t="s">
        <v>1780</v>
      </c>
      <c r="C901" s="76" t="s">
        <v>1774</v>
      </c>
      <c r="D901" s="86">
        <v>2300.1148800000001</v>
      </c>
      <c r="E901" s="86">
        <v>0</v>
      </c>
      <c r="F901" s="15">
        <f>Table323[[#This Row],[Single Family]]+Table323[[#This Row],[2-4 Units]]+Table323[[#This Row],[&gt;4 Units]]</f>
        <v>0</v>
      </c>
      <c r="G901" s="15">
        <v>0</v>
      </c>
      <c r="H901" s="15">
        <v>0</v>
      </c>
      <c r="I901" s="15">
        <v>0</v>
      </c>
      <c r="J901" s="85">
        <v>0</v>
      </c>
      <c r="K901">
        <f t="shared" si="13"/>
        <v>0</v>
      </c>
      <c r="L901" s="15">
        <v>0</v>
      </c>
      <c r="M901" s="15">
        <v>0</v>
      </c>
      <c r="N901" s="15">
        <v>0</v>
      </c>
      <c r="O901" s="85">
        <v>0</v>
      </c>
    </row>
    <row r="902" spans="1:15" x14ac:dyDescent="0.25">
      <c r="A902" s="47">
        <v>9015800300</v>
      </c>
      <c r="B902" t="s">
        <v>1780</v>
      </c>
      <c r="C902" s="76" t="s">
        <v>1774</v>
      </c>
      <c r="D902" s="86">
        <v>35352.528245999936</v>
      </c>
      <c r="E902" s="86">
        <v>13793.82</v>
      </c>
      <c r="F902" s="15">
        <f>Table323[[#This Row],[Single Family]]+Table323[[#This Row],[2-4 Units]]+Table323[[#This Row],[&gt;4 Units]]</f>
        <v>0</v>
      </c>
      <c r="G902" s="15">
        <v>0</v>
      </c>
      <c r="H902" s="15">
        <v>0</v>
      </c>
      <c r="I902" s="15">
        <v>0</v>
      </c>
      <c r="J902" s="85">
        <v>0</v>
      </c>
      <c r="K902">
        <f t="shared" ref="K902:K965" si="14">L902+M902+N902</f>
        <v>0</v>
      </c>
      <c r="L902" s="15">
        <v>0</v>
      </c>
      <c r="M902" s="15">
        <v>0</v>
      </c>
      <c r="N902" s="15">
        <v>0</v>
      </c>
      <c r="O902" s="85">
        <v>0</v>
      </c>
    </row>
    <row r="903" spans="1:15" x14ac:dyDescent="0.25">
      <c r="A903" s="47">
        <v>9015800400</v>
      </c>
      <c r="B903" t="s">
        <v>1780</v>
      </c>
      <c r="C903" s="76" t="s">
        <v>1774</v>
      </c>
      <c r="D903" s="86">
        <v>44905.000076999946</v>
      </c>
      <c r="E903" s="86">
        <v>7358.69</v>
      </c>
      <c r="F903" s="15">
        <f>Table323[[#This Row],[Single Family]]+Table323[[#This Row],[2-4 Units]]+Table323[[#This Row],[&gt;4 Units]]</f>
        <v>0</v>
      </c>
      <c r="G903" s="15">
        <v>0</v>
      </c>
      <c r="H903" s="15">
        <v>0</v>
      </c>
      <c r="I903" s="15">
        <v>0</v>
      </c>
      <c r="J903" s="85">
        <v>0</v>
      </c>
      <c r="K903">
        <f t="shared" si="14"/>
        <v>0</v>
      </c>
      <c r="L903" s="15">
        <v>0</v>
      </c>
      <c r="M903" s="15">
        <v>0</v>
      </c>
      <c r="N903" s="15">
        <v>0</v>
      </c>
      <c r="O903" s="85">
        <v>0</v>
      </c>
    </row>
    <row r="904" spans="1:15" x14ac:dyDescent="0.25">
      <c r="A904" s="47">
        <v>9015800500</v>
      </c>
      <c r="B904" t="s">
        <v>1780</v>
      </c>
      <c r="C904" s="76" t="s">
        <v>1774</v>
      </c>
      <c r="D904" s="86">
        <v>178785.103581</v>
      </c>
      <c r="E904" s="86">
        <v>369935.56</v>
      </c>
      <c r="F904" s="15">
        <f>Table323[[#This Row],[Single Family]]+Table323[[#This Row],[2-4 Units]]+Table323[[#This Row],[&gt;4 Units]]</f>
        <v>156</v>
      </c>
      <c r="G904" s="15">
        <v>50</v>
      </c>
      <c r="H904" s="15">
        <v>2</v>
      </c>
      <c r="I904" s="15">
        <v>104</v>
      </c>
      <c r="J904" s="85">
        <v>156660.609999999</v>
      </c>
      <c r="K904">
        <f t="shared" si="14"/>
        <v>148</v>
      </c>
      <c r="L904" s="15">
        <v>23</v>
      </c>
      <c r="M904" s="15">
        <v>0</v>
      </c>
      <c r="N904" s="15">
        <v>125</v>
      </c>
      <c r="O904" s="85">
        <v>41500.699999999903</v>
      </c>
    </row>
    <row r="905" spans="1:15" x14ac:dyDescent="0.25">
      <c r="A905" s="47">
        <v>9015800600</v>
      </c>
      <c r="B905" t="s">
        <v>1780</v>
      </c>
      <c r="C905" s="76" t="s">
        <v>1774</v>
      </c>
      <c r="D905" s="86">
        <v>47664.237536999943</v>
      </c>
      <c r="E905" s="86">
        <v>208.13</v>
      </c>
      <c r="F905" s="15">
        <f>Table323[[#This Row],[Single Family]]+Table323[[#This Row],[2-4 Units]]+Table323[[#This Row],[&gt;4 Units]]</f>
        <v>0</v>
      </c>
      <c r="G905" s="15">
        <v>0</v>
      </c>
      <c r="H905" s="15">
        <v>0</v>
      </c>
      <c r="I905" s="15">
        <v>0</v>
      </c>
      <c r="J905" s="85">
        <v>0</v>
      </c>
      <c r="K905">
        <f t="shared" si="14"/>
        <v>0</v>
      </c>
      <c r="L905" s="15">
        <v>0</v>
      </c>
      <c r="M905" s="15">
        <v>0</v>
      </c>
      <c r="N905" s="15">
        <v>0</v>
      </c>
      <c r="O905" s="85">
        <v>0</v>
      </c>
    </row>
    <row r="906" spans="1:15" x14ac:dyDescent="0.25">
      <c r="A906" s="47">
        <v>9015800700</v>
      </c>
      <c r="B906" t="s">
        <v>1780</v>
      </c>
      <c r="C906" s="76" t="s">
        <v>1774</v>
      </c>
      <c r="D906" s="86">
        <v>32319.406539</v>
      </c>
      <c r="E906" s="86">
        <v>4299.05</v>
      </c>
      <c r="F906" s="15">
        <f>Table323[[#This Row],[Single Family]]+Table323[[#This Row],[2-4 Units]]+Table323[[#This Row],[&gt;4 Units]]</f>
        <v>0</v>
      </c>
      <c r="G906" s="15">
        <v>0</v>
      </c>
      <c r="H906" s="15">
        <v>0</v>
      </c>
      <c r="I906" s="15">
        <v>0</v>
      </c>
      <c r="J906" s="85">
        <v>0</v>
      </c>
      <c r="K906">
        <f t="shared" si="14"/>
        <v>0</v>
      </c>
      <c r="L906" s="15">
        <v>0</v>
      </c>
      <c r="M906" s="15">
        <v>0</v>
      </c>
      <c r="N906" s="15">
        <v>0</v>
      </c>
      <c r="O906" s="85">
        <v>0</v>
      </c>
    </row>
    <row r="907" spans="1:15" x14ac:dyDescent="0.25">
      <c r="A907" s="47">
        <v>9015815000</v>
      </c>
      <c r="B907" t="s">
        <v>1780</v>
      </c>
      <c r="C907" s="76" t="s">
        <v>1774</v>
      </c>
      <c r="D907" s="86">
        <v>299.63682</v>
      </c>
      <c r="E907" s="86">
        <v>0</v>
      </c>
      <c r="F907" s="15">
        <f>Table323[[#This Row],[Single Family]]+Table323[[#This Row],[2-4 Units]]+Table323[[#This Row],[&gt;4 Units]]</f>
        <v>0</v>
      </c>
      <c r="G907" s="15">
        <v>0</v>
      </c>
      <c r="H907" s="15">
        <v>0</v>
      </c>
      <c r="I907" s="15">
        <v>0</v>
      </c>
      <c r="J907" s="85">
        <v>0</v>
      </c>
      <c r="K907">
        <f t="shared" si="14"/>
        <v>0</v>
      </c>
      <c r="L907" s="15">
        <v>0</v>
      </c>
      <c r="M907" s="15">
        <v>0</v>
      </c>
      <c r="N907" s="15">
        <v>0</v>
      </c>
      <c r="O907" s="85">
        <v>0</v>
      </c>
    </row>
    <row r="908" spans="1:15" x14ac:dyDescent="0.25">
      <c r="A908" s="47">
        <v>9015825000</v>
      </c>
      <c r="B908" t="s">
        <v>1780</v>
      </c>
      <c r="C908" s="76" t="s">
        <v>1774</v>
      </c>
      <c r="D908" s="86">
        <v>167.42943</v>
      </c>
      <c r="E908" s="86">
        <v>0</v>
      </c>
      <c r="F908" s="15">
        <f>Table323[[#This Row],[Single Family]]+Table323[[#This Row],[2-4 Units]]+Table323[[#This Row],[&gt;4 Units]]</f>
        <v>0</v>
      </c>
      <c r="G908" s="15">
        <v>0</v>
      </c>
      <c r="H908" s="15">
        <v>0</v>
      </c>
      <c r="I908" s="15">
        <v>0</v>
      </c>
      <c r="J908" s="85">
        <v>0</v>
      </c>
      <c r="K908">
        <f t="shared" si="14"/>
        <v>0</v>
      </c>
      <c r="L908" s="15">
        <v>0</v>
      </c>
      <c r="M908" s="15">
        <v>0</v>
      </c>
      <c r="N908" s="15">
        <v>0</v>
      </c>
      <c r="O908" s="85">
        <v>0</v>
      </c>
    </row>
    <row r="909" spans="1:15" x14ac:dyDescent="0.25">
      <c r="A909" s="47">
        <v>9003470100</v>
      </c>
      <c r="B909" t="s">
        <v>1779</v>
      </c>
      <c r="C909" s="76" t="s">
        <v>1774</v>
      </c>
      <c r="D909" s="86">
        <v>275.10273000000001</v>
      </c>
      <c r="E909" s="86">
        <v>0</v>
      </c>
      <c r="F909" s="15">
        <f>Table323[[#This Row],[Single Family]]+Table323[[#This Row],[2-4 Units]]+Table323[[#This Row],[&gt;4 Units]]</f>
        <v>0</v>
      </c>
      <c r="G909" s="15">
        <v>0</v>
      </c>
      <c r="H909" s="15">
        <v>0</v>
      </c>
      <c r="I909" s="15">
        <v>0</v>
      </c>
      <c r="J909" s="85">
        <v>0</v>
      </c>
      <c r="K909">
        <f t="shared" si="14"/>
        <v>0</v>
      </c>
      <c r="L909" s="15">
        <v>0</v>
      </c>
      <c r="M909" s="15">
        <v>0</v>
      </c>
      <c r="N909" s="15">
        <v>0</v>
      </c>
      <c r="O909" s="85">
        <v>0</v>
      </c>
    </row>
    <row r="910" spans="1:15" x14ac:dyDescent="0.25">
      <c r="A910" s="47">
        <v>9003471400</v>
      </c>
      <c r="B910" t="s">
        <v>1779</v>
      </c>
      <c r="C910" s="76" t="s">
        <v>1774</v>
      </c>
      <c r="D910" s="86">
        <v>87.930359999999993</v>
      </c>
      <c r="E910" s="86">
        <v>0</v>
      </c>
      <c r="F910" s="15">
        <f>Table323[[#This Row],[Single Family]]+Table323[[#This Row],[2-4 Units]]+Table323[[#This Row],[&gt;4 Units]]</f>
        <v>0</v>
      </c>
      <c r="G910" s="15">
        <v>0</v>
      </c>
      <c r="H910" s="15">
        <v>0</v>
      </c>
      <c r="I910" s="15">
        <v>0</v>
      </c>
      <c r="J910" s="85">
        <v>0</v>
      </c>
      <c r="K910">
        <f t="shared" si="14"/>
        <v>0</v>
      </c>
      <c r="L910" s="15">
        <v>0</v>
      </c>
      <c r="M910" s="15">
        <v>0</v>
      </c>
      <c r="N910" s="15">
        <v>0</v>
      </c>
      <c r="O910" s="85">
        <v>0</v>
      </c>
    </row>
    <row r="911" spans="1:15" x14ac:dyDescent="0.25">
      <c r="A911" s="47">
        <v>9003473100</v>
      </c>
      <c r="B911" t="s">
        <v>1779</v>
      </c>
      <c r="C911" s="76" t="s">
        <v>1774</v>
      </c>
      <c r="D911" s="86">
        <v>205878.05437499998</v>
      </c>
      <c r="E911" s="86">
        <v>325077.23</v>
      </c>
      <c r="F911" s="15">
        <f>Table323[[#This Row],[Single Family]]+Table323[[#This Row],[2-4 Units]]+Table323[[#This Row],[&gt;4 Units]]</f>
        <v>176</v>
      </c>
      <c r="G911" s="15">
        <v>176</v>
      </c>
      <c r="H911" s="15">
        <v>0</v>
      </c>
      <c r="I911" s="15">
        <v>0</v>
      </c>
      <c r="J911" s="85">
        <v>206532</v>
      </c>
      <c r="K911">
        <f t="shared" si="14"/>
        <v>161</v>
      </c>
      <c r="L911" s="15">
        <v>117</v>
      </c>
      <c r="M911" s="15">
        <v>0</v>
      </c>
      <c r="N911" s="15">
        <v>44</v>
      </c>
      <c r="O911" s="85">
        <v>167732</v>
      </c>
    </row>
    <row r="912" spans="1:15" x14ac:dyDescent="0.25">
      <c r="A912" s="47">
        <v>9003473400</v>
      </c>
      <c r="B912" t="s">
        <v>1779</v>
      </c>
      <c r="C912" s="76" t="s">
        <v>1774</v>
      </c>
      <c r="D912" s="86">
        <v>26180.050743</v>
      </c>
      <c r="E912" s="86">
        <v>13924.039999999901</v>
      </c>
      <c r="F912" s="15">
        <f>Table323[[#This Row],[Single Family]]+Table323[[#This Row],[2-4 Units]]+Table323[[#This Row],[&gt;4 Units]]</f>
        <v>0</v>
      </c>
      <c r="G912" s="15">
        <v>0</v>
      </c>
      <c r="H912" s="15">
        <v>0</v>
      </c>
      <c r="I912" s="15">
        <v>0</v>
      </c>
      <c r="J912" s="85">
        <v>0</v>
      </c>
      <c r="K912">
        <f t="shared" si="14"/>
        <v>0</v>
      </c>
      <c r="L912" s="15">
        <v>0</v>
      </c>
      <c r="M912" s="15">
        <v>0</v>
      </c>
      <c r="N912" s="15">
        <v>0</v>
      </c>
      <c r="O912" s="85">
        <v>0</v>
      </c>
    </row>
    <row r="913" spans="1:15" x14ac:dyDescent="0.25">
      <c r="A913" s="47">
        <v>9003473501</v>
      </c>
      <c r="B913" t="s">
        <v>1779</v>
      </c>
      <c r="C913" s="76" t="s">
        <v>1774</v>
      </c>
      <c r="D913" s="86">
        <v>66020.720220000003</v>
      </c>
      <c r="E913" s="86">
        <v>23891.859999999899</v>
      </c>
      <c r="F913" s="15">
        <f>Table323[[#This Row],[Single Family]]+Table323[[#This Row],[2-4 Units]]+Table323[[#This Row],[&gt;4 Units]]</f>
        <v>0</v>
      </c>
      <c r="G913" s="15">
        <v>0</v>
      </c>
      <c r="H913" s="15">
        <v>0</v>
      </c>
      <c r="I913" s="15">
        <v>0</v>
      </c>
      <c r="J913" s="85">
        <v>0</v>
      </c>
      <c r="K913">
        <f t="shared" si="14"/>
        <v>0</v>
      </c>
      <c r="L913" s="15">
        <v>0</v>
      </c>
      <c r="M913" s="15">
        <v>0</v>
      </c>
      <c r="N913" s="15">
        <v>0</v>
      </c>
      <c r="O913" s="85">
        <v>0</v>
      </c>
    </row>
    <row r="914" spans="1:15" x14ac:dyDescent="0.25">
      <c r="A914" s="47">
        <v>9003473502</v>
      </c>
      <c r="B914" t="s">
        <v>1779</v>
      </c>
      <c r="C914" s="76" t="s">
        <v>1774</v>
      </c>
      <c r="D914" s="86">
        <v>42438.504716999945</v>
      </c>
      <c r="E914" s="86">
        <v>6866</v>
      </c>
      <c r="F914" s="15">
        <f>Table323[[#This Row],[Single Family]]+Table323[[#This Row],[2-4 Units]]+Table323[[#This Row],[&gt;4 Units]]</f>
        <v>0</v>
      </c>
      <c r="G914" s="15">
        <v>0</v>
      </c>
      <c r="H914" s="15">
        <v>0</v>
      </c>
      <c r="I914" s="15">
        <v>0</v>
      </c>
      <c r="J914" s="85">
        <v>0</v>
      </c>
      <c r="K914">
        <f t="shared" si="14"/>
        <v>0</v>
      </c>
      <c r="L914" s="15">
        <v>0</v>
      </c>
      <c r="M914" s="15">
        <v>0</v>
      </c>
      <c r="N914" s="15">
        <v>0</v>
      </c>
      <c r="O914" s="85">
        <v>0</v>
      </c>
    </row>
    <row r="915" spans="1:15" x14ac:dyDescent="0.25">
      <c r="A915" s="47">
        <v>9003473601</v>
      </c>
      <c r="B915" t="s">
        <v>1779</v>
      </c>
      <c r="C915" s="76" t="s">
        <v>1774</v>
      </c>
      <c r="D915" s="86">
        <v>39962.941893000003</v>
      </c>
      <c r="E915" s="86">
        <v>12615.73</v>
      </c>
      <c r="F915" s="15">
        <f>Table323[[#This Row],[Single Family]]+Table323[[#This Row],[2-4 Units]]+Table323[[#This Row],[&gt;4 Units]]</f>
        <v>0</v>
      </c>
      <c r="G915" s="15">
        <v>0</v>
      </c>
      <c r="H915" s="15">
        <v>0</v>
      </c>
      <c r="I915" s="15">
        <v>0</v>
      </c>
      <c r="J915" s="85">
        <v>0</v>
      </c>
      <c r="K915">
        <f t="shared" si="14"/>
        <v>0</v>
      </c>
      <c r="L915" s="15">
        <v>0</v>
      </c>
      <c r="M915" s="15">
        <v>0</v>
      </c>
      <c r="N915" s="15">
        <v>0</v>
      </c>
      <c r="O915" s="85">
        <v>0</v>
      </c>
    </row>
    <row r="916" spans="1:15" x14ac:dyDescent="0.25">
      <c r="A916" s="47">
        <v>9003473602</v>
      </c>
      <c r="B916" t="s">
        <v>1779</v>
      </c>
      <c r="C916" s="76" t="s">
        <v>1774</v>
      </c>
      <c r="D916" s="86">
        <v>30625.059149999997</v>
      </c>
      <c r="E916" s="86">
        <v>4494.55</v>
      </c>
      <c r="F916" s="15">
        <f>Table323[[#This Row],[Single Family]]+Table323[[#This Row],[2-4 Units]]+Table323[[#This Row],[&gt;4 Units]]</f>
        <v>0</v>
      </c>
      <c r="G916" s="15">
        <v>0</v>
      </c>
      <c r="H916" s="15">
        <v>0</v>
      </c>
      <c r="I916" s="15">
        <v>0</v>
      </c>
      <c r="J916" s="85">
        <v>0</v>
      </c>
      <c r="K916">
        <f t="shared" si="14"/>
        <v>0</v>
      </c>
      <c r="L916" s="15">
        <v>0</v>
      </c>
      <c r="M916" s="15">
        <v>0</v>
      </c>
      <c r="N916" s="15">
        <v>0</v>
      </c>
      <c r="O916" s="85">
        <v>0</v>
      </c>
    </row>
    <row r="917" spans="1:15" x14ac:dyDescent="0.25">
      <c r="A917" s="47">
        <v>9003473700</v>
      </c>
      <c r="B917" t="s">
        <v>1779</v>
      </c>
      <c r="C917" s="76" t="s">
        <v>1774</v>
      </c>
      <c r="D917" s="86">
        <v>63175.179689999997</v>
      </c>
      <c r="E917" s="86">
        <v>42517.709999999897</v>
      </c>
      <c r="F917" s="15">
        <f>Table323[[#This Row],[Single Family]]+Table323[[#This Row],[2-4 Units]]+Table323[[#This Row],[&gt;4 Units]]</f>
        <v>0</v>
      </c>
      <c r="G917" s="15">
        <v>0</v>
      </c>
      <c r="H917" s="15">
        <v>0</v>
      </c>
      <c r="I917" s="15">
        <v>0</v>
      </c>
      <c r="J917" s="85">
        <v>0</v>
      </c>
      <c r="K917">
        <f t="shared" si="14"/>
        <v>0</v>
      </c>
      <c r="L917" s="15">
        <v>0</v>
      </c>
      <c r="M917" s="15">
        <v>0</v>
      </c>
      <c r="N917" s="15">
        <v>0</v>
      </c>
      <c r="O917" s="85">
        <v>0</v>
      </c>
    </row>
    <row r="918" spans="1:15" x14ac:dyDescent="0.25">
      <c r="A918" s="47">
        <v>9003473800</v>
      </c>
      <c r="B918" t="s">
        <v>1779</v>
      </c>
      <c r="C918" s="76" t="s">
        <v>1774</v>
      </c>
      <c r="D918" s="86">
        <v>19636.900226999998</v>
      </c>
      <c r="E918" s="86">
        <v>22558.87</v>
      </c>
      <c r="F918" s="15">
        <f>Table323[[#This Row],[Single Family]]+Table323[[#This Row],[2-4 Units]]+Table323[[#This Row],[&gt;4 Units]]</f>
        <v>0</v>
      </c>
      <c r="G918" s="15">
        <v>0</v>
      </c>
      <c r="H918" s="15">
        <v>0</v>
      </c>
      <c r="I918" s="15">
        <v>0</v>
      </c>
      <c r="J918" s="85">
        <v>0</v>
      </c>
      <c r="K918">
        <f t="shared" si="14"/>
        <v>0</v>
      </c>
      <c r="L918" s="15">
        <v>0</v>
      </c>
      <c r="M918" s="15">
        <v>0</v>
      </c>
      <c r="N918" s="15">
        <v>0</v>
      </c>
      <c r="O918" s="85">
        <v>0</v>
      </c>
    </row>
    <row r="919" spans="1:15" x14ac:dyDescent="0.25">
      <c r="A919" s="47">
        <v>9003524400</v>
      </c>
      <c r="B919" t="s">
        <v>1779</v>
      </c>
      <c r="C919" s="76" t="s">
        <v>1774</v>
      </c>
      <c r="D919" s="86">
        <v>448.55937</v>
      </c>
      <c r="E919" s="86">
        <v>0</v>
      </c>
      <c r="F919" s="15">
        <f>Table323[[#This Row],[Single Family]]+Table323[[#This Row],[2-4 Units]]+Table323[[#This Row],[&gt;4 Units]]</f>
        <v>0</v>
      </c>
      <c r="G919" s="15">
        <v>0</v>
      </c>
      <c r="H919" s="15">
        <v>0</v>
      </c>
      <c r="I919" s="15">
        <v>0</v>
      </c>
      <c r="J919" s="85">
        <v>0</v>
      </c>
      <c r="K919">
        <f t="shared" si="14"/>
        <v>0</v>
      </c>
      <c r="L919" s="15">
        <v>0</v>
      </c>
      <c r="M919" s="15">
        <v>0</v>
      </c>
      <c r="N919" s="15">
        <v>0</v>
      </c>
      <c r="O919" s="85">
        <v>0</v>
      </c>
    </row>
    <row r="920" spans="1:15" x14ac:dyDescent="0.25">
      <c r="A920" s="47">
        <v>9003476100</v>
      </c>
      <c r="B920" t="s">
        <v>1778</v>
      </c>
      <c r="C920" s="76" t="s">
        <v>1774</v>
      </c>
      <c r="D920" s="86">
        <v>53490.776031000001</v>
      </c>
      <c r="E920" s="86">
        <v>23858.609999999899</v>
      </c>
      <c r="F920" s="15">
        <f>Table323[[#This Row],[Single Family]]+Table323[[#This Row],[2-4 Units]]+Table323[[#This Row],[&gt;4 Units]]</f>
        <v>0</v>
      </c>
      <c r="G920" s="15">
        <v>0</v>
      </c>
      <c r="H920" s="15">
        <v>0</v>
      </c>
      <c r="I920" s="15">
        <v>0</v>
      </c>
      <c r="J920" s="85">
        <v>0</v>
      </c>
      <c r="K920">
        <f t="shared" si="14"/>
        <v>0</v>
      </c>
      <c r="L920" s="15">
        <v>0</v>
      </c>
      <c r="M920" s="15">
        <v>0</v>
      </c>
      <c r="N920" s="15">
        <v>0</v>
      </c>
      <c r="O920" s="85">
        <v>0</v>
      </c>
    </row>
    <row r="921" spans="1:15" x14ac:dyDescent="0.25">
      <c r="A921" s="47">
        <v>9003476200</v>
      </c>
      <c r="B921" t="s">
        <v>1778</v>
      </c>
      <c r="C921" s="76" t="s">
        <v>1774</v>
      </c>
      <c r="D921" s="86">
        <v>33567.29019</v>
      </c>
      <c r="E921" s="86">
        <v>3720.04</v>
      </c>
      <c r="F921" s="15">
        <f>Table323[[#This Row],[Single Family]]+Table323[[#This Row],[2-4 Units]]+Table323[[#This Row],[&gt;4 Units]]</f>
        <v>0</v>
      </c>
      <c r="G921" s="15">
        <v>0</v>
      </c>
      <c r="H921" s="15">
        <v>0</v>
      </c>
      <c r="I921" s="15">
        <v>0</v>
      </c>
      <c r="J921" s="85">
        <v>0</v>
      </c>
      <c r="K921">
        <f t="shared" si="14"/>
        <v>0</v>
      </c>
      <c r="L921" s="15">
        <v>0</v>
      </c>
      <c r="M921" s="15">
        <v>0</v>
      </c>
      <c r="N921" s="15">
        <v>0</v>
      </c>
      <c r="O921" s="85">
        <v>0</v>
      </c>
    </row>
    <row r="922" spans="1:15" x14ac:dyDescent="0.25">
      <c r="A922" s="47">
        <v>9003476300</v>
      </c>
      <c r="B922" t="s">
        <v>1778</v>
      </c>
      <c r="C922" s="76" t="s">
        <v>1774</v>
      </c>
      <c r="D922" s="86">
        <v>126532.91069999999</v>
      </c>
      <c r="E922" s="86">
        <v>147712.57999999999</v>
      </c>
      <c r="F922" s="15">
        <f>Table323[[#This Row],[Single Family]]+Table323[[#This Row],[2-4 Units]]+Table323[[#This Row],[&gt;4 Units]]</f>
        <v>65</v>
      </c>
      <c r="G922" s="15">
        <v>62</v>
      </c>
      <c r="H922" s="15">
        <v>3</v>
      </c>
      <c r="I922" s="15">
        <v>0</v>
      </c>
      <c r="J922" s="85">
        <v>64287.4</v>
      </c>
      <c r="K922">
        <f t="shared" si="14"/>
        <v>47</v>
      </c>
      <c r="L922" s="15">
        <v>23</v>
      </c>
      <c r="M922" s="15">
        <v>0</v>
      </c>
      <c r="N922" s="15">
        <v>24</v>
      </c>
      <c r="O922" s="85">
        <v>47465.099999999897</v>
      </c>
    </row>
    <row r="923" spans="1:15" x14ac:dyDescent="0.25">
      <c r="A923" s="47">
        <v>9009352600</v>
      </c>
      <c r="B923" t="s">
        <v>1777</v>
      </c>
      <c r="C923" s="76" t="s">
        <v>1774</v>
      </c>
      <c r="D923" s="86">
        <v>208.38951</v>
      </c>
      <c r="E923" s="86">
        <v>0</v>
      </c>
      <c r="F923" s="15">
        <f>Table323[[#This Row],[Single Family]]+Table323[[#This Row],[2-4 Units]]+Table323[[#This Row],[&gt;4 Units]]</f>
        <v>0</v>
      </c>
      <c r="G923" s="15">
        <v>0</v>
      </c>
      <c r="H923" s="15">
        <v>0</v>
      </c>
      <c r="I923" s="15">
        <v>0</v>
      </c>
      <c r="J923" s="85">
        <v>0</v>
      </c>
      <c r="K923">
        <f t="shared" si="14"/>
        <v>0</v>
      </c>
      <c r="L923" s="15">
        <v>0</v>
      </c>
      <c r="M923" s="15">
        <v>0</v>
      </c>
      <c r="N923" s="15">
        <v>0</v>
      </c>
      <c r="O923" s="85">
        <v>0</v>
      </c>
    </row>
    <row r="924" spans="1:15" x14ac:dyDescent="0.25">
      <c r="A924" s="47">
        <v>9009352701</v>
      </c>
      <c r="B924" t="s">
        <v>1777</v>
      </c>
      <c r="C924" s="76" t="s">
        <v>1774</v>
      </c>
      <c r="D924" s="86">
        <v>95.227649999999997</v>
      </c>
      <c r="E924" s="86">
        <v>0</v>
      </c>
      <c r="F924" s="15">
        <f>Table323[[#This Row],[Single Family]]+Table323[[#This Row],[2-4 Units]]+Table323[[#This Row],[&gt;4 Units]]</f>
        <v>0</v>
      </c>
      <c r="G924" s="15">
        <v>0</v>
      </c>
      <c r="H924" s="15">
        <v>0</v>
      </c>
      <c r="I924" s="15">
        <v>0</v>
      </c>
      <c r="J924" s="85">
        <v>0</v>
      </c>
      <c r="K924">
        <f t="shared" si="14"/>
        <v>0</v>
      </c>
      <c r="L924" s="15">
        <v>0</v>
      </c>
      <c r="M924" s="15">
        <v>0</v>
      </c>
      <c r="N924" s="15">
        <v>0</v>
      </c>
      <c r="O924" s="85">
        <v>0</v>
      </c>
    </row>
    <row r="925" spans="1:15" x14ac:dyDescent="0.25">
      <c r="A925" s="47">
        <v>9009361100</v>
      </c>
      <c r="B925" t="s">
        <v>1777</v>
      </c>
      <c r="C925" s="76" t="s">
        <v>1774</v>
      </c>
      <c r="D925" s="86">
        <v>194733.66030299943</v>
      </c>
      <c r="E925" s="86">
        <v>203586.24</v>
      </c>
      <c r="F925" s="15">
        <f>Table323[[#This Row],[Single Family]]+Table323[[#This Row],[2-4 Units]]+Table323[[#This Row],[&gt;4 Units]]</f>
        <v>134</v>
      </c>
      <c r="G925" s="15">
        <v>90</v>
      </c>
      <c r="H925" s="15">
        <v>3</v>
      </c>
      <c r="I925" s="15">
        <v>41</v>
      </c>
      <c r="J925" s="85">
        <v>123519</v>
      </c>
      <c r="K925">
        <f t="shared" si="14"/>
        <v>24</v>
      </c>
      <c r="L925" s="15">
        <v>24</v>
      </c>
      <c r="M925" s="15">
        <v>0</v>
      </c>
      <c r="N925" s="15">
        <v>0</v>
      </c>
      <c r="O925" s="85">
        <v>104244</v>
      </c>
    </row>
    <row r="926" spans="1:15" x14ac:dyDescent="0.25">
      <c r="A926" s="47">
        <v>9009361200</v>
      </c>
      <c r="B926" t="s">
        <v>1777</v>
      </c>
      <c r="C926" s="76" t="s">
        <v>1774</v>
      </c>
      <c r="D926" s="86">
        <v>85433.78925899943</v>
      </c>
      <c r="E926" s="86">
        <v>33777.289999999899</v>
      </c>
      <c r="F926" s="15">
        <f>Table323[[#This Row],[Single Family]]+Table323[[#This Row],[2-4 Units]]+Table323[[#This Row],[&gt;4 Units]]</f>
        <v>0</v>
      </c>
      <c r="G926" s="15">
        <v>0</v>
      </c>
      <c r="H926" s="15">
        <v>0</v>
      </c>
      <c r="I926" s="15">
        <v>0</v>
      </c>
      <c r="J926" s="85">
        <v>0</v>
      </c>
      <c r="K926">
        <f t="shared" si="14"/>
        <v>0</v>
      </c>
      <c r="L926" s="15">
        <v>0</v>
      </c>
      <c r="M926" s="15">
        <v>0</v>
      </c>
      <c r="N926" s="15">
        <v>0</v>
      </c>
      <c r="O926" s="85">
        <v>0</v>
      </c>
    </row>
    <row r="927" spans="1:15" x14ac:dyDescent="0.25">
      <c r="A927" s="47">
        <v>9009361300</v>
      </c>
      <c r="B927" t="s">
        <v>1777</v>
      </c>
      <c r="C927" s="76" t="s">
        <v>1774</v>
      </c>
      <c r="D927" s="86">
        <v>63394.30818</v>
      </c>
      <c r="E927" s="86">
        <v>36747.480000000003</v>
      </c>
      <c r="F927" s="15">
        <f>Table323[[#This Row],[Single Family]]+Table323[[#This Row],[2-4 Units]]+Table323[[#This Row],[&gt;4 Units]]</f>
        <v>0</v>
      </c>
      <c r="G927" s="15">
        <v>0</v>
      </c>
      <c r="H927" s="15">
        <v>0</v>
      </c>
      <c r="I927" s="15">
        <v>0</v>
      </c>
      <c r="J927" s="85">
        <v>0</v>
      </c>
      <c r="K927">
        <f t="shared" si="14"/>
        <v>0</v>
      </c>
      <c r="L927" s="15">
        <v>0</v>
      </c>
      <c r="M927" s="15">
        <v>0</v>
      </c>
      <c r="N927" s="15">
        <v>0</v>
      </c>
      <c r="O927" s="85">
        <v>0</v>
      </c>
    </row>
    <row r="928" spans="1:15" x14ac:dyDescent="0.25">
      <c r="A928" s="47">
        <v>9005342100</v>
      </c>
      <c r="B928" t="s">
        <v>1776</v>
      </c>
      <c r="C928" s="76" t="s">
        <v>1774</v>
      </c>
      <c r="D928" s="86">
        <v>233.37152999999998</v>
      </c>
      <c r="E928" s="86">
        <v>0</v>
      </c>
      <c r="F928" s="15">
        <f>Table323[[#This Row],[Single Family]]+Table323[[#This Row],[2-4 Units]]+Table323[[#This Row],[&gt;4 Units]]</f>
        <v>0</v>
      </c>
      <c r="G928" s="15">
        <v>0</v>
      </c>
      <c r="H928" s="15">
        <v>0</v>
      </c>
      <c r="I928" s="15">
        <v>0</v>
      </c>
      <c r="J928" s="85">
        <v>0</v>
      </c>
      <c r="K928">
        <f t="shared" si="14"/>
        <v>0</v>
      </c>
      <c r="L928" s="15">
        <v>0</v>
      </c>
      <c r="M928" s="15">
        <v>0</v>
      </c>
      <c r="N928" s="15">
        <v>0</v>
      </c>
      <c r="O928" s="85">
        <v>0</v>
      </c>
    </row>
    <row r="929" spans="1:16" x14ac:dyDescent="0.25">
      <c r="A929" s="47">
        <v>9005360200</v>
      </c>
      <c r="B929" t="s">
        <v>1776</v>
      </c>
      <c r="C929" s="76" t="s">
        <v>1774</v>
      </c>
      <c r="D929" s="86">
        <v>98.306460000000001</v>
      </c>
      <c r="E929" s="86">
        <v>0</v>
      </c>
      <c r="F929" s="15">
        <f>Table323[[#This Row],[Single Family]]+Table323[[#This Row],[2-4 Units]]+Table323[[#This Row],[&gt;4 Units]]</f>
        <v>0</v>
      </c>
      <c r="G929" s="15">
        <v>0</v>
      </c>
      <c r="H929" s="15">
        <v>0</v>
      </c>
      <c r="I929" s="15">
        <v>0</v>
      </c>
      <c r="J929" s="85">
        <v>0</v>
      </c>
      <c r="K929">
        <f t="shared" si="14"/>
        <v>0</v>
      </c>
      <c r="L929" s="15">
        <v>0</v>
      </c>
      <c r="M929" s="15">
        <v>0</v>
      </c>
      <c r="N929" s="15">
        <v>0</v>
      </c>
      <c r="O929" s="85">
        <v>0</v>
      </c>
    </row>
    <row r="930" spans="1:16" x14ac:dyDescent="0.25">
      <c r="A930" s="47">
        <v>9005362101</v>
      </c>
      <c r="B930" t="s">
        <v>1776</v>
      </c>
      <c r="C930" s="76" t="s">
        <v>1774</v>
      </c>
      <c r="D930" s="86">
        <v>85998.741255000001</v>
      </c>
      <c r="E930" s="86">
        <v>19224</v>
      </c>
      <c r="F930" s="15">
        <f>Table323[[#This Row],[Single Family]]+Table323[[#This Row],[2-4 Units]]+Table323[[#This Row],[&gt;4 Units]]</f>
        <v>0</v>
      </c>
      <c r="G930" s="15">
        <v>0</v>
      </c>
      <c r="H930" s="15">
        <v>0</v>
      </c>
      <c r="I930" s="15">
        <v>0</v>
      </c>
      <c r="J930" s="85">
        <v>0</v>
      </c>
      <c r="K930">
        <f t="shared" si="14"/>
        <v>0</v>
      </c>
      <c r="L930" s="15">
        <v>0</v>
      </c>
      <c r="M930" s="15">
        <v>0</v>
      </c>
      <c r="N930" s="15">
        <v>0</v>
      </c>
      <c r="O930" s="85">
        <v>0</v>
      </c>
    </row>
    <row r="931" spans="1:16" x14ac:dyDescent="0.25">
      <c r="A931" s="47">
        <v>9005362102</v>
      </c>
      <c r="B931" t="s">
        <v>1776</v>
      </c>
      <c r="C931" s="76" t="s">
        <v>1774</v>
      </c>
      <c r="D931" s="86">
        <v>177779.25975599998</v>
      </c>
      <c r="E931" s="86">
        <v>127300.349999999</v>
      </c>
      <c r="F931" s="15">
        <f>Table323[[#This Row],[Single Family]]+Table323[[#This Row],[2-4 Units]]+Table323[[#This Row],[&gt;4 Units]]</f>
        <v>42</v>
      </c>
      <c r="G931" s="15">
        <v>42</v>
      </c>
      <c r="H931" s="15">
        <v>0</v>
      </c>
      <c r="I931" s="15">
        <v>0</v>
      </c>
      <c r="J931" s="85">
        <v>78267.8</v>
      </c>
      <c r="K931">
        <f t="shared" si="14"/>
        <v>13</v>
      </c>
      <c r="L931" s="15">
        <v>13</v>
      </c>
      <c r="M931" s="15">
        <v>0</v>
      </c>
      <c r="N931" s="15">
        <v>0</v>
      </c>
      <c r="O931" s="85">
        <v>20435</v>
      </c>
    </row>
    <row r="932" spans="1:16" x14ac:dyDescent="0.25">
      <c r="A932" s="47">
        <v>9015900200</v>
      </c>
      <c r="B932" t="s">
        <v>1775</v>
      </c>
      <c r="C932" s="76" t="s">
        <v>1774</v>
      </c>
      <c r="D932" s="86">
        <v>33.390630000000002</v>
      </c>
      <c r="E932" s="86">
        <v>0</v>
      </c>
      <c r="F932" s="15">
        <f>Table323[[#This Row],[Single Family]]+Table323[[#This Row],[2-4 Units]]+Table323[[#This Row],[&gt;4 Units]]</f>
        <v>0</v>
      </c>
      <c r="G932" s="15">
        <v>0</v>
      </c>
      <c r="H932" s="15">
        <v>0</v>
      </c>
      <c r="I932" s="15">
        <v>0</v>
      </c>
      <c r="J932" s="85">
        <v>0</v>
      </c>
      <c r="K932">
        <f t="shared" si="14"/>
        <v>0</v>
      </c>
      <c r="L932" s="15">
        <v>0</v>
      </c>
      <c r="M932" s="15">
        <v>0</v>
      </c>
      <c r="N932" s="15">
        <v>0</v>
      </c>
      <c r="O932" s="85">
        <v>0</v>
      </c>
    </row>
    <row r="933" spans="1:16" x14ac:dyDescent="0.25">
      <c r="A933" s="47">
        <v>9015901100</v>
      </c>
      <c r="B933" t="s">
        <v>1775</v>
      </c>
      <c r="C933" s="76" t="s">
        <v>1774</v>
      </c>
      <c r="D933" s="86">
        <v>179710.59329999998</v>
      </c>
      <c r="E933" s="86">
        <v>805</v>
      </c>
      <c r="F933" s="15">
        <f>Table323[[#This Row],[Single Family]]+Table323[[#This Row],[2-4 Units]]+Table323[[#This Row],[&gt;4 Units]]</f>
        <v>30</v>
      </c>
      <c r="G933" s="15">
        <v>30</v>
      </c>
      <c r="H933" s="15">
        <v>0</v>
      </c>
      <c r="I933" s="15">
        <v>0</v>
      </c>
      <c r="J933" s="85">
        <v>37610.400000000001</v>
      </c>
      <c r="K933">
        <f t="shared" si="14"/>
        <v>11</v>
      </c>
      <c r="L933" s="15">
        <v>11</v>
      </c>
      <c r="M933" s="15">
        <v>0</v>
      </c>
      <c r="N933" s="15">
        <v>0</v>
      </c>
      <c r="O933" s="85">
        <v>20644.400000000001</v>
      </c>
    </row>
    <row r="934" spans="1:16" x14ac:dyDescent="0.25">
      <c r="A934" s="47">
        <v>9015902200</v>
      </c>
      <c r="B934" t="s">
        <v>1775</v>
      </c>
      <c r="C934" s="76" t="s">
        <v>1774</v>
      </c>
      <c r="D934" s="86">
        <v>669.46823999999992</v>
      </c>
      <c r="E934" s="86">
        <v>0</v>
      </c>
      <c r="F934" s="15">
        <f>Table323[[#This Row],[Single Family]]+Table323[[#This Row],[2-4 Units]]+Table323[[#This Row],[&gt;4 Units]]</f>
        <v>0</v>
      </c>
      <c r="G934" s="15">
        <v>0</v>
      </c>
      <c r="H934" s="15">
        <v>0</v>
      </c>
      <c r="I934" s="15">
        <v>0</v>
      </c>
      <c r="J934" s="85">
        <v>0</v>
      </c>
      <c r="K934">
        <f t="shared" si="14"/>
        <v>0</v>
      </c>
      <c r="L934" s="15">
        <v>0</v>
      </c>
      <c r="M934" s="15">
        <v>0</v>
      </c>
      <c r="N934" s="15">
        <v>0</v>
      </c>
      <c r="O934" s="85">
        <v>0</v>
      </c>
    </row>
    <row r="935" spans="1:16" x14ac:dyDescent="0.25">
      <c r="A935" s="47">
        <v>9015902500</v>
      </c>
      <c r="B935" t="s">
        <v>1775</v>
      </c>
      <c r="C935" s="76" t="s">
        <v>1774</v>
      </c>
      <c r="D935" s="86">
        <v>1489.887189</v>
      </c>
      <c r="E935" s="86">
        <v>0</v>
      </c>
      <c r="F935" s="15">
        <f>Table323[[#This Row],[Single Family]]+Table323[[#This Row],[2-4 Units]]+Table323[[#This Row],[&gt;4 Units]]</f>
        <v>0</v>
      </c>
      <c r="G935" s="15">
        <v>0</v>
      </c>
      <c r="H935" s="15">
        <v>0</v>
      </c>
      <c r="I935" s="15">
        <v>0</v>
      </c>
      <c r="J935" s="85">
        <v>0</v>
      </c>
      <c r="K935">
        <f t="shared" si="14"/>
        <v>0</v>
      </c>
      <c r="L935" s="15">
        <v>0</v>
      </c>
      <c r="M935" s="15">
        <v>0</v>
      </c>
      <c r="N935" s="15">
        <v>0</v>
      </c>
      <c r="O935" s="85">
        <v>0</v>
      </c>
    </row>
    <row r="936" spans="1:16" ht="15.75" thickBot="1" x14ac:dyDescent="0.3">
      <c r="A936" s="84"/>
      <c r="B936" s="83"/>
      <c r="C936" s="82" t="s">
        <v>1942</v>
      </c>
      <c r="D936" s="81">
        <f>SUBTOTAL(109,Table323[CLM $ Collected ])</f>
        <v>52517968.833952934</v>
      </c>
      <c r="E936" s="81">
        <f>SUBTOTAL(109,Table323[Incentive Disbursements])</f>
        <v>47836548.585999861</v>
      </c>
      <c r="F936" s="79">
        <f>SUBTOTAL(109,Table323[Total Units])</f>
        <v>22226</v>
      </c>
      <c r="G936" s="79">
        <f>SUBTOTAL(109,Table323[Single Family])</f>
        <v>10721</v>
      </c>
      <c r="H936" s="79">
        <f>SUBTOTAL(109,Table323[2-4 Units])</f>
        <v>212</v>
      </c>
      <c r="I936" s="79">
        <f>SUBTOTAL(109,Table323[&gt;4 Units])</f>
        <v>11293</v>
      </c>
      <c r="J936" s="80">
        <f>SUBTOTAL(109,Table323[Incentives])</f>
        <v>15882653.999999996</v>
      </c>
      <c r="K936" s="79">
        <f>SUBTOTAL(109,Table323[Total Units2])</f>
        <v>16468</v>
      </c>
      <c r="L936" s="79">
        <f>SUBTOTAL(109,Table323[[Single Family ]])</f>
        <v>3431</v>
      </c>
      <c r="M936" s="79">
        <f>SUBTOTAL(109,Table323[ 2-4 Units])</f>
        <v>0</v>
      </c>
      <c r="N936" s="79">
        <f>SUBTOTAL(109,Table323[&gt;4 Units ])</f>
        <v>13037</v>
      </c>
      <c r="O936" s="78">
        <f>SUBTOTAL(109,Table323[[Incentives ]])</f>
        <v>12716845.599999994</v>
      </c>
    </row>
    <row r="938" spans="1:16" s="33" customFormat="1" x14ac:dyDescent="0.25">
      <c r="A938" s="32" t="s">
        <v>1772</v>
      </c>
      <c r="C938" s="34"/>
      <c r="D938" s="34"/>
      <c r="E938" s="35"/>
      <c r="F938" s="35"/>
      <c r="G938" s="35"/>
      <c r="H938" s="35"/>
      <c r="I938" s="35"/>
      <c r="J938" s="35"/>
      <c r="K938" s="35"/>
      <c r="L938" s="35"/>
      <c r="M938" s="35"/>
      <c r="N938" s="35"/>
      <c r="O938" s="35"/>
      <c r="P938" s="35"/>
    </row>
    <row r="939" spans="1:16" s="33" customFormat="1" x14ac:dyDescent="0.25">
      <c r="A939" s="32" t="s">
        <v>1773</v>
      </c>
      <c r="C939" s="34"/>
      <c r="D939" s="34"/>
      <c r="E939" s="35"/>
      <c r="F939" s="35"/>
      <c r="G939" s="35"/>
      <c r="H939" s="35"/>
      <c r="I939" s="35"/>
      <c r="J939" s="35"/>
      <c r="K939" s="35"/>
      <c r="L939" s="35"/>
      <c r="M939" s="35"/>
      <c r="N939" s="35"/>
      <c r="O939" s="35"/>
      <c r="P939" s="35"/>
    </row>
    <row r="940" spans="1:16" x14ac:dyDescent="0.25">
      <c r="A940" s="77" t="s">
        <v>1941</v>
      </c>
    </row>
  </sheetData>
  <mergeCells count="7">
    <mergeCell ref="A1:O2"/>
    <mergeCell ref="A3:C3"/>
    <mergeCell ref="D3:O3"/>
    <mergeCell ref="A4:C4"/>
    <mergeCell ref="D4:E4"/>
    <mergeCell ref="K4:O4"/>
    <mergeCell ref="F4:J4"/>
  </mergeCells>
  <pageMargins left="0.7" right="0.7" top="0.75" bottom="0.75" header="0.3" footer="0.3"/>
  <pageSetup paperSize="5" scale="65" fitToHeight="25"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358BE-0BBA-4253-87AB-CF7E06A578FC}">
  <sheetPr>
    <tabColor theme="8" tint="0.59999389629810485"/>
  </sheetPr>
  <dimension ref="A1"/>
  <sheetViews>
    <sheetView workbookViewId="0"/>
  </sheetViews>
  <sheetFormatPr defaultRowHeight="15" x14ac:dyDescent="0.25"/>
  <sheetData>
    <row r="1" spans="1:1" x14ac:dyDescent="0.25">
      <c r="A1" t="s">
        <v>1963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5BB3-B7E0-49DA-81BF-1B0A180196F9}">
  <sheetPr>
    <tabColor theme="8" tint="0.59999389629810485"/>
  </sheetPr>
  <dimension ref="A1:R835"/>
  <sheetViews>
    <sheetView workbookViewId="0">
      <selection activeCell="B11" sqref="B11"/>
    </sheetView>
  </sheetViews>
  <sheetFormatPr defaultRowHeight="15" x14ac:dyDescent="0.25"/>
  <cols>
    <col min="1" max="1" width="15.7109375" customWidth="1"/>
    <col min="2" max="2" width="29.140625" customWidth="1"/>
    <col min="3" max="3" width="12.5703125" customWidth="1"/>
    <col min="4" max="4" width="22.28515625" customWidth="1"/>
    <col min="5" max="5" width="24.5703125" customWidth="1"/>
    <col min="6" max="6" width="22.28515625" style="8" bestFit="1" customWidth="1"/>
    <col min="7" max="7" width="18.140625" customWidth="1"/>
    <col min="8" max="8" width="25.140625" bestFit="1" customWidth="1"/>
    <col min="9" max="9" width="20.140625" bestFit="1" customWidth="1"/>
    <col min="10" max="10" width="27.42578125" bestFit="1" customWidth="1"/>
    <col min="11" max="11" width="36.7109375" bestFit="1" customWidth="1"/>
  </cols>
  <sheetData>
    <row r="1" spans="1:18" s="6" customFormat="1" ht="45" x14ac:dyDescent="0.25">
      <c r="A1" s="5" t="s">
        <v>876</v>
      </c>
      <c r="B1" s="5" t="s">
        <v>874</v>
      </c>
      <c r="C1" s="5" t="s">
        <v>1710</v>
      </c>
      <c r="D1" s="5" t="s">
        <v>1713</v>
      </c>
      <c r="E1" s="5" t="s">
        <v>1714</v>
      </c>
      <c r="F1" s="13" t="s">
        <v>1719</v>
      </c>
      <c r="G1" s="6" t="s">
        <v>1715</v>
      </c>
      <c r="H1" s="6" t="s">
        <v>1725</v>
      </c>
      <c r="I1" s="6" t="s">
        <v>1726</v>
      </c>
      <c r="J1" s="6" t="s">
        <v>1727</v>
      </c>
      <c r="K1" s="6" t="s">
        <v>1739</v>
      </c>
    </row>
    <row r="2" spans="1:18" ht="45" x14ac:dyDescent="0.25">
      <c r="A2" s="4" t="s">
        <v>979</v>
      </c>
      <c r="B2">
        <v>9958</v>
      </c>
      <c r="C2">
        <v>3.24</v>
      </c>
      <c r="D2">
        <f t="shared" ref="D2:D65" si="0">(B2/(C2)^0.5)</f>
        <v>5532.2222222222217</v>
      </c>
      <c r="E2">
        <f t="shared" ref="E2:E65" si="1">D2/1000</f>
        <v>5.5322222222222219</v>
      </c>
      <c r="F2" s="8">
        <v>1.215066828675577E-3</v>
      </c>
      <c r="G2">
        <f>IF(F2&lt;0.2,1,IF(F2&lt;0.4,2,IF(F2&lt;0.6,3,IF(F2&lt;0.8,4,5))))</f>
        <v>1</v>
      </c>
      <c r="H2" s="8">
        <f>1-F2</f>
        <v>0.99878493317132444</v>
      </c>
      <c r="I2">
        <f>6-G2</f>
        <v>5</v>
      </c>
      <c r="J2">
        <f>VLOOKUP(A2,'Housing Cost Calc'!$A$1:$C$826,3,FALSE)</f>
        <v>433</v>
      </c>
      <c r="K2">
        <f>(J2*12)/D2</f>
        <v>0.93922474392448296</v>
      </c>
      <c r="N2" t="s">
        <v>1720</v>
      </c>
      <c r="R2" t="s">
        <v>1723</v>
      </c>
    </row>
    <row r="3" spans="1:18" ht="60" x14ac:dyDescent="0.25">
      <c r="A3" s="4" t="s">
        <v>1555</v>
      </c>
      <c r="B3">
        <v>13410</v>
      </c>
      <c r="C3">
        <v>1.47</v>
      </c>
      <c r="D3">
        <f t="shared" si="0"/>
        <v>11060.381585475545</v>
      </c>
      <c r="E3">
        <f t="shared" si="1"/>
        <v>11.060381585475545</v>
      </c>
      <c r="F3" s="8">
        <v>2.4301336573511541E-3</v>
      </c>
      <c r="G3">
        <f t="shared" ref="G3:G66" si="2">IF(F3&lt;0.2,1,IF(F3&lt;0.4,2,IF(F3&lt;0.6,3,IF(F3&lt;0.8,4,5))))</f>
        <v>1</v>
      </c>
      <c r="H3" s="8">
        <f t="shared" ref="H3:H66" si="3">1-F3</f>
        <v>0.99756986634264888</v>
      </c>
      <c r="I3">
        <f t="shared" ref="I3:I66" si="4">6-G3</f>
        <v>5</v>
      </c>
      <c r="J3">
        <f>VLOOKUP(A3,'Housing Cost Calc'!$A$1:$C$826,3,FALSE)</f>
        <v>461</v>
      </c>
      <c r="K3">
        <f t="shared" ref="K3:K66" si="5">(J3*12)/D3</f>
        <v>0.50016357548320067</v>
      </c>
      <c r="N3" t="s">
        <v>1721</v>
      </c>
    </row>
    <row r="4" spans="1:18" ht="45" x14ac:dyDescent="0.25">
      <c r="A4" s="4" t="s">
        <v>989</v>
      </c>
      <c r="B4">
        <v>21895</v>
      </c>
      <c r="C4">
        <v>3.46</v>
      </c>
      <c r="D4">
        <f t="shared" si="0"/>
        <v>11770.824922840449</v>
      </c>
      <c r="E4">
        <f t="shared" si="1"/>
        <v>11.770824922840449</v>
      </c>
      <c r="F4" s="8">
        <v>3.6452004860267314E-3</v>
      </c>
      <c r="G4">
        <f t="shared" si="2"/>
        <v>1</v>
      </c>
      <c r="H4" s="8">
        <f t="shared" si="3"/>
        <v>0.99635479951397332</v>
      </c>
      <c r="I4">
        <f t="shared" si="4"/>
        <v>5</v>
      </c>
      <c r="J4">
        <f>VLOOKUP(A4,'Housing Cost Calc'!$A$1:$C$826,3,FALSE)</f>
        <v>1032</v>
      </c>
      <c r="K4">
        <f t="shared" si="5"/>
        <v>1.0520927871393047</v>
      </c>
      <c r="N4" t="s">
        <v>1722</v>
      </c>
    </row>
    <row r="5" spans="1:18" ht="60" x14ac:dyDescent="0.25">
      <c r="A5" s="4" t="s">
        <v>1410</v>
      </c>
      <c r="B5">
        <v>15000</v>
      </c>
      <c r="C5">
        <v>1.4</v>
      </c>
      <c r="D5">
        <f t="shared" si="0"/>
        <v>12677.313820927749</v>
      </c>
      <c r="E5">
        <f t="shared" si="1"/>
        <v>12.677313820927749</v>
      </c>
      <c r="F5" s="8">
        <v>4.8602673147023082E-3</v>
      </c>
      <c r="G5">
        <f t="shared" si="2"/>
        <v>1</v>
      </c>
      <c r="H5" s="8">
        <f t="shared" si="3"/>
        <v>0.99513973268529765</v>
      </c>
      <c r="I5">
        <f t="shared" si="4"/>
        <v>5</v>
      </c>
      <c r="J5">
        <f>VLOOKUP(A5,'Housing Cost Calc'!$A$1:$C$826,3,FALSE)</f>
        <v>440</v>
      </c>
      <c r="K5">
        <f t="shared" si="5"/>
        <v>0.41649201673021297</v>
      </c>
      <c r="N5" s="7"/>
    </row>
    <row r="6" spans="1:18" ht="60" x14ac:dyDescent="0.25">
      <c r="A6" s="4" t="s">
        <v>1240</v>
      </c>
      <c r="B6">
        <v>22449</v>
      </c>
      <c r="C6">
        <v>3.07</v>
      </c>
      <c r="D6">
        <f t="shared" si="0"/>
        <v>12812.321037123063</v>
      </c>
      <c r="E6">
        <f t="shared" si="1"/>
        <v>12.812321037123063</v>
      </c>
      <c r="F6" s="8">
        <v>6.0753341433778859E-3</v>
      </c>
      <c r="G6">
        <f t="shared" si="2"/>
        <v>1</v>
      </c>
      <c r="H6" s="8">
        <f t="shared" si="3"/>
        <v>0.99392466585662209</v>
      </c>
      <c r="I6">
        <f t="shared" si="4"/>
        <v>5</v>
      </c>
      <c r="J6">
        <f>VLOOKUP(A6,'Housing Cost Calc'!$A$1:$C$826,3,FALSE)</f>
        <v>937</v>
      </c>
      <c r="K6">
        <f t="shared" si="5"/>
        <v>0.87759274587493308</v>
      </c>
    </row>
    <row r="7" spans="1:18" ht="60" x14ac:dyDescent="0.25">
      <c r="A7" s="4" t="s">
        <v>1245</v>
      </c>
      <c r="B7">
        <v>22454</v>
      </c>
      <c r="C7">
        <v>2.87</v>
      </c>
      <c r="D7">
        <f t="shared" si="0"/>
        <v>13254.177120810849</v>
      </c>
      <c r="E7">
        <f t="shared" si="1"/>
        <v>13.25417712081085</v>
      </c>
      <c r="F7" s="8">
        <v>7.2904009720534627E-3</v>
      </c>
      <c r="G7">
        <f t="shared" si="2"/>
        <v>1</v>
      </c>
      <c r="H7" s="8">
        <f t="shared" si="3"/>
        <v>0.99270959902794653</v>
      </c>
      <c r="I7">
        <f t="shared" si="4"/>
        <v>5</v>
      </c>
      <c r="J7">
        <f>VLOOKUP(A7,'Housing Cost Calc'!$A$1:$C$826,3,FALSE)</f>
        <v>1004</v>
      </c>
      <c r="K7">
        <f t="shared" si="5"/>
        <v>0.90899645373555571</v>
      </c>
    </row>
    <row r="8" spans="1:18" ht="45" x14ac:dyDescent="0.25">
      <c r="A8" s="4" t="s">
        <v>1009</v>
      </c>
      <c r="B8">
        <v>21851</v>
      </c>
      <c r="C8">
        <v>2.69</v>
      </c>
      <c r="D8">
        <f t="shared" si="0"/>
        <v>13322.789835326628</v>
      </c>
      <c r="E8">
        <f t="shared" si="1"/>
        <v>13.322789835326628</v>
      </c>
      <c r="F8" s="8">
        <v>8.5054678007290396E-3</v>
      </c>
      <c r="G8">
        <f t="shared" si="2"/>
        <v>1</v>
      </c>
      <c r="H8" s="8">
        <f t="shared" si="3"/>
        <v>0.99149453219927097</v>
      </c>
      <c r="I8">
        <f t="shared" si="4"/>
        <v>5</v>
      </c>
      <c r="J8">
        <f>VLOOKUP(A8,'Housing Cost Calc'!$A$1:$C$826,3,FALSE)</f>
        <v>1109</v>
      </c>
      <c r="K8">
        <f t="shared" si="5"/>
        <v>0.998889884512971</v>
      </c>
    </row>
    <row r="9" spans="1:18" ht="60" x14ac:dyDescent="0.25">
      <c r="A9" s="4" t="s">
        <v>1369</v>
      </c>
      <c r="B9">
        <v>18304</v>
      </c>
      <c r="C9">
        <v>1.83</v>
      </c>
      <c r="D9">
        <f t="shared" si="0"/>
        <v>13530.706143552499</v>
      </c>
      <c r="E9">
        <f t="shared" si="1"/>
        <v>13.5307061435525</v>
      </c>
      <c r="F9" s="8">
        <v>9.7205346294046164E-3</v>
      </c>
      <c r="G9">
        <f t="shared" si="2"/>
        <v>1</v>
      </c>
      <c r="H9" s="8">
        <f t="shared" si="3"/>
        <v>0.99027946537059541</v>
      </c>
      <c r="I9">
        <f t="shared" si="4"/>
        <v>5</v>
      </c>
      <c r="J9">
        <f>VLOOKUP(A9,'Housing Cost Calc'!$A$1:$C$826,3,FALSE)</f>
        <v>783</v>
      </c>
      <c r="K9">
        <f t="shared" si="5"/>
        <v>0.69442052028284396</v>
      </c>
    </row>
    <row r="10" spans="1:18" ht="60" x14ac:dyDescent="0.25">
      <c r="A10" s="4" t="s">
        <v>1558</v>
      </c>
      <c r="B10">
        <v>22778</v>
      </c>
      <c r="C10">
        <v>2.82</v>
      </c>
      <c r="D10">
        <f t="shared" si="0"/>
        <v>13564.101609847572</v>
      </c>
      <c r="E10">
        <f t="shared" si="1"/>
        <v>13.564101609847572</v>
      </c>
      <c r="F10" s="8">
        <v>1.0935601458080195E-2</v>
      </c>
      <c r="G10">
        <f t="shared" si="2"/>
        <v>1</v>
      </c>
      <c r="H10" s="8">
        <f t="shared" si="3"/>
        <v>0.98906439854191985</v>
      </c>
      <c r="I10">
        <f t="shared" si="4"/>
        <v>5</v>
      </c>
      <c r="J10">
        <f>VLOOKUP(A10,'Housing Cost Calc'!$A$1:$C$826,3,FALSE)</f>
        <v>924</v>
      </c>
      <c r="K10">
        <f t="shared" si="5"/>
        <v>0.81745185335017578</v>
      </c>
    </row>
    <row r="11" spans="1:18" ht="60" x14ac:dyDescent="0.25">
      <c r="A11" s="4" t="s">
        <v>1239</v>
      </c>
      <c r="B11">
        <v>21633</v>
      </c>
      <c r="C11">
        <v>2.5099999999999998</v>
      </c>
      <c r="D11">
        <f t="shared" si="0"/>
        <v>13654.628522214776</v>
      </c>
      <c r="E11">
        <f t="shared" si="1"/>
        <v>13.654628522214777</v>
      </c>
      <c r="F11" s="8">
        <v>1.2150668286755772E-2</v>
      </c>
      <c r="G11">
        <f t="shared" si="2"/>
        <v>1</v>
      </c>
      <c r="H11" s="8">
        <f t="shared" si="3"/>
        <v>0.98784933171324418</v>
      </c>
      <c r="I11">
        <f t="shared" si="4"/>
        <v>5</v>
      </c>
      <c r="J11">
        <f>VLOOKUP(A11,'Housing Cost Calc'!$A$1:$C$826,3,FALSE)</f>
        <v>596</v>
      </c>
      <c r="K11">
        <f t="shared" si="5"/>
        <v>0.52377843808525282</v>
      </c>
    </row>
    <row r="12" spans="1:18" ht="45" x14ac:dyDescent="0.25">
      <c r="A12" s="4" t="s">
        <v>986</v>
      </c>
      <c r="B12">
        <v>24271</v>
      </c>
      <c r="C12">
        <v>3.01</v>
      </c>
      <c r="D12">
        <f t="shared" si="0"/>
        <v>13989.571828099488</v>
      </c>
      <c r="E12">
        <f t="shared" si="1"/>
        <v>13.989571828099487</v>
      </c>
      <c r="F12" s="8">
        <v>1.3365735115431349E-2</v>
      </c>
      <c r="G12">
        <f t="shared" si="2"/>
        <v>1</v>
      </c>
      <c r="H12" s="8">
        <f t="shared" si="3"/>
        <v>0.98663426488456862</v>
      </c>
      <c r="I12">
        <f t="shared" si="4"/>
        <v>5</v>
      </c>
      <c r="J12">
        <f>VLOOKUP(A12,'Housing Cost Calc'!$A$1:$C$826,3,FALSE)</f>
        <v>1107</v>
      </c>
      <c r="K12">
        <f t="shared" si="5"/>
        <v>0.94956444437546872</v>
      </c>
    </row>
    <row r="13" spans="1:18" ht="60" x14ac:dyDescent="0.25">
      <c r="A13" s="4" t="s">
        <v>1434</v>
      </c>
      <c r="B13">
        <v>19593</v>
      </c>
      <c r="C13">
        <v>1.86</v>
      </c>
      <c r="D13">
        <f t="shared" si="0"/>
        <v>14366.284623066875</v>
      </c>
      <c r="E13">
        <f t="shared" si="1"/>
        <v>14.366284623066875</v>
      </c>
      <c r="F13" s="8">
        <v>1.4580801944106925E-2</v>
      </c>
      <c r="G13">
        <f t="shared" si="2"/>
        <v>1</v>
      </c>
      <c r="H13" s="8">
        <f t="shared" si="3"/>
        <v>0.98541919805589306</v>
      </c>
      <c r="I13">
        <f t="shared" si="4"/>
        <v>5</v>
      </c>
      <c r="J13">
        <f>VLOOKUP(A13,'Housing Cost Calc'!$A$1:$C$826,3,FALSE)</f>
        <v>715</v>
      </c>
      <c r="K13">
        <f t="shared" si="5"/>
        <v>0.59723165906261755</v>
      </c>
    </row>
    <row r="14" spans="1:18" ht="60" x14ac:dyDescent="0.25">
      <c r="A14" s="4" t="s">
        <v>1234</v>
      </c>
      <c r="B14">
        <v>24943</v>
      </c>
      <c r="C14">
        <v>2.87</v>
      </c>
      <c r="D14">
        <f t="shared" si="0"/>
        <v>14723.387366366127</v>
      </c>
      <c r="E14">
        <f t="shared" si="1"/>
        <v>14.723387366366127</v>
      </c>
      <c r="F14" s="8">
        <v>1.5795868772782502E-2</v>
      </c>
      <c r="G14">
        <f t="shared" si="2"/>
        <v>1</v>
      </c>
      <c r="H14" s="8">
        <f t="shared" si="3"/>
        <v>0.9842041312272175</v>
      </c>
      <c r="I14">
        <f t="shared" si="4"/>
        <v>5</v>
      </c>
      <c r="J14">
        <f>VLOOKUP(A14,'Housing Cost Calc'!$A$1:$C$826,3,FALSE)</f>
        <v>996</v>
      </c>
      <c r="K14">
        <f t="shared" si="5"/>
        <v>0.81176971729365488</v>
      </c>
    </row>
    <row r="15" spans="1:18" ht="60" x14ac:dyDescent="0.25">
      <c r="A15" s="4" t="s">
        <v>1254</v>
      </c>
      <c r="B15">
        <v>23480</v>
      </c>
      <c r="C15">
        <v>2.4700000000000002</v>
      </c>
      <c r="D15">
        <f t="shared" si="0"/>
        <v>14939.966234671261</v>
      </c>
      <c r="E15">
        <f t="shared" si="1"/>
        <v>14.939966234671262</v>
      </c>
      <c r="F15" s="8">
        <v>1.7010935601458079E-2</v>
      </c>
      <c r="G15">
        <f t="shared" si="2"/>
        <v>1</v>
      </c>
      <c r="H15" s="8">
        <f t="shared" si="3"/>
        <v>0.98298906439854195</v>
      </c>
      <c r="I15">
        <f t="shared" si="4"/>
        <v>5</v>
      </c>
      <c r="J15">
        <f>VLOOKUP(A15,'Housing Cost Calc'!$A$1:$C$826,3,FALSE)</f>
        <v>859</v>
      </c>
      <c r="K15">
        <f t="shared" si="5"/>
        <v>0.68996139871308193</v>
      </c>
    </row>
    <row r="16" spans="1:18" ht="60" x14ac:dyDescent="0.25">
      <c r="A16" s="4" t="s">
        <v>1242</v>
      </c>
      <c r="B16">
        <v>23500</v>
      </c>
      <c r="C16">
        <v>2.4700000000000002</v>
      </c>
      <c r="D16">
        <f t="shared" si="0"/>
        <v>14952.691929930777</v>
      </c>
      <c r="E16">
        <f t="shared" si="1"/>
        <v>14.952691929930777</v>
      </c>
      <c r="F16" s="8">
        <v>1.8226002430133656E-2</v>
      </c>
      <c r="G16">
        <f t="shared" si="2"/>
        <v>1</v>
      </c>
      <c r="H16" s="8">
        <f t="shared" si="3"/>
        <v>0.98177399756986639</v>
      </c>
      <c r="I16">
        <f t="shared" si="4"/>
        <v>5</v>
      </c>
      <c r="J16">
        <f>VLOOKUP(A16,'Housing Cost Calc'!$A$1:$C$826,3,FALSE)</f>
        <v>842</v>
      </c>
      <c r="K16">
        <f t="shared" si="5"/>
        <v>0.6757311691665927</v>
      </c>
    </row>
    <row r="17" spans="1:11" ht="60" x14ac:dyDescent="0.25">
      <c r="A17" s="4" t="s">
        <v>1244</v>
      </c>
      <c r="B17">
        <v>28029</v>
      </c>
      <c r="C17">
        <v>3.36</v>
      </c>
      <c r="D17">
        <f t="shared" si="0"/>
        <v>15291.073113561577</v>
      </c>
      <c r="E17">
        <f t="shared" si="1"/>
        <v>15.291073113561577</v>
      </c>
      <c r="F17" s="8">
        <v>1.9441069258809233E-2</v>
      </c>
      <c r="G17">
        <f t="shared" si="2"/>
        <v>1</v>
      </c>
      <c r="H17" s="8">
        <f t="shared" si="3"/>
        <v>0.98055893074119072</v>
      </c>
      <c r="I17">
        <f t="shared" si="4"/>
        <v>5</v>
      </c>
      <c r="J17">
        <f>VLOOKUP(A17,'Housing Cost Calc'!$A$1:$C$826,3,FALSE)</f>
        <v>986</v>
      </c>
      <c r="K17">
        <f t="shared" si="5"/>
        <v>0.77378480320692844</v>
      </c>
    </row>
    <row r="18" spans="1:11" ht="45" x14ac:dyDescent="0.25">
      <c r="A18" s="4" t="s">
        <v>981</v>
      </c>
      <c r="B18">
        <v>24342</v>
      </c>
      <c r="C18">
        <v>2.52</v>
      </c>
      <c r="D18">
        <f t="shared" si="0"/>
        <v>15334.018669984349</v>
      </c>
      <c r="E18">
        <f t="shared" si="1"/>
        <v>15.334018669984349</v>
      </c>
      <c r="F18" s="8">
        <v>2.0656136087484813E-2</v>
      </c>
      <c r="G18">
        <f t="shared" si="2"/>
        <v>1</v>
      </c>
      <c r="H18" s="8">
        <f t="shared" si="3"/>
        <v>0.97934386391251516</v>
      </c>
      <c r="I18">
        <f t="shared" si="4"/>
        <v>5</v>
      </c>
      <c r="J18">
        <f>VLOOKUP(A18,'Housing Cost Calc'!$A$1:$C$826,3,FALSE)</f>
        <v>1275</v>
      </c>
      <c r="K18">
        <f t="shared" si="5"/>
        <v>0.99778149024619756</v>
      </c>
    </row>
    <row r="19" spans="1:11" ht="60" x14ac:dyDescent="0.25">
      <c r="A19" s="4" t="s">
        <v>1559</v>
      </c>
      <c r="B19">
        <v>25156</v>
      </c>
      <c r="C19">
        <v>2.64</v>
      </c>
      <c r="D19">
        <f t="shared" si="0"/>
        <v>15482.44773538047</v>
      </c>
      <c r="E19">
        <f t="shared" si="1"/>
        <v>15.48244773538047</v>
      </c>
      <c r="F19" s="8">
        <v>2.187120291616039E-2</v>
      </c>
      <c r="G19">
        <f t="shared" si="2"/>
        <v>1</v>
      </c>
      <c r="H19" s="8">
        <f t="shared" si="3"/>
        <v>0.9781287970838396</v>
      </c>
      <c r="I19">
        <f t="shared" si="4"/>
        <v>5</v>
      </c>
      <c r="J19">
        <f>VLOOKUP(A19,'Housing Cost Calc'!$A$1:$C$826,3,FALSE)</f>
        <v>869</v>
      </c>
      <c r="K19">
        <f t="shared" si="5"/>
        <v>0.67353690955274126</v>
      </c>
    </row>
    <row r="20" spans="1:11" ht="60" x14ac:dyDescent="0.25">
      <c r="A20" s="4" t="s">
        <v>1423</v>
      </c>
      <c r="B20">
        <v>26324</v>
      </c>
      <c r="C20">
        <v>2.89</v>
      </c>
      <c r="D20">
        <f t="shared" si="0"/>
        <v>15484.705882352942</v>
      </c>
      <c r="E20">
        <f t="shared" si="1"/>
        <v>15.484705882352943</v>
      </c>
      <c r="F20" s="8">
        <v>2.3086269744835967E-2</v>
      </c>
      <c r="G20">
        <f t="shared" si="2"/>
        <v>1</v>
      </c>
      <c r="H20" s="8">
        <f t="shared" si="3"/>
        <v>0.97691373025516404</v>
      </c>
      <c r="I20">
        <f t="shared" si="4"/>
        <v>5</v>
      </c>
      <c r="J20">
        <f>VLOOKUP(A20,'Housing Cost Calc'!$A$1:$C$826,3,FALSE)</f>
        <v>1082</v>
      </c>
      <c r="K20">
        <f t="shared" si="5"/>
        <v>0.83850478650660987</v>
      </c>
    </row>
    <row r="21" spans="1:11" ht="60" x14ac:dyDescent="0.25">
      <c r="A21" s="4" t="s">
        <v>1251</v>
      </c>
      <c r="B21">
        <v>23608</v>
      </c>
      <c r="C21">
        <v>2.2200000000000002</v>
      </c>
      <c r="D21">
        <f t="shared" si="0"/>
        <v>15844.652151492686</v>
      </c>
      <c r="E21">
        <f t="shared" si="1"/>
        <v>15.844652151492687</v>
      </c>
      <c r="F21" s="8">
        <v>2.4301336573511544E-2</v>
      </c>
      <c r="G21">
        <f t="shared" si="2"/>
        <v>1</v>
      </c>
      <c r="H21" s="8">
        <f t="shared" si="3"/>
        <v>0.97569866342648848</v>
      </c>
      <c r="I21">
        <f t="shared" si="4"/>
        <v>5</v>
      </c>
      <c r="J21">
        <f>VLOOKUP(A21,'Housing Cost Calc'!$A$1:$C$826,3,FALSE)</f>
        <v>914</v>
      </c>
      <c r="K21">
        <f t="shared" si="5"/>
        <v>0.69222093960369657</v>
      </c>
    </row>
    <row r="22" spans="1:11" ht="60" x14ac:dyDescent="0.25">
      <c r="A22" s="4" t="s">
        <v>1264</v>
      </c>
      <c r="B22">
        <v>25958</v>
      </c>
      <c r="C22">
        <v>2.65</v>
      </c>
      <c r="D22">
        <f t="shared" si="0"/>
        <v>15945.872642775705</v>
      </c>
      <c r="E22">
        <f t="shared" si="1"/>
        <v>15.945872642775704</v>
      </c>
      <c r="F22" s="8">
        <v>2.551640340218712E-2</v>
      </c>
      <c r="G22">
        <f t="shared" si="2"/>
        <v>1</v>
      </c>
      <c r="H22" s="8">
        <f t="shared" si="3"/>
        <v>0.97448359659781292</v>
      </c>
      <c r="I22">
        <f t="shared" si="4"/>
        <v>5</v>
      </c>
      <c r="J22">
        <f>VLOOKUP(A22,'Housing Cost Calc'!$A$1:$C$826,3,FALSE)</f>
        <v>976</v>
      </c>
      <c r="K22">
        <f t="shared" si="5"/>
        <v>0.7344847323427065</v>
      </c>
    </row>
    <row r="23" spans="1:11" ht="60" x14ac:dyDescent="0.25">
      <c r="A23" s="4" t="s">
        <v>1557</v>
      </c>
      <c r="B23">
        <v>26765</v>
      </c>
      <c r="C23">
        <v>2.74</v>
      </c>
      <c r="D23">
        <f t="shared" si="0"/>
        <v>16169.327827982186</v>
      </c>
      <c r="E23">
        <f t="shared" si="1"/>
        <v>16.169327827982187</v>
      </c>
      <c r="F23" s="8">
        <v>2.6731470230862697E-2</v>
      </c>
      <c r="G23">
        <f t="shared" si="2"/>
        <v>1</v>
      </c>
      <c r="H23" s="8">
        <f t="shared" si="3"/>
        <v>0.97326852976913725</v>
      </c>
      <c r="I23">
        <f t="shared" si="4"/>
        <v>5</v>
      </c>
      <c r="J23">
        <f>VLOOKUP(A23,'Housing Cost Calc'!$A$1:$C$826,3,FALSE)</f>
        <v>946</v>
      </c>
      <c r="K23">
        <f t="shared" si="5"/>
        <v>0.70207000073030534</v>
      </c>
    </row>
    <row r="24" spans="1:11" ht="60" x14ac:dyDescent="0.25">
      <c r="A24" s="4" t="s">
        <v>1413</v>
      </c>
      <c r="B24">
        <v>29167</v>
      </c>
      <c r="C24">
        <v>3.25</v>
      </c>
      <c r="D24">
        <f t="shared" si="0"/>
        <v>16178.940623301258</v>
      </c>
      <c r="E24">
        <f t="shared" si="1"/>
        <v>16.178940623301258</v>
      </c>
      <c r="F24" s="8">
        <v>2.7946537059538274E-2</v>
      </c>
      <c r="G24">
        <f t="shared" si="2"/>
        <v>1</v>
      </c>
      <c r="H24" s="8">
        <f t="shared" si="3"/>
        <v>0.97205346294046169</v>
      </c>
      <c r="I24">
        <f t="shared" si="4"/>
        <v>5</v>
      </c>
      <c r="J24">
        <f>VLOOKUP(A24,'Housing Cost Calc'!$A$1:$C$826,3,FALSE)</f>
        <v>1084</v>
      </c>
      <c r="K24">
        <f t="shared" si="5"/>
        <v>0.80400814261383713</v>
      </c>
    </row>
    <row r="25" spans="1:11" ht="60" x14ac:dyDescent="0.25">
      <c r="A25" s="4" t="s">
        <v>1414</v>
      </c>
      <c r="B25">
        <v>27964</v>
      </c>
      <c r="C25">
        <v>2.83</v>
      </c>
      <c r="D25">
        <f t="shared" si="0"/>
        <v>16622.872573039393</v>
      </c>
      <c r="E25">
        <f t="shared" si="1"/>
        <v>16.622872573039391</v>
      </c>
      <c r="F25" s="8">
        <v>2.9161603888213851E-2</v>
      </c>
      <c r="G25">
        <f t="shared" si="2"/>
        <v>1</v>
      </c>
      <c r="H25" s="8">
        <f t="shared" si="3"/>
        <v>0.97083839611178613</v>
      </c>
      <c r="I25">
        <f t="shared" si="4"/>
        <v>5</v>
      </c>
      <c r="J25">
        <f>VLOOKUP(A25,'Housing Cost Calc'!$A$1:$C$826,3,FALSE)</f>
        <v>1195</v>
      </c>
      <c r="K25">
        <f t="shared" si="5"/>
        <v>0.86266678259075513</v>
      </c>
    </row>
    <row r="26" spans="1:11" ht="60" x14ac:dyDescent="0.25">
      <c r="A26" s="4" t="s">
        <v>1259</v>
      </c>
      <c r="B26">
        <v>26250</v>
      </c>
      <c r="C26">
        <v>2.37</v>
      </c>
      <c r="D26">
        <f t="shared" si="0"/>
        <v>17051.207314617812</v>
      </c>
      <c r="E26">
        <f t="shared" si="1"/>
        <v>17.051207314617812</v>
      </c>
      <c r="F26" s="8">
        <v>3.0376670716889428E-2</v>
      </c>
      <c r="G26">
        <f t="shared" si="2"/>
        <v>1</v>
      </c>
      <c r="H26" s="8">
        <f t="shared" si="3"/>
        <v>0.96962332928311057</v>
      </c>
      <c r="I26">
        <f t="shared" si="4"/>
        <v>5</v>
      </c>
      <c r="J26">
        <f>VLOOKUP(A26,'Housing Cost Calc'!$A$1:$C$826,3,FALSE)</f>
        <v>648</v>
      </c>
      <c r="K26">
        <f t="shared" si="5"/>
        <v>0.45603808906444537</v>
      </c>
    </row>
    <row r="27" spans="1:11" ht="60" x14ac:dyDescent="0.25">
      <c r="A27" s="4" t="s">
        <v>1233</v>
      </c>
      <c r="B27">
        <v>28438</v>
      </c>
      <c r="C27">
        <v>2.73</v>
      </c>
      <c r="D27">
        <f t="shared" si="0"/>
        <v>17211.460574035405</v>
      </c>
      <c r="E27">
        <f t="shared" si="1"/>
        <v>17.211460574035407</v>
      </c>
      <c r="F27" s="8">
        <v>3.1591737545565005E-2</v>
      </c>
      <c r="G27">
        <f t="shared" si="2"/>
        <v>1</v>
      </c>
      <c r="H27" s="8">
        <f t="shared" si="3"/>
        <v>0.96840826245443501</v>
      </c>
      <c r="I27">
        <f t="shared" si="4"/>
        <v>5</v>
      </c>
      <c r="J27">
        <f>VLOOKUP(A27,'Housing Cost Calc'!$A$1:$C$826,3,FALSE)</f>
        <v>999</v>
      </c>
      <c r="K27">
        <f t="shared" si="5"/>
        <v>0.6965126491405772</v>
      </c>
    </row>
    <row r="28" spans="1:11" ht="60" x14ac:dyDescent="0.25">
      <c r="A28" s="4" t="s">
        <v>1648</v>
      </c>
      <c r="B28">
        <v>24805</v>
      </c>
      <c r="C28">
        <v>2.0499999999999998</v>
      </c>
      <c r="D28">
        <f t="shared" si="0"/>
        <v>17324.563486564388</v>
      </c>
      <c r="E28">
        <f t="shared" si="1"/>
        <v>17.324563486564386</v>
      </c>
      <c r="F28" s="8">
        <v>3.2806804374240585E-2</v>
      </c>
      <c r="G28">
        <f t="shared" si="2"/>
        <v>1</v>
      </c>
      <c r="H28" s="8">
        <f t="shared" si="3"/>
        <v>0.96719319562575945</v>
      </c>
      <c r="I28">
        <f t="shared" si="4"/>
        <v>5</v>
      </c>
      <c r="J28">
        <f>VLOOKUP(A28,'Housing Cost Calc'!$A$1:$C$826,3,FALSE)</f>
        <v>1001</v>
      </c>
      <c r="K28">
        <f t="shared" si="5"/>
        <v>0.69335080270943583</v>
      </c>
    </row>
    <row r="29" spans="1:11" ht="60" x14ac:dyDescent="0.25">
      <c r="A29" s="4" t="s">
        <v>1235</v>
      </c>
      <c r="B29">
        <v>24325</v>
      </c>
      <c r="C29">
        <v>1.97</v>
      </c>
      <c r="D29">
        <f t="shared" si="0"/>
        <v>17330.844909559022</v>
      </c>
      <c r="E29">
        <f t="shared" si="1"/>
        <v>17.330844909559023</v>
      </c>
      <c r="F29" s="8">
        <v>3.4021871202916158E-2</v>
      </c>
      <c r="G29">
        <f t="shared" si="2"/>
        <v>1</v>
      </c>
      <c r="H29" s="8">
        <f t="shared" si="3"/>
        <v>0.96597812879708389</v>
      </c>
      <c r="I29">
        <f t="shared" si="4"/>
        <v>5</v>
      </c>
      <c r="J29">
        <f>VLOOKUP(A29,'Housing Cost Calc'!$A$1:$C$826,3,FALSE)</f>
        <v>879</v>
      </c>
      <c r="K29">
        <f t="shared" si="5"/>
        <v>0.6086258376348479</v>
      </c>
    </row>
    <row r="30" spans="1:11" ht="60" x14ac:dyDescent="0.25">
      <c r="A30" s="4" t="s">
        <v>1685</v>
      </c>
      <c r="B30">
        <v>26840</v>
      </c>
      <c r="C30">
        <v>2.38</v>
      </c>
      <c r="D30">
        <f t="shared" si="0"/>
        <v>17397.787940140093</v>
      </c>
      <c r="E30">
        <f t="shared" si="1"/>
        <v>17.397787940140095</v>
      </c>
      <c r="F30" s="8">
        <v>3.5236938031591739E-2</v>
      </c>
      <c r="G30">
        <f t="shared" si="2"/>
        <v>1</v>
      </c>
      <c r="H30" s="8">
        <f t="shared" si="3"/>
        <v>0.96476306196840822</v>
      </c>
      <c r="I30">
        <f t="shared" si="4"/>
        <v>5</v>
      </c>
      <c r="J30">
        <f>VLOOKUP(A30,'Housing Cost Calc'!$A$1:$C$826,3,FALSE)</f>
        <v>710</v>
      </c>
      <c r="K30">
        <f t="shared" si="5"/>
        <v>0.48971743013045332</v>
      </c>
    </row>
    <row r="31" spans="1:11" ht="60" x14ac:dyDescent="0.25">
      <c r="A31" s="4" t="s">
        <v>1241</v>
      </c>
      <c r="B31">
        <v>30034</v>
      </c>
      <c r="C31">
        <v>2.96</v>
      </c>
      <c r="D31">
        <f t="shared" si="0"/>
        <v>17456.907910159342</v>
      </c>
      <c r="E31">
        <f t="shared" si="1"/>
        <v>17.456907910159341</v>
      </c>
      <c r="F31" s="8">
        <v>3.6452004860267312E-2</v>
      </c>
      <c r="G31">
        <f t="shared" si="2"/>
        <v>1</v>
      </c>
      <c r="H31" s="8">
        <f t="shared" si="3"/>
        <v>0.96354799513973266</v>
      </c>
      <c r="I31">
        <f t="shared" si="4"/>
        <v>5</v>
      </c>
      <c r="J31">
        <f>VLOOKUP(A31,'Housing Cost Calc'!$A$1:$C$826,3,FALSE)</f>
        <v>902</v>
      </c>
      <c r="K31">
        <f t="shared" si="5"/>
        <v>0.62004107804800823</v>
      </c>
    </row>
    <row r="32" spans="1:11" ht="60" x14ac:dyDescent="0.25">
      <c r="A32" s="4" t="s">
        <v>1252</v>
      </c>
      <c r="B32">
        <v>30987</v>
      </c>
      <c r="C32">
        <v>3.14</v>
      </c>
      <c r="D32">
        <f t="shared" si="0"/>
        <v>17486.975763052331</v>
      </c>
      <c r="E32">
        <f t="shared" si="1"/>
        <v>17.486975763052332</v>
      </c>
      <c r="F32" s="8">
        <v>3.7667071688942892E-2</v>
      </c>
      <c r="G32">
        <f t="shared" si="2"/>
        <v>1</v>
      </c>
      <c r="H32" s="8">
        <f t="shared" si="3"/>
        <v>0.9623329283110571</v>
      </c>
      <c r="I32">
        <f t="shared" si="4"/>
        <v>5</v>
      </c>
      <c r="J32">
        <f>VLOOKUP(A32,'Housing Cost Calc'!$A$1:$C$826,3,FALSE)</f>
        <v>1018</v>
      </c>
      <c r="K32">
        <f t="shared" si="5"/>
        <v>0.69857705331820685</v>
      </c>
    </row>
    <row r="33" spans="1:11" ht="45" x14ac:dyDescent="0.25">
      <c r="A33" s="4" t="s">
        <v>987</v>
      </c>
      <c r="B33">
        <v>27072</v>
      </c>
      <c r="C33">
        <v>2.39</v>
      </c>
      <c r="D33">
        <f t="shared" si="0"/>
        <v>17511.421066904502</v>
      </c>
      <c r="E33">
        <f t="shared" si="1"/>
        <v>17.511421066904504</v>
      </c>
      <c r="F33" s="8">
        <v>3.8882138517618466E-2</v>
      </c>
      <c r="G33">
        <f t="shared" si="2"/>
        <v>1</v>
      </c>
      <c r="H33" s="8">
        <f t="shared" si="3"/>
        <v>0.96111786148238154</v>
      </c>
      <c r="I33">
        <f t="shared" si="4"/>
        <v>5</v>
      </c>
      <c r="J33">
        <f>VLOOKUP(A33,'Housing Cost Calc'!$A$1:$C$826,3,FALSE)</f>
        <v>1078</v>
      </c>
      <c r="K33">
        <f t="shared" si="5"/>
        <v>0.73871788877535682</v>
      </c>
    </row>
    <row r="34" spans="1:11" ht="60" x14ac:dyDescent="0.25">
      <c r="A34" s="4" t="s">
        <v>1575</v>
      </c>
      <c r="B34">
        <v>30855</v>
      </c>
      <c r="C34">
        <v>3.03</v>
      </c>
      <c r="D34">
        <f t="shared" si="0"/>
        <v>17725.734354769102</v>
      </c>
      <c r="E34">
        <f t="shared" si="1"/>
        <v>17.725734354769102</v>
      </c>
      <c r="F34" s="8">
        <v>4.0097205346294046E-2</v>
      </c>
      <c r="G34">
        <f t="shared" si="2"/>
        <v>1</v>
      </c>
      <c r="H34" s="8">
        <f t="shared" si="3"/>
        <v>0.95990279465370598</v>
      </c>
      <c r="I34">
        <f t="shared" si="4"/>
        <v>5</v>
      </c>
      <c r="J34">
        <f>VLOOKUP(A34,'Housing Cost Calc'!$A$1:$C$826,3,FALSE)</f>
        <v>710</v>
      </c>
      <c r="K34">
        <f t="shared" si="5"/>
        <v>0.48065709603211432</v>
      </c>
    </row>
    <row r="35" spans="1:11" ht="45" x14ac:dyDescent="0.25">
      <c r="A35" s="4" t="s">
        <v>1007</v>
      </c>
      <c r="B35">
        <v>34450</v>
      </c>
      <c r="C35">
        <v>3.53</v>
      </c>
      <c r="D35">
        <f t="shared" si="0"/>
        <v>18335.884876955439</v>
      </c>
      <c r="E35">
        <f t="shared" si="1"/>
        <v>18.33588487695544</v>
      </c>
      <c r="F35" s="8">
        <v>4.1312272174969626E-2</v>
      </c>
      <c r="G35">
        <f t="shared" si="2"/>
        <v>1</v>
      </c>
      <c r="H35" s="8">
        <f t="shared" si="3"/>
        <v>0.95868772782503042</v>
      </c>
      <c r="I35">
        <f t="shared" si="4"/>
        <v>5</v>
      </c>
      <c r="J35">
        <f>VLOOKUP(A35,'Housing Cost Calc'!$A$1:$C$826,3,FALSE)</f>
        <v>1202</v>
      </c>
      <c r="K35">
        <f t="shared" si="5"/>
        <v>0.78665415368789204</v>
      </c>
    </row>
    <row r="36" spans="1:11" ht="60" x14ac:dyDescent="0.25">
      <c r="A36" s="4" t="s">
        <v>1263</v>
      </c>
      <c r="B36">
        <v>25648</v>
      </c>
      <c r="C36">
        <v>1.93</v>
      </c>
      <c r="D36">
        <f t="shared" si="0"/>
        <v>18461.834375202518</v>
      </c>
      <c r="E36">
        <f t="shared" si="1"/>
        <v>18.461834375202518</v>
      </c>
      <c r="F36" s="8">
        <v>4.25273390036452E-2</v>
      </c>
      <c r="G36">
        <f t="shared" si="2"/>
        <v>1</v>
      </c>
      <c r="H36" s="8">
        <f t="shared" si="3"/>
        <v>0.95747266099635475</v>
      </c>
      <c r="I36">
        <f t="shared" si="4"/>
        <v>5</v>
      </c>
      <c r="J36">
        <f>VLOOKUP(A36,'Housing Cost Calc'!$A$1:$C$826,3,FALSE)</f>
        <v>969</v>
      </c>
      <c r="K36">
        <f t="shared" si="5"/>
        <v>0.62983990451232974</v>
      </c>
    </row>
    <row r="37" spans="1:11" ht="60" x14ac:dyDescent="0.25">
      <c r="A37" s="4" t="s">
        <v>1411</v>
      </c>
      <c r="B37">
        <v>33942</v>
      </c>
      <c r="C37">
        <v>3.38</v>
      </c>
      <c r="D37">
        <f t="shared" si="0"/>
        <v>18462.014128487535</v>
      </c>
      <c r="E37">
        <f t="shared" si="1"/>
        <v>18.462014128487535</v>
      </c>
      <c r="F37" s="8">
        <v>4.374240583232078E-2</v>
      </c>
      <c r="G37">
        <f t="shared" si="2"/>
        <v>1</v>
      </c>
      <c r="H37" s="8">
        <f t="shared" si="3"/>
        <v>0.95625759416767919</v>
      </c>
      <c r="I37">
        <f t="shared" si="4"/>
        <v>5</v>
      </c>
      <c r="J37">
        <f>VLOOKUP(A37,'Housing Cost Calc'!$A$1:$C$826,3,FALSE)</f>
        <v>1146</v>
      </c>
      <c r="K37">
        <f t="shared" si="5"/>
        <v>0.74488080792767797</v>
      </c>
    </row>
    <row r="38" spans="1:11" ht="60" x14ac:dyDescent="0.25">
      <c r="A38" s="4" t="s">
        <v>1248</v>
      </c>
      <c r="B38">
        <v>31179</v>
      </c>
      <c r="C38">
        <v>2.79</v>
      </c>
      <c r="D38">
        <f t="shared" si="0"/>
        <v>18666.379039642718</v>
      </c>
      <c r="E38">
        <f t="shared" si="1"/>
        <v>18.666379039642717</v>
      </c>
      <c r="F38" s="8">
        <v>4.4957472660996353E-2</v>
      </c>
      <c r="G38">
        <f t="shared" si="2"/>
        <v>1</v>
      </c>
      <c r="H38" s="8">
        <f t="shared" si="3"/>
        <v>0.95504252733900363</v>
      </c>
      <c r="I38">
        <f t="shared" si="4"/>
        <v>5</v>
      </c>
      <c r="J38">
        <f>VLOOKUP(A38,'Housing Cost Calc'!$A$1:$C$826,3,FALSE)</f>
        <v>1114</v>
      </c>
      <c r="K38">
        <f t="shared" si="5"/>
        <v>0.71615389206496416</v>
      </c>
    </row>
    <row r="39" spans="1:11" ht="60" x14ac:dyDescent="0.25">
      <c r="A39" s="4" t="s">
        <v>1416</v>
      </c>
      <c r="B39">
        <v>29281</v>
      </c>
      <c r="C39">
        <v>2.46</v>
      </c>
      <c r="D39">
        <f t="shared" si="0"/>
        <v>18668.883735207608</v>
      </c>
      <c r="E39">
        <f t="shared" si="1"/>
        <v>18.668883735207608</v>
      </c>
      <c r="F39" s="8">
        <v>4.6172539489671933E-2</v>
      </c>
      <c r="G39">
        <f t="shared" si="2"/>
        <v>1</v>
      </c>
      <c r="H39" s="8">
        <f t="shared" si="3"/>
        <v>0.95382746051032807</v>
      </c>
      <c r="I39">
        <f t="shared" si="4"/>
        <v>5</v>
      </c>
      <c r="J39">
        <f>VLOOKUP(A39,'Housing Cost Calc'!$A$1:$C$826,3,FALSE)</f>
        <v>1166</v>
      </c>
      <c r="K39">
        <f t="shared" si="5"/>
        <v>0.74948241139948379</v>
      </c>
    </row>
    <row r="40" spans="1:11" ht="60" x14ac:dyDescent="0.25">
      <c r="A40" s="4" t="s">
        <v>1570</v>
      </c>
      <c r="B40">
        <v>32052</v>
      </c>
      <c r="C40">
        <v>2.92</v>
      </c>
      <c r="D40">
        <f t="shared" si="0"/>
        <v>18757.014249651886</v>
      </c>
      <c r="E40">
        <f t="shared" si="1"/>
        <v>18.757014249651885</v>
      </c>
      <c r="F40" s="8">
        <v>4.7387606318347507E-2</v>
      </c>
      <c r="G40">
        <f t="shared" si="2"/>
        <v>1</v>
      </c>
      <c r="H40" s="8">
        <f t="shared" si="3"/>
        <v>0.95261239368165251</v>
      </c>
      <c r="I40">
        <f t="shared" si="4"/>
        <v>5</v>
      </c>
      <c r="J40">
        <f>VLOOKUP(A40,'Housing Cost Calc'!$A$1:$C$826,3,FALSE)</f>
        <v>903</v>
      </c>
      <c r="K40">
        <f t="shared" si="5"/>
        <v>0.57770388483876678</v>
      </c>
    </row>
    <row r="41" spans="1:11" ht="45" x14ac:dyDescent="0.25">
      <c r="A41" s="4" t="s">
        <v>982</v>
      </c>
      <c r="B41">
        <v>23598</v>
      </c>
      <c r="C41">
        <v>1.57</v>
      </c>
      <c r="D41">
        <f t="shared" si="0"/>
        <v>18833.254299666947</v>
      </c>
      <c r="E41">
        <f t="shared" si="1"/>
        <v>18.833254299666947</v>
      </c>
      <c r="F41" s="8">
        <v>4.8602673147023087E-2</v>
      </c>
      <c r="G41">
        <f t="shared" si="2"/>
        <v>1</v>
      </c>
      <c r="H41" s="8">
        <f t="shared" si="3"/>
        <v>0.95139732685297695</v>
      </c>
      <c r="I41">
        <f t="shared" si="4"/>
        <v>5</v>
      </c>
      <c r="J41">
        <f>VLOOKUP(A41,'Housing Cost Calc'!$A$1:$C$826,3,FALSE)</f>
        <v>974</v>
      </c>
      <c r="K41">
        <f t="shared" si="5"/>
        <v>0.6206043742640216</v>
      </c>
    </row>
    <row r="42" spans="1:11" ht="60" x14ac:dyDescent="0.25">
      <c r="A42" s="4" t="s">
        <v>1115</v>
      </c>
      <c r="B42">
        <v>30293</v>
      </c>
      <c r="C42">
        <v>2.54</v>
      </c>
      <c r="D42">
        <f t="shared" si="0"/>
        <v>19007.518705050239</v>
      </c>
      <c r="E42">
        <f t="shared" si="1"/>
        <v>19.007518705050238</v>
      </c>
      <c r="F42" s="8">
        <v>4.9817739975698661E-2</v>
      </c>
      <c r="G42">
        <f t="shared" si="2"/>
        <v>1</v>
      </c>
      <c r="H42" s="8">
        <f t="shared" si="3"/>
        <v>0.95018226002430128</v>
      </c>
      <c r="I42">
        <f t="shared" si="4"/>
        <v>5</v>
      </c>
      <c r="J42">
        <f>VLOOKUP(A42,'Housing Cost Calc'!$A$1:$C$826,3,FALSE)</f>
        <v>1025</v>
      </c>
      <c r="K42">
        <f t="shared" si="5"/>
        <v>0.64711234490233216</v>
      </c>
    </row>
    <row r="43" spans="1:11" ht="60" x14ac:dyDescent="0.25">
      <c r="A43" s="4" t="s">
        <v>1679</v>
      </c>
      <c r="B43">
        <v>30125</v>
      </c>
      <c r="C43">
        <v>2.4900000000000002</v>
      </c>
      <c r="D43">
        <f t="shared" si="0"/>
        <v>19090.943047049899</v>
      </c>
      <c r="E43">
        <f t="shared" si="1"/>
        <v>19.090943047049898</v>
      </c>
      <c r="F43" s="8">
        <v>5.1032806804374241E-2</v>
      </c>
      <c r="G43">
        <f t="shared" si="2"/>
        <v>1</v>
      </c>
      <c r="H43" s="8">
        <f t="shared" si="3"/>
        <v>0.94896719319562572</v>
      </c>
      <c r="I43">
        <f t="shared" si="4"/>
        <v>5</v>
      </c>
      <c r="J43">
        <f>VLOOKUP(A43,'Housing Cost Calc'!$A$1:$C$826,3,FALSE)</f>
        <v>1975</v>
      </c>
      <c r="K43">
        <f t="shared" si="5"/>
        <v>1.2414263633593696</v>
      </c>
    </row>
    <row r="44" spans="1:11" ht="45" x14ac:dyDescent="0.25">
      <c r="A44" s="4" t="s">
        <v>1010</v>
      </c>
      <c r="B44">
        <v>35163</v>
      </c>
      <c r="C44">
        <v>3.27</v>
      </c>
      <c r="D44">
        <f t="shared" si="0"/>
        <v>19445.183432294907</v>
      </c>
      <c r="E44">
        <f t="shared" si="1"/>
        <v>19.445183432294908</v>
      </c>
      <c r="F44" s="8">
        <v>5.2247873633049821E-2</v>
      </c>
      <c r="G44">
        <f t="shared" si="2"/>
        <v>1</v>
      </c>
      <c r="H44" s="8">
        <f t="shared" si="3"/>
        <v>0.94775212636695016</v>
      </c>
      <c r="I44">
        <f t="shared" si="4"/>
        <v>5</v>
      </c>
      <c r="J44">
        <f>VLOOKUP(A44,'Housing Cost Calc'!$A$1:$C$826,3,FALSE)</f>
        <v>1256</v>
      </c>
      <c r="K44">
        <f t="shared" si="5"/>
        <v>0.7751019707516954</v>
      </c>
    </row>
    <row r="45" spans="1:11" ht="60" x14ac:dyDescent="0.25">
      <c r="A45" s="4" t="s">
        <v>1120</v>
      </c>
      <c r="B45">
        <v>30563</v>
      </c>
      <c r="C45">
        <v>2.4500000000000002</v>
      </c>
      <c r="D45">
        <f t="shared" si="0"/>
        <v>19525.984456093163</v>
      </c>
      <c r="E45">
        <f t="shared" si="1"/>
        <v>19.525984456093163</v>
      </c>
      <c r="F45" s="8">
        <v>5.3462940461725394E-2</v>
      </c>
      <c r="G45">
        <f t="shared" si="2"/>
        <v>1</v>
      </c>
      <c r="H45" s="8">
        <f t="shared" si="3"/>
        <v>0.94653705953827461</v>
      </c>
      <c r="I45">
        <f t="shared" si="4"/>
        <v>5</v>
      </c>
      <c r="J45">
        <f>VLOOKUP(A45,'Housing Cost Calc'!$A$1:$C$826,3,FALSE)</f>
        <v>947</v>
      </c>
      <c r="K45">
        <f t="shared" si="5"/>
        <v>0.58199370308593157</v>
      </c>
    </row>
    <row r="46" spans="1:11" ht="60" x14ac:dyDescent="0.25">
      <c r="A46" s="4" t="s">
        <v>1556</v>
      </c>
      <c r="B46">
        <v>30995</v>
      </c>
      <c r="C46">
        <v>2.4900000000000002</v>
      </c>
      <c r="D46">
        <f t="shared" si="0"/>
        <v>19642.283145006193</v>
      </c>
      <c r="E46">
        <f t="shared" si="1"/>
        <v>19.642283145006193</v>
      </c>
      <c r="F46" s="8">
        <v>5.4678007290400975E-2</v>
      </c>
      <c r="G46">
        <f t="shared" si="2"/>
        <v>1</v>
      </c>
      <c r="H46" s="8">
        <f t="shared" si="3"/>
        <v>0.94532199270959905</v>
      </c>
      <c r="I46">
        <f t="shared" si="4"/>
        <v>5</v>
      </c>
      <c r="J46">
        <f>VLOOKUP(A46,'Housing Cost Calc'!$A$1:$C$826,3,FALSE)</f>
        <v>1050</v>
      </c>
      <c r="K46">
        <f t="shared" si="5"/>
        <v>0.64147329040022483</v>
      </c>
    </row>
    <row r="47" spans="1:11" ht="60" x14ac:dyDescent="0.25">
      <c r="A47" s="4" t="s">
        <v>1265</v>
      </c>
      <c r="B47">
        <v>31972</v>
      </c>
      <c r="C47">
        <v>2.61</v>
      </c>
      <c r="D47">
        <f t="shared" si="0"/>
        <v>19790.171173989009</v>
      </c>
      <c r="E47">
        <f t="shared" si="1"/>
        <v>19.790171173989009</v>
      </c>
      <c r="F47" s="8">
        <v>5.5893074119076548E-2</v>
      </c>
      <c r="G47">
        <f t="shared" si="2"/>
        <v>1</v>
      </c>
      <c r="H47" s="8">
        <f t="shared" si="3"/>
        <v>0.94410692588092349</v>
      </c>
      <c r="I47">
        <f t="shared" si="4"/>
        <v>5</v>
      </c>
      <c r="J47">
        <f>VLOOKUP(A47,'Housing Cost Calc'!$A$1:$C$826,3,FALSE)</f>
        <v>998</v>
      </c>
      <c r="K47">
        <f t="shared" si="5"/>
        <v>0.6051488839945216</v>
      </c>
    </row>
    <row r="48" spans="1:11" ht="60" x14ac:dyDescent="0.25">
      <c r="A48" s="4" t="s">
        <v>1431</v>
      </c>
      <c r="B48">
        <v>36058</v>
      </c>
      <c r="C48">
        <v>3.28</v>
      </c>
      <c r="D48">
        <f t="shared" si="0"/>
        <v>19909.699836034084</v>
      </c>
      <c r="E48">
        <f t="shared" si="1"/>
        <v>19.909699836034083</v>
      </c>
      <c r="F48" s="8">
        <v>5.7108140947752128E-2</v>
      </c>
      <c r="G48">
        <f t="shared" si="2"/>
        <v>1</v>
      </c>
      <c r="H48" s="8">
        <f t="shared" si="3"/>
        <v>0.94289185905224793</v>
      </c>
      <c r="I48">
        <f t="shared" si="4"/>
        <v>5</v>
      </c>
      <c r="J48">
        <f>VLOOKUP(A48,'Housing Cost Calc'!$A$1:$C$826,3,FALSE)</f>
        <v>1247</v>
      </c>
      <c r="K48">
        <f t="shared" si="5"/>
        <v>0.75159345059120475</v>
      </c>
    </row>
    <row r="49" spans="1:11" ht="60" x14ac:dyDescent="0.25">
      <c r="A49" s="4" t="s">
        <v>1417</v>
      </c>
      <c r="B49">
        <v>32444</v>
      </c>
      <c r="C49">
        <v>2.61</v>
      </c>
      <c r="D49">
        <f t="shared" si="0"/>
        <v>20082.331839387571</v>
      </c>
      <c r="E49">
        <f t="shared" si="1"/>
        <v>20.082331839387571</v>
      </c>
      <c r="F49" s="8">
        <v>5.8323207776427702E-2</v>
      </c>
      <c r="G49">
        <f t="shared" si="2"/>
        <v>1</v>
      </c>
      <c r="H49" s="8">
        <f t="shared" si="3"/>
        <v>0.94167679222357226</v>
      </c>
      <c r="I49">
        <f t="shared" si="4"/>
        <v>5</v>
      </c>
      <c r="J49">
        <f>VLOOKUP(A49,'Housing Cost Calc'!$A$1:$C$826,3,FALSE)</f>
        <v>1213</v>
      </c>
      <c r="K49">
        <f t="shared" si="5"/>
        <v>0.72481622733925999</v>
      </c>
    </row>
    <row r="50" spans="1:11" ht="60" x14ac:dyDescent="0.25">
      <c r="A50" s="4" t="s">
        <v>1243</v>
      </c>
      <c r="B50">
        <v>31309</v>
      </c>
      <c r="C50">
        <v>2.4300000000000002</v>
      </c>
      <c r="D50">
        <f t="shared" si="0"/>
        <v>20084.732864508882</v>
      </c>
      <c r="E50">
        <f t="shared" si="1"/>
        <v>20.084732864508883</v>
      </c>
      <c r="F50" s="8">
        <v>5.9538274605103282E-2</v>
      </c>
      <c r="G50">
        <f t="shared" si="2"/>
        <v>1</v>
      </c>
      <c r="H50" s="8">
        <f t="shared" si="3"/>
        <v>0.9404617253948967</v>
      </c>
      <c r="I50">
        <f t="shared" si="4"/>
        <v>5</v>
      </c>
      <c r="J50">
        <f>VLOOKUP(A50,'Housing Cost Calc'!$A$1:$C$826,3,FALSE)</f>
        <v>1024</v>
      </c>
      <c r="K50">
        <f t="shared" si="5"/>
        <v>0.61180798783307444</v>
      </c>
    </row>
    <row r="51" spans="1:11" ht="45" x14ac:dyDescent="0.25">
      <c r="A51" s="4" t="s">
        <v>983</v>
      </c>
      <c r="B51">
        <v>35492</v>
      </c>
      <c r="C51">
        <v>3.1</v>
      </c>
      <c r="D51">
        <f t="shared" si="0"/>
        <v>20158.101421096824</v>
      </c>
      <c r="E51">
        <f t="shared" si="1"/>
        <v>20.158101421096823</v>
      </c>
      <c r="F51" s="8">
        <v>6.0753341433778855E-2</v>
      </c>
      <c r="G51">
        <f t="shared" si="2"/>
        <v>1</v>
      </c>
      <c r="H51" s="8">
        <f t="shared" si="3"/>
        <v>0.93924665856622114</v>
      </c>
      <c r="I51">
        <f t="shared" si="4"/>
        <v>5</v>
      </c>
      <c r="J51">
        <f>VLOOKUP(A51,'Housing Cost Calc'!$A$1:$C$826,3,FALSE)</f>
        <v>1228</v>
      </c>
      <c r="K51">
        <f t="shared" si="5"/>
        <v>0.73102122527163071</v>
      </c>
    </row>
    <row r="52" spans="1:11" ht="60" x14ac:dyDescent="0.25">
      <c r="A52" s="4" t="s">
        <v>1109</v>
      </c>
      <c r="B52">
        <v>33056</v>
      </c>
      <c r="C52">
        <v>2.65</v>
      </c>
      <c r="D52">
        <f t="shared" si="0"/>
        <v>20306.139382063091</v>
      </c>
      <c r="E52">
        <f t="shared" si="1"/>
        <v>20.30613938206309</v>
      </c>
      <c r="F52" s="8">
        <v>6.1968408262454436E-2</v>
      </c>
      <c r="G52">
        <f t="shared" si="2"/>
        <v>1</v>
      </c>
      <c r="H52" s="8">
        <f t="shared" si="3"/>
        <v>0.93803159173754558</v>
      </c>
      <c r="I52">
        <f t="shared" si="4"/>
        <v>5</v>
      </c>
      <c r="J52">
        <f>VLOOKUP(A52,'Housing Cost Calc'!$A$1:$C$826,3,FALSE)</f>
        <v>1190</v>
      </c>
      <c r="K52">
        <f t="shared" si="5"/>
        <v>0.7032355944830101</v>
      </c>
    </row>
    <row r="53" spans="1:11" ht="60" x14ac:dyDescent="0.25">
      <c r="A53" s="4" t="s">
        <v>1113</v>
      </c>
      <c r="B53">
        <v>28636</v>
      </c>
      <c r="C53">
        <v>1.93</v>
      </c>
      <c r="D53">
        <f t="shared" si="0"/>
        <v>20612.643838439617</v>
      </c>
      <c r="E53">
        <f t="shared" si="1"/>
        <v>20.612643838439617</v>
      </c>
      <c r="F53" s="8">
        <v>6.3183475091130009E-2</v>
      </c>
      <c r="G53">
        <f t="shared" si="2"/>
        <v>1</v>
      </c>
      <c r="H53" s="8">
        <f t="shared" si="3"/>
        <v>0.93681652490887002</v>
      </c>
      <c r="I53">
        <f t="shared" si="4"/>
        <v>5</v>
      </c>
      <c r="J53">
        <f>VLOOKUP(A53,'Housing Cost Calc'!$A$1:$C$826,3,FALSE)</f>
        <v>887</v>
      </c>
      <c r="K53">
        <f t="shared" si="5"/>
        <v>0.51638208487115422</v>
      </c>
    </row>
    <row r="54" spans="1:11" ht="60" x14ac:dyDescent="0.25">
      <c r="A54" s="4" t="s">
        <v>1490</v>
      </c>
      <c r="B54">
        <v>28782</v>
      </c>
      <c r="C54">
        <v>1.94</v>
      </c>
      <c r="D54">
        <f t="shared" si="0"/>
        <v>20664.271721335739</v>
      </c>
      <c r="E54">
        <f t="shared" si="1"/>
        <v>20.664271721335741</v>
      </c>
      <c r="F54" s="8">
        <v>6.4398541919805583E-2</v>
      </c>
      <c r="G54">
        <f t="shared" si="2"/>
        <v>1</v>
      </c>
      <c r="H54" s="8">
        <f t="shared" si="3"/>
        <v>0.93560145808019446</v>
      </c>
      <c r="I54">
        <f t="shared" si="4"/>
        <v>5</v>
      </c>
      <c r="J54">
        <f>VLOOKUP(A54,'Housing Cost Calc'!$A$1:$C$826,3,FALSE)</f>
        <v>793</v>
      </c>
      <c r="K54">
        <f t="shared" si="5"/>
        <v>0.46050497827004405</v>
      </c>
    </row>
    <row r="55" spans="1:11" ht="60" x14ac:dyDescent="0.25">
      <c r="A55" s="4" t="s">
        <v>1560</v>
      </c>
      <c r="B55">
        <v>36540</v>
      </c>
      <c r="C55">
        <v>3.11</v>
      </c>
      <c r="D55">
        <f t="shared" si="0"/>
        <v>20719.933084101558</v>
      </c>
      <c r="E55">
        <f t="shared" si="1"/>
        <v>20.719933084101559</v>
      </c>
      <c r="F55" s="8">
        <v>6.561360874848117E-2</v>
      </c>
      <c r="G55">
        <f t="shared" si="2"/>
        <v>1</v>
      </c>
      <c r="H55" s="8">
        <f t="shared" si="3"/>
        <v>0.93438639125151879</v>
      </c>
      <c r="I55">
        <f t="shared" si="4"/>
        <v>5</v>
      </c>
      <c r="J55">
        <f>VLOOKUP(A55,'Housing Cost Calc'!$A$1:$C$826,3,FALSE)</f>
        <v>1129</v>
      </c>
      <c r="K55">
        <f t="shared" si="5"/>
        <v>0.65386311553271403</v>
      </c>
    </row>
    <row r="56" spans="1:11" ht="60" x14ac:dyDescent="0.25">
      <c r="A56" s="4" t="s">
        <v>1566</v>
      </c>
      <c r="B56">
        <v>34507</v>
      </c>
      <c r="C56">
        <v>2.77</v>
      </c>
      <c r="D56">
        <f t="shared" si="0"/>
        <v>20733.246892727664</v>
      </c>
      <c r="E56">
        <f t="shared" si="1"/>
        <v>20.733246892727664</v>
      </c>
      <c r="F56" s="8">
        <v>6.6828675577156743E-2</v>
      </c>
      <c r="G56">
        <f t="shared" si="2"/>
        <v>1</v>
      </c>
      <c r="H56" s="8">
        <f t="shared" si="3"/>
        <v>0.93317132442284323</v>
      </c>
      <c r="I56">
        <f t="shared" si="4"/>
        <v>5</v>
      </c>
      <c r="J56">
        <f>VLOOKUP(A56,'Housing Cost Calc'!$A$1:$C$826,3,FALSE)</f>
        <v>965</v>
      </c>
      <c r="K56">
        <f t="shared" si="5"/>
        <v>0.55852322889483208</v>
      </c>
    </row>
    <row r="57" spans="1:11" ht="60" x14ac:dyDescent="0.25">
      <c r="A57" s="4" t="s">
        <v>1124</v>
      </c>
      <c r="B57">
        <v>32378</v>
      </c>
      <c r="C57">
        <v>2.38</v>
      </c>
      <c r="D57">
        <f t="shared" si="0"/>
        <v>20987.540161171979</v>
      </c>
      <c r="E57">
        <f t="shared" si="1"/>
        <v>20.987540161171978</v>
      </c>
      <c r="F57" s="8">
        <v>6.8043742405832316E-2</v>
      </c>
      <c r="G57">
        <f t="shared" si="2"/>
        <v>1</v>
      </c>
      <c r="H57" s="8">
        <f t="shared" si="3"/>
        <v>0.93195625759416767</v>
      </c>
      <c r="I57">
        <f t="shared" si="4"/>
        <v>5</v>
      </c>
      <c r="J57">
        <f>VLOOKUP(A57,'Housing Cost Calc'!$A$1:$C$826,3,FALSE)</f>
        <v>1254</v>
      </c>
      <c r="K57">
        <f t="shared" si="5"/>
        <v>0.71699684119435625</v>
      </c>
    </row>
    <row r="58" spans="1:11" ht="60" x14ac:dyDescent="0.25">
      <c r="A58" s="4" t="s">
        <v>1482</v>
      </c>
      <c r="B58">
        <v>30417</v>
      </c>
      <c r="C58">
        <v>2.09</v>
      </c>
      <c r="D58">
        <f t="shared" si="0"/>
        <v>21039.878847414391</v>
      </c>
      <c r="E58">
        <f t="shared" si="1"/>
        <v>21.039878847414393</v>
      </c>
      <c r="F58" s="8">
        <v>6.9258809234507904E-2</v>
      </c>
      <c r="G58">
        <f t="shared" si="2"/>
        <v>1</v>
      </c>
      <c r="H58" s="8">
        <f t="shared" si="3"/>
        <v>0.93074119076549211</v>
      </c>
      <c r="I58">
        <f t="shared" si="4"/>
        <v>5</v>
      </c>
      <c r="J58">
        <f>VLOOKUP(A58,'Housing Cost Calc'!$A$1:$C$826,3,FALSE)</f>
        <v>874</v>
      </c>
      <c r="K58">
        <f t="shared" si="5"/>
        <v>0.49848195781264582</v>
      </c>
    </row>
    <row r="59" spans="1:11" ht="60" x14ac:dyDescent="0.25">
      <c r="A59" s="4" t="s">
        <v>1424</v>
      </c>
      <c r="B59">
        <v>32110</v>
      </c>
      <c r="C59">
        <v>2.3199999999999998</v>
      </c>
      <c r="D59">
        <f t="shared" si="0"/>
        <v>21081.247795628457</v>
      </c>
      <c r="E59">
        <f t="shared" si="1"/>
        <v>21.081247795628457</v>
      </c>
      <c r="F59" s="8">
        <v>7.0473876063183477E-2</v>
      </c>
      <c r="G59">
        <f t="shared" si="2"/>
        <v>1</v>
      </c>
      <c r="H59" s="8">
        <f t="shared" si="3"/>
        <v>0.92952612393681655</v>
      </c>
      <c r="I59">
        <f t="shared" si="4"/>
        <v>5</v>
      </c>
      <c r="J59">
        <f>VLOOKUP(A59,'Housing Cost Calc'!$A$1:$C$826,3,FALSE)</f>
        <v>1067</v>
      </c>
      <c r="K59">
        <f t="shared" si="5"/>
        <v>0.60736442757696341</v>
      </c>
    </row>
    <row r="60" spans="1:11" ht="60" x14ac:dyDescent="0.25">
      <c r="A60" s="4" t="s">
        <v>1250</v>
      </c>
      <c r="B60">
        <v>36495</v>
      </c>
      <c r="C60">
        <v>2.99</v>
      </c>
      <c r="D60">
        <f t="shared" si="0"/>
        <v>21105.603442107938</v>
      </c>
      <c r="E60">
        <f t="shared" si="1"/>
        <v>21.105603442107938</v>
      </c>
      <c r="F60" s="8">
        <v>7.168894289185905E-2</v>
      </c>
      <c r="G60">
        <f t="shared" si="2"/>
        <v>1</v>
      </c>
      <c r="H60" s="8">
        <f t="shared" si="3"/>
        <v>0.92831105710814099</v>
      </c>
      <c r="I60">
        <f t="shared" si="4"/>
        <v>5</v>
      </c>
      <c r="J60">
        <f>VLOOKUP(A60,'Housing Cost Calc'!$A$1:$C$826,3,FALSE)</f>
        <v>1081</v>
      </c>
      <c r="K60">
        <f t="shared" si="5"/>
        <v>0.61462350676595534</v>
      </c>
    </row>
    <row r="61" spans="1:11" ht="60" x14ac:dyDescent="0.25">
      <c r="A61" s="4" t="s">
        <v>1123</v>
      </c>
      <c r="B61">
        <v>29755</v>
      </c>
      <c r="C61">
        <v>1.97</v>
      </c>
      <c r="D61">
        <f t="shared" si="0"/>
        <v>21199.559723902516</v>
      </c>
      <c r="E61">
        <f t="shared" si="1"/>
        <v>21.199559723902517</v>
      </c>
      <c r="F61" s="8">
        <v>7.2904009720534624E-2</v>
      </c>
      <c r="G61">
        <f t="shared" si="2"/>
        <v>1</v>
      </c>
      <c r="H61" s="8">
        <f t="shared" si="3"/>
        <v>0.92709599027946532</v>
      </c>
      <c r="I61">
        <f t="shared" si="4"/>
        <v>5</v>
      </c>
      <c r="J61">
        <f>VLOOKUP(A61,'Housing Cost Calc'!$A$1:$C$826,3,FALSE)</f>
        <v>803</v>
      </c>
      <c r="K61">
        <f t="shared" si="5"/>
        <v>0.45453774160863369</v>
      </c>
    </row>
    <row r="62" spans="1:11" ht="60" x14ac:dyDescent="0.25">
      <c r="A62" s="4" t="s">
        <v>1107</v>
      </c>
      <c r="B62">
        <v>33049</v>
      </c>
      <c r="C62">
        <v>2.41</v>
      </c>
      <c r="D62">
        <f t="shared" si="0"/>
        <v>21288.732345921057</v>
      </c>
      <c r="E62">
        <f t="shared" si="1"/>
        <v>21.288732345921055</v>
      </c>
      <c r="F62" s="8">
        <v>7.4119076549210211E-2</v>
      </c>
      <c r="G62">
        <f t="shared" si="2"/>
        <v>1</v>
      </c>
      <c r="H62" s="8">
        <f t="shared" si="3"/>
        <v>0.92588092345078976</v>
      </c>
      <c r="I62">
        <f t="shared" si="4"/>
        <v>5</v>
      </c>
      <c r="J62">
        <f>VLOOKUP(A62,'Housing Cost Calc'!$A$1:$C$826,3,FALSE)</f>
        <v>1054</v>
      </c>
      <c r="K62">
        <f t="shared" si="5"/>
        <v>0.59411710356832825</v>
      </c>
    </row>
    <row r="63" spans="1:11" ht="45" x14ac:dyDescent="0.25">
      <c r="A63" s="4" t="s">
        <v>1004</v>
      </c>
      <c r="B63">
        <v>34172</v>
      </c>
      <c r="C63">
        <v>2.57</v>
      </c>
      <c r="D63">
        <f t="shared" si="0"/>
        <v>21315.907944948292</v>
      </c>
      <c r="E63">
        <f t="shared" si="1"/>
        <v>21.315907944948293</v>
      </c>
      <c r="F63" s="8">
        <v>7.5334143377885784E-2</v>
      </c>
      <c r="G63">
        <f t="shared" si="2"/>
        <v>1</v>
      </c>
      <c r="H63" s="8">
        <f t="shared" si="3"/>
        <v>0.9246658566221142</v>
      </c>
      <c r="I63">
        <f t="shared" si="4"/>
        <v>5</v>
      </c>
      <c r="J63">
        <f>VLOOKUP(A63,'Housing Cost Calc'!$A$1:$C$826,3,FALSE)</f>
        <v>1125</v>
      </c>
      <c r="K63">
        <f t="shared" si="5"/>
        <v>0.63332981334249927</v>
      </c>
    </row>
    <row r="64" spans="1:11" ht="60" x14ac:dyDescent="0.25">
      <c r="A64" s="4" t="s">
        <v>1262</v>
      </c>
      <c r="B64">
        <v>36743</v>
      </c>
      <c r="C64">
        <v>2.97</v>
      </c>
      <c r="D64">
        <f t="shared" si="0"/>
        <v>21320.451042600685</v>
      </c>
      <c r="E64">
        <f t="shared" si="1"/>
        <v>21.320451042600684</v>
      </c>
      <c r="F64" s="8">
        <v>7.6549210206561358E-2</v>
      </c>
      <c r="G64">
        <f t="shared" si="2"/>
        <v>1</v>
      </c>
      <c r="H64" s="8">
        <f t="shared" si="3"/>
        <v>0.92345078979343864</v>
      </c>
      <c r="I64">
        <f t="shared" si="4"/>
        <v>5</v>
      </c>
      <c r="J64">
        <f>VLOOKUP(A64,'Housing Cost Calc'!$A$1:$C$826,3,FALSE)</f>
        <v>1060</v>
      </c>
      <c r="K64">
        <f t="shared" si="5"/>
        <v>0.59661026751188306</v>
      </c>
    </row>
    <row r="65" spans="1:11" ht="60" x14ac:dyDescent="0.25">
      <c r="A65" s="4" t="s">
        <v>1415</v>
      </c>
      <c r="B65">
        <v>30383</v>
      </c>
      <c r="C65">
        <v>2.0299999999999998</v>
      </c>
      <c r="D65">
        <f t="shared" si="0"/>
        <v>21324.685491937489</v>
      </c>
      <c r="E65">
        <f t="shared" si="1"/>
        <v>21.32468549193749</v>
      </c>
      <c r="F65" s="8">
        <v>7.7764277035236931E-2</v>
      </c>
      <c r="G65">
        <f t="shared" si="2"/>
        <v>1</v>
      </c>
      <c r="H65" s="8">
        <f t="shared" si="3"/>
        <v>0.92223572296476308</v>
      </c>
      <c r="I65">
        <f t="shared" si="4"/>
        <v>5</v>
      </c>
      <c r="J65">
        <f>VLOOKUP(A65,'Housing Cost Calc'!$A$1:$C$826,3,FALSE)</f>
        <v>1040</v>
      </c>
      <c r="K65">
        <f t="shared" si="5"/>
        <v>0.58523723619363488</v>
      </c>
    </row>
    <row r="66" spans="1:11" ht="60" x14ac:dyDescent="0.25">
      <c r="A66" s="4" t="s">
        <v>1257</v>
      </c>
      <c r="B66">
        <v>35030</v>
      </c>
      <c r="C66">
        <v>2.65</v>
      </c>
      <c r="D66">
        <f t="shared" ref="D66:D129" si="6">(B66/(C66)^0.5)</f>
        <v>21518.757942693312</v>
      </c>
      <c r="E66">
        <f t="shared" ref="E66:E129" si="7">D66/1000</f>
        <v>21.518757942693313</v>
      </c>
      <c r="F66" s="8">
        <v>7.8979343863912518E-2</v>
      </c>
      <c r="G66">
        <f t="shared" si="2"/>
        <v>1</v>
      </c>
      <c r="H66" s="8">
        <f t="shared" si="3"/>
        <v>0.92102065613608752</v>
      </c>
      <c r="I66">
        <f t="shared" si="4"/>
        <v>5</v>
      </c>
      <c r="J66">
        <f>VLOOKUP(A66,'Housing Cost Calc'!$A$1:$C$826,3,FALSE)</f>
        <v>1127</v>
      </c>
      <c r="K66">
        <f t="shared" si="5"/>
        <v>0.62847493503183671</v>
      </c>
    </row>
    <row r="67" spans="1:11" ht="60" x14ac:dyDescent="0.25">
      <c r="A67" s="4" t="s">
        <v>1564</v>
      </c>
      <c r="B67">
        <v>37688</v>
      </c>
      <c r="C67">
        <v>3</v>
      </c>
      <c r="D67">
        <f t="shared" si="6"/>
        <v>21759.176945218616</v>
      </c>
      <c r="E67">
        <f t="shared" si="7"/>
        <v>21.759176945218616</v>
      </c>
      <c r="F67" s="8">
        <v>8.0194410692588092E-2</v>
      </c>
      <c r="G67">
        <f t="shared" ref="G67:G130" si="8">IF(F67&lt;0.2,1,IF(F67&lt;0.4,2,IF(F67&lt;0.6,3,IF(F67&lt;0.8,4,5))))</f>
        <v>1</v>
      </c>
      <c r="H67" s="8">
        <f t="shared" ref="H67:H130" si="9">1-F67</f>
        <v>0.91980558930741196</v>
      </c>
      <c r="I67">
        <f t="shared" ref="I67:I130" si="10">6-G67</f>
        <v>5</v>
      </c>
      <c r="J67">
        <f>VLOOKUP(A67,'Housing Cost Calc'!$A$1:$C$826,3,FALSE)</f>
        <v>970</v>
      </c>
      <c r="K67">
        <f t="shared" ref="K67:K130" si="11">(J67*12)/D67</f>
        <v>0.53494670452403237</v>
      </c>
    </row>
    <row r="68" spans="1:11" ht="60" x14ac:dyDescent="0.25">
      <c r="A68" s="4" t="s">
        <v>1185</v>
      </c>
      <c r="B68">
        <v>33221</v>
      </c>
      <c r="C68">
        <v>2.29</v>
      </c>
      <c r="D68">
        <f t="shared" si="6"/>
        <v>21953.054725718539</v>
      </c>
      <c r="E68">
        <f t="shared" si="7"/>
        <v>21.953054725718538</v>
      </c>
      <c r="F68" s="8">
        <v>8.1409477521263665E-2</v>
      </c>
      <c r="G68">
        <f t="shared" si="8"/>
        <v>1</v>
      </c>
      <c r="H68" s="8">
        <f t="shared" si="9"/>
        <v>0.91859052247873629</v>
      </c>
      <c r="I68">
        <f t="shared" si="10"/>
        <v>5</v>
      </c>
      <c r="J68">
        <f>VLOOKUP(A68,'Housing Cost Calc'!$A$1:$C$826,3,FALSE)</f>
        <v>1213</v>
      </c>
      <c r="K68">
        <f t="shared" si="11"/>
        <v>0.66305123281760381</v>
      </c>
    </row>
    <row r="69" spans="1:11" ht="60" x14ac:dyDescent="0.25">
      <c r="A69" s="4" t="s">
        <v>1271</v>
      </c>
      <c r="B69">
        <v>37403</v>
      </c>
      <c r="C69">
        <v>2.88</v>
      </c>
      <c r="D69">
        <f t="shared" si="6"/>
        <v>22039.929113933696</v>
      </c>
      <c r="E69">
        <f t="shared" si="7"/>
        <v>22.039929113933695</v>
      </c>
      <c r="F69" s="8">
        <v>8.2624544349939252E-2</v>
      </c>
      <c r="G69">
        <f t="shared" si="8"/>
        <v>1</v>
      </c>
      <c r="H69" s="8">
        <f t="shared" si="9"/>
        <v>0.91737545565006073</v>
      </c>
      <c r="I69">
        <f t="shared" si="10"/>
        <v>5</v>
      </c>
      <c r="J69">
        <f>VLOOKUP(A69,'Housing Cost Calc'!$A$1:$C$826,3,FALSE)</f>
        <v>1017</v>
      </c>
      <c r="K69">
        <f t="shared" si="11"/>
        <v>0.55372228907417864</v>
      </c>
    </row>
    <row r="70" spans="1:11" ht="45" x14ac:dyDescent="0.25">
      <c r="A70" s="4" t="s">
        <v>1011</v>
      </c>
      <c r="B70">
        <v>39737</v>
      </c>
      <c r="C70">
        <v>3.21</v>
      </c>
      <c r="D70">
        <f t="shared" si="6"/>
        <v>22179.030601953</v>
      </c>
      <c r="E70">
        <f t="shared" si="7"/>
        <v>22.179030601952999</v>
      </c>
      <c r="F70" s="8">
        <v>8.3839611178614826E-2</v>
      </c>
      <c r="G70">
        <f t="shared" si="8"/>
        <v>1</v>
      </c>
      <c r="H70" s="8">
        <f t="shared" si="9"/>
        <v>0.91616038882138517</v>
      </c>
      <c r="I70">
        <f t="shared" si="10"/>
        <v>5</v>
      </c>
      <c r="J70">
        <f>VLOOKUP(A70,'Housing Cost Calc'!$A$1:$C$826,3,FALSE)</f>
        <v>1228</v>
      </c>
      <c r="K70">
        <f t="shared" si="11"/>
        <v>0.66441136515237975</v>
      </c>
    </row>
    <row r="71" spans="1:11" ht="60" x14ac:dyDescent="0.25">
      <c r="A71" s="4" t="s">
        <v>1595</v>
      </c>
      <c r="B71">
        <v>28032</v>
      </c>
      <c r="C71">
        <v>1.59</v>
      </c>
      <c r="D71">
        <f t="shared" si="6"/>
        <v>22230.822050851013</v>
      </c>
      <c r="E71">
        <f t="shared" si="7"/>
        <v>22.230822050851014</v>
      </c>
      <c r="F71" s="8">
        <v>8.5054678007290399E-2</v>
      </c>
      <c r="G71">
        <f t="shared" si="8"/>
        <v>1</v>
      </c>
      <c r="H71" s="8">
        <f t="shared" si="9"/>
        <v>0.91494532199270961</v>
      </c>
      <c r="I71">
        <f t="shared" si="10"/>
        <v>5</v>
      </c>
      <c r="J71">
        <f>VLOOKUP(A71,'Housing Cost Calc'!$A$1:$C$826,3,FALSE)</f>
        <v>910</v>
      </c>
      <c r="K71">
        <f t="shared" si="11"/>
        <v>0.49120990555461597</v>
      </c>
    </row>
    <row r="72" spans="1:11" ht="45" x14ac:dyDescent="0.25">
      <c r="A72" s="4" t="s">
        <v>1006</v>
      </c>
      <c r="B72">
        <v>38560</v>
      </c>
      <c r="C72">
        <v>2.97</v>
      </c>
      <c r="D72">
        <f t="shared" si="6"/>
        <v>22374.781378839027</v>
      </c>
      <c r="E72">
        <f t="shared" si="7"/>
        <v>22.374781378839028</v>
      </c>
      <c r="F72" s="8">
        <v>8.6269744835965972E-2</v>
      </c>
      <c r="G72">
        <f t="shared" si="8"/>
        <v>1</v>
      </c>
      <c r="H72" s="8">
        <f t="shared" si="9"/>
        <v>0.91373025516403406</v>
      </c>
      <c r="I72">
        <f t="shared" si="10"/>
        <v>5</v>
      </c>
      <c r="J72">
        <f>VLOOKUP(A72,'Housing Cost Calc'!$A$1:$C$826,3,FALSE)</f>
        <v>1230</v>
      </c>
      <c r="K72">
        <f t="shared" si="11"/>
        <v>0.65967124997070525</v>
      </c>
    </row>
    <row r="73" spans="1:11" ht="60" x14ac:dyDescent="0.25">
      <c r="A73" s="4" t="s">
        <v>1236</v>
      </c>
      <c r="B73">
        <v>33750</v>
      </c>
      <c r="C73">
        <v>2.27</v>
      </c>
      <c r="D73">
        <f t="shared" si="6"/>
        <v>22400.661766499055</v>
      </c>
      <c r="E73">
        <f t="shared" si="7"/>
        <v>22.400661766499056</v>
      </c>
      <c r="F73" s="8">
        <v>8.748481166464156E-2</v>
      </c>
      <c r="G73">
        <f t="shared" si="8"/>
        <v>1</v>
      </c>
      <c r="H73" s="8">
        <f t="shared" si="9"/>
        <v>0.91251518833535838</v>
      </c>
      <c r="I73">
        <f t="shared" si="10"/>
        <v>5</v>
      </c>
      <c r="J73">
        <f>VLOOKUP(A73,'Housing Cost Calc'!$A$1:$C$826,3,FALSE)</f>
        <v>1069</v>
      </c>
      <c r="K73">
        <f t="shared" si="11"/>
        <v>0.5726616532010097</v>
      </c>
    </row>
    <row r="74" spans="1:11" ht="60" x14ac:dyDescent="0.25">
      <c r="A74" s="4" t="s">
        <v>1430</v>
      </c>
      <c r="B74">
        <v>37481</v>
      </c>
      <c r="C74">
        <v>2.76</v>
      </c>
      <c r="D74">
        <f t="shared" si="6"/>
        <v>22560.910797538578</v>
      </c>
      <c r="E74">
        <f t="shared" si="7"/>
        <v>22.560910797538579</v>
      </c>
      <c r="F74" s="8">
        <v>8.8699878493317133E-2</v>
      </c>
      <c r="G74">
        <f t="shared" si="8"/>
        <v>1</v>
      </c>
      <c r="H74" s="8">
        <f t="shared" si="9"/>
        <v>0.91130012150668283</v>
      </c>
      <c r="I74">
        <f t="shared" si="10"/>
        <v>5</v>
      </c>
      <c r="J74">
        <f>VLOOKUP(A74,'Housing Cost Calc'!$A$1:$C$826,3,FALSE)</f>
        <v>1269</v>
      </c>
      <c r="K74">
        <f t="shared" si="11"/>
        <v>0.67497274984400868</v>
      </c>
    </row>
    <row r="75" spans="1:11" ht="45" x14ac:dyDescent="0.25">
      <c r="A75" s="4" t="s">
        <v>988</v>
      </c>
      <c r="B75">
        <v>40245</v>
      </c>
      <c r="C75">
        <v>3.16</v>
      </c>
      <c r="D75">
        <f t="shared" si="6"/>
        <v>22639.581286383916</v>
      </c>
      <c r="E75">
        <f t="shared" si="7"/>
        <v>22.639581286383915</v>
      </c>
      <c r="F75" s="8">
        <v>8.9914945321992706E-2</v>
      </c>
      <c r="G75">
        <f t="shared" si="8"/>
        <v>1</v>
      </c>
      <c r="H75" s="8">
        <f t="shared" si="9"/>
        <v>0.91008505467800727</v>
      </c>
      <c r="I75">
        <f t="shared" si="10"/>
        <v>5</v>
      </c>
      <c r="J75">
        <f>VLOOKUP(A75,'Housing Cost Calc'!$A$1:$C$826,3,FALSE)</f>
        <v>1131</v>
      </c>
      <c r="K75">
        <f t="shared" si="11"/>
        <v>0.59948105171726762</v>
      </c>
    </row>
    <row r="76" spans="1:11" ht="45" x14ac:dyDescent="0.25">
      <c r="A76" s="4" t="s">
        <v>1012</v>
      </c>
      <c r="B76">
        <v>40637</v>
      </c>
      <c r="C76">
        <v>3.2</v>
      </c>
      <c r="D76">
        <f t="shared" si="6"/>
        <v>22716.773600414737</v>
      </c>
      <c r="E76">
        <f t="shared" si="7"/>
        <v>22.716773600414736</v>
      </c>
      <c r="F76" s="8">
        <v>9.1130012150668294E-2</v>
      </c>
      <c r="G76">
        <f t="shared" si="8"/>
        <v>1</v>
      </c>
      <c r="H76" s="8">
        <f t="shared" si="9"/>
        <v>0.90886998784933171</v>
      </c>
      <c r="I76">
        <f t="shared" si="10"/>
        <v>5</v>
      </c>
      <c r="J76">
        <f>VLOOKUP(A76,'Housing Cost Calc'!$A$1:$C$826,3,FALSE)</f>
        <v>1182</v>
      </c>
      <c r="K76">
        <f t="shared" si="11"/>
        <v>0.62438444162427387</v>
      </c>
    </row>
    <row r="77" spans="1:11" ht="60" x14ac:dyDescent="0.25">
      <c r="A77" s="4" t="s">
        <v>1688</v>
      </c>
      <c r="B77">
        <v>35799</v>
      </c>
      <c r="C77">
        <v>2.48</v>
      </c>
      <c r="D77">
        <f t="shared" si="6"/>
        <v>22732.387732399096</v>
      </c>
      <c r="E77">
        <f t="shared" si="7"/>
        <v>22.732387732399097</v>
      </c>
      <c r="F77" s="8">
        <v>9.2345078979343867E-2</v>
      </c>
      <c r="G77">
        <f t="shared" si="8"/>
        <v>1</v>
      </c>
      <c r="H77" s="8">
        <f t="shared" si="9"/>
        <v>0.90765492102065615</v>
      </c>
      <c r="I77">
        <f t="shared" si="10"/>
        <v>5</v>
      </c>
      <c r="J77">
        <f>VLOOKUP(A77,'Housing Cost Calc'!$A$1:$C$826,3,FALSE)</f>
        <v>963</v>
      </c>
      <c r="K77">
        <f t="shared" si="11"/>
        <v>0.5083495907264477</v>
      </c>
    </row>
    <row r="78" spans="1:11" ht="60" x14ac:dyDescent="0.25">
      <c r="A78" s="4" t="s">
        <v>1116</v>
      </c>
      <c r="B78">
        <v>35463</v>
      </c>
      <c r="C78">
        <v>2.4</v>
      </c>
      <c r="D78">
        <f t="shared" si="6"/>
        <v>22891.268067758938</v>
      </c>
      <c r="E78">
        <f t="shared" si="7"/>
        <v>22.891268067758936</v>
      </c>
      <c r="F78" s="8">
        <v>9.356014580801944E-2</v>
      </c>
      <c r="G78">
        <f t="shared" si="8"/>
        <v>1</v>
      </c>
      <c r="H78" s="8">
        <f t="shared" si="9"/>
        <v>0.90643985419198059</v>
      </c>
      <c r="I78">
        <f t="shared" si="10"/>
        <v>5</v>
      </c>
      <c r="J78">
        <f>VLOOKUP(A78,'Housing Cost Calc'!$A$1:$C$826,3,FALSE)</f>
        <v>998</v>
      </c>
      <c r="K78">
        <f t="shared" si="11"/>
        <v>0.52316892033025997</v>
      </c>
    </row>
    <row r="79" spans="1:11" ht="60" x14ac:dyDescent="0.25">
      <c r="A79" s="4" t="s">
        <v>1256</v>
      </c>
      <c r="B79">
        <v>33958</v>
      </c>
      <c r="C79">
        <v>2.19</v>
      </c>
      <c r="D79">
        <f t="shared" si="6"/>
        <v>22946.689895689746</v>
      </c>
      <c r="E79">
        <f t="shared" si="7"/>
        <v>22.946689895689747</v>
      </c>
      <c r="F79" s="8">
        <v>9.4775212636695014E-2</v>
      </c>
      <c r="G79">
        <f t="shared" si="8"/>
        <v>1</v>
      </c>
      <c r="H79" s="8">
        <f t="shared" si="9"/>
        <v>0.90522478736330503</v>
      </c>
      <c r="I79">
        <f t="shared" si="10"/>
        <v>5</v>
      </c>
      <c r="J79">
        <f>VLOOKUP(A79,'Housing Cost Calc'!$A$1:$C$826,3,FALSE)</f>
        <v>896</v>
      </c>
      <c r="K79">
        <f t="shared" si="11"/>
        <v>0.46856431358405343</v>
      </c>
    </row>
    <row r="80" spans="1:11" ht="60" x14ac:dyDescent="0.25">
      <c r="A80" s="4" t="s">
        <v>1370</v>
      </c>
      <c r="B80">
        <v>31618</v>
      </c>
      <c r="C80">
        <v>1.84</v>
      </c>
      <c r="D80">
        <f t="shared" si="6"/>
        <v>23309.098848527687</v>
      </c>
      <c r="E80">
        <f t="shared" si="7"/>
        <v>23.309098848527686</v>
      </c>
      <c r="F80" s="8">
        <v>9.5990279465370601E-2</v>
      </c>
      <c r="G80">
        <f t="shared" si="8"/>
        <v>1</v>
      </c>
      <c r="H80" s="8">
        <f t="shared" si="9"/>
        <v>0.90400972053462936</v>
      </c>
      <c r="I80">
        <f t="shared" si="10"/>
        <v>5</v>
      </c>
      <c r="J80">
        <f>VLOOKUP(A80,'Housing Cost Calc'!$A$1:$C$826,3,FALSE)</f>
        <v>927</v>
      </c>
      <c r="K80">
        <f t="shared" si="11"/>
        <v>0.47723852699276037</v>
      </c>
    </row>
    <row r="81" spans="1:11" ht="60" x14ac:dyDescent="0.25">
      <c r="A81" s="4" t="s">
        <v>1267</v>
      </c>
      <c r="B81">
        <v>39167</v>
      </c>
      <c r="C81">
        <v>2.82</v>
      </c>
      <c r="D81">
        <f t="shared" si="6"/>
        <v>23323.609085648426</v>
      </c>
      <c r="E81">
        <f t="shared" si="7"/>
        <v>23.323609085648425</v>
      </c>
      <c r="F81" s="8">
        <v>9.7205346294046174E-2</v>
      </c>
      <c r="G81">
        <f t="shared" si="8"/>
        <v>1</v>
      </c>
      <c r="H81" s="8">
        <f t="shared" si="9"/>
        <v>0.9027946537059538</v>
      </c>
      <c r="I81">
        <f t="shared" si="10"/>
        <v>5</v>
      </c>
      <c r="J81">
        <f>VLOOKUP(A81,'Housing Cost Calc'!$A$1:$C$826,3,FALSE)</f>
        <v>1130</v>
      </c>
      <c r="K81">
        <f t="shared" si="11"/>
        <v>0.58138515142340441</v>
      </c>
    </row>
    <row r="82" spans="1:11" ht="60" x14ac:dyDescent="0.25">
      <c r="A82" s="4" t="s">
        <v>1563</v>
      </c>
      <c r="B82">
        <v>34788</v>
      </c>
      <c r="C82">
        <v>2.2200000000000002</v>
      </c>
      <c r="D82">
        <f t="shared" si="6"/>
        <v>23348.176848785479</v>
      </c>
      <c r="E82">
        <f t="shared" si="7"/>
        <v>23.348176848785478</v>
      </c>
      <c r="F82" s="8">
        <v>9.8420413122721748E-2</v>
      </c>
      <c r="G82">
        <f t="shared" si="8"/>
        <v>1</v>
      </c>
      <c r="H82" s="8">
        <f t="shared" si="9"/>
        <v>0.90157958687727824</v>
      </c>
      <c r="I82">
        <f t="shared" si="10"/>
        <v>5</v>
      </c>
      <c r="J82">
        <f>VLOOKUP(A82,'Housing Cost Calc'!$A$1:$C$826,3,FALSE)</f>
        <v>1092</v>
      </c>
      <c r="K82">
        <f t="shared" si="11"/>
        <v>0.56124296491619396</v>
      </c>
    </row>
    <row r="83" spans="1:11" ht="60" x14ac:dyDescent="0.25">
      <c r="A83" s="4" t="s">
        <v>1117</v>
      </c>
      <c r="B83">
        <v>37463</v>
      </c>
      <c r="C83">
        <v>2.5499999999999998</v>
      </c>
      <c r="D83">
        <f t="shared" si="6"/>
        <v>23460.240616922958</v>
      </c>
      <c r="E83">
        <f t="shared" si="7"/>
        <v>23.46024061692296</v>
      </c>
      <c r="F83" s="8">
        <v>9.9635479951397321E-2</v>
      </c>
      <c r="G83">
        <f t="shared" si="8"/>
        <v>1</v>
      </c>
      <c r="H83" s="8">
        <f t="shared" si="9"/>
        <v>0.90036452004860268</v>
      </c>
      <c r="I83">
        <f t="shared" si="10"/>
        <v>5</v>
      </c>
      <c r="J83">
        <f>VLOOKUP(A83,'Housing Cost Calc'!$A$1:$C$826,3,FALSE)</f>
        <v>946</v>
      </c>
      <c r="K83">
        <f t="shared" si="11"/>
        <v>0.48388250510147268</v>
      </c>
    </row>
    <row r="84" spans="1:11" ht="60" x14ac:dyDescent="0.25">
      <c r="A84" s="4" t="s">
        <v>1258</v>
      </c>
      <c r="B84">
        <v>37353</v>
      </c>
      <c r="C84">
        <v>2.5</v>
      </c>
      <c r="D84">
        <f t="shared" si="6"/>
        <v>23624.111488053892</v>
      </c>
      <c r="E84">
        <f t="shared" si="7"/>
        <v>23.624111488053892</v>
      </c>
      <c r="F84" s="8">
        <v>0.10085054678007291</v>
      </c>
      <c r="G84">
        <f t="shared" si="8"/>
        <v>1</v>
      </c>
      <c r="H84" s="8">
        <f t="shared" si="9"/>
        <v>0.89914945321992712</v>
      </c>
      <c r="I84">
        <f t="shared" si="10"/>
        <v>5</v>
      </c>
      <c r="J84">
        <f>VLOOKUP(A84,'Housing Cost Calc'!$A$1:$C$826,3,FALSE)</f>
        <v>1097</v>
      </c>
      <c r="K84">
        <f t="shared" si="11"/>
        <v>0.55722730595208614</v>
      </c>
    </row>
    <row r="85" spans="1:11" ht="60" x14ac:dyDescent="0.25">
      <c r="A85" s="4" t="s">
        <v>1436</v>
      </c>
      <c r="B85">
        <v>41881</v>
      </c>
      <c r="C85">
        <v>3.12</v>
      </c>
      <c r="D85">
        <f t="shared" si="6"/>
        <v>23710.447233504907</v>
      </c>
      <c r="E85">
        <f t="shared" si="7"/>
        <v>23.710447233504908</v>
      </c>
      <c r="F85" s="8">
        <v>0.10206561360874848</v>
      </c>
      <c r="G85">
        <f t="shared" si="8"/>
        <v>1</v>
      </c>
      <c r="H85" s="8">
        <f t="shared" si="9"/>
        <v>0.89793438639125156</v>
      </c>
      <c r="I85">
        <f t="shared" si="10"/>
        <v>5</v>
      </c>
      <c r="J85">
        <f>VLOOKUP(A85,'Housing Cost Calc'!$A$1:$C$826,3,FALSE)</f>
        <v>1365</v>
      </c>
      <c r="K85">
        <f t="shared" si="11"/>
        <v>0.69083471259258444</v>
      </c>
    </row>
    <row r="86" spans="1:11" ht="60" x14ac:dyDescent="0.25">
      <c r="A86" s="4" t="s">
        <v>1363</v>
      </c>
      <c r="B86">
        <v>35234</v>
      </c>
      <c r="C86">
        <v>2.1800000000000002</v>
      </c>
      <c r="D86">
        <f t="shared" si="6"/>
        <v>23863.475949736865</v>
      </c>
      <c r="E86">
        <f t="shared" si="7"/>
        <v>23.863475949736866</v>
      </c>
      <c r="F86" s="8">
        <v>0.10328068043742406</v>
      </c>
      <c r="G86">
        <f t="shared" si="8"/>
        <v>1</v>
      </c>
      <c r="H86" s="8">
        <f t="shared" si="9"/>
        <v>0.896719319562576</v>
      </c>
      <c r="I86">
        <f t="shared" si="10"/>
        <v>5</v>
      </c>
      <c r="J86">
        <f>VLOOKUP(A86,'Housing Cost Calc'!$A$1:$C$826,3,FALSE)</f>
        <v>1033</v>
      </c>
      <c r="K86">
        <f t="shared" si="11"/>
        <v>0.51945492040260322</v>
      </c>
    </row>
    <row r="87" spans="1:11" ht="60" x14ac:dyDescent="0.25">
      <c r="A87" s="4" t="s">
        <v>1255</v>
      </c>
      <c r="B87">
        <v>30206</v>
      </c>
      <c r="C87">
        <v>1.59</v>
      </c>
      <c r="D87">
        <f t="shared" si="6"/>
        <v>23954.91619820226</v>
      </c>
      <c r="E87">
        <f t="shared" si="7"/>
        <v>23.954916198202259</v>
      </c>
      <c r="F87" s="8">
        <v>0.10449574726609964</v>
      </c>
      <c r="G87">
        <f t="shared" si="8"/>
        <v>1</v>
      </c>
      <c r="H87" s="8">
        <f t="shared" si="9"/>
        <v>0.89550425273390033</v>
      </c>
      <c r="I87">
        <f t="shared" si="10"/>
        <v>5</v>
      </c>
      <c r="J87">
        <f>VLOOKUP(A87,'Housing Cost Calc'!$A$1:$C$826,3,FALSE)</f>
        <v>843</v>
      </c>
      <c r="K87">
        <f t="shared" si="11"/>
        <v>0.42229327442853559</v>
      </c>
    </row>
    <row r="88" spans="1:11" ht="60" x14ac:dyDescent="0.25">
      <c r="A88" s="4" t="s">
        <v>1421</v>
      </c>
      <c r="B88">
        <v>36304</v>
      </c>
      <c r="C88">
        <v>2.2200000000000002</v>
      </c>
      <c r="D88">
        <f t="shared" si="6"/>
        <v>24365.649428489938</v>
      </c>
      <c r="E88">
        <f t="shared" si="7"/>
        <v>24.365649428489938</v>
      </c>
      <c r="F88" s="8">
        <v>0.10571081409477522</v>
      </c>
      <c r="G88">
        <f t="shared" si="8"/>
        <v>1</v>
      </c>
      <c r="H88" s="8">
        <f t="shared" si="9"/>
        <v>0.89428918590522477</v>
      </c>
      <c r="I88">
        <f t="shared" si="10"/>
        <v>5</v>
      </c>
      <c r="J88">
        <f>VLOOKUP(A88,'Housing Cost Calc'!$A$1:$C$826,3,FALSE)</f>
        <v>1165</v>
      </c>
      <c r="K88">
        <f t="shared" si="11"/>
        <v>0.57375856289115179</v>
      </c>
    </row>
    <row r="89" spans="1:11" ht="45" x14ac:dyDescent="0.25">
      <c r="A89" s="4" t="s">
        <v>1008</v>
      </c>
      <c r="B89">
        <v>40075</v>
      </c>
      <c r="C89">
        <v>2.66</v>
      </c>
      <c r="D89">
        <f t="shared" si="6"/>
        <v>24571.559029860004</v>
      </c>
      <c r="E89">
        <f t="shared" si="7"/>
        <v>24.571559029860005</v>
      </c>
      <c r="F89" s="8">
        <v>0.10692588092345079</v>
      </c>
      <c r="G89">
        <f t="shared" si="8"/>
        <v>1</v>
      </c>
      <c r="H89" s="8">
        <f t="shared" si="9"/>
        <v>0.89307411907654921</v>
      </c>
      <c r="I89">
        <f t="shared" si="10"/>
        <v>5</v>
      </c>
      <c r="J89">
        <f>VLOOKUP(A89,'Housing Cost Calc'!$A$1:$C$826,3,FALSE)</f>
        <v>1314</v>
      </c>
      <c r="K89">
        <f t="shared" si="11"/>
        <v>0.64171752312656727</v>
      </c>
    </row>
    <row r="90" spans="1:11" ht="60" x14ac:dyDescent="0.25">
      <c r="A90" s="4" t="s">
        <v>1420</v>
      </c>
      <c r="B90">
        <v>40625</v>
      </c>
      <c r="C90">
        <v>2.71</v>
      </c>
      <c r="D90">
        <f t="shared" si="6"/>
        <v>24677.930031250722</v>
      </c>
      <c r="E90">
        <f t="shared" si="7"/>
        <v>24.677930031250721</v>
      </c>
      <c r="F90" s="8">
        <v>0.10814094775212636</v>
      </c>
      <c r="G90">
        <f t="shared" si="8"/>
        <v>1</v>
      </c>
      <c r="H90" s="8">
        <f t="shared" si="9"/>
        <v>0.89185905224787365</v>
      </c>
      <c r="I90">
        <f t="shared" si="10"/>
        <v>5</v>
      </c>
      <c r="J90">
        <f>VLOOKUP(A90,'Housing Cost Calc'!$A$1:$C$826,3,FALSE)</f>
        <v>1226</v>
      </c>
      <c r="K90">
        <f t="shared" si="11"/>
        <v>0.59616021203437897</v>
      </c>
    </row>
    <row r="91" spans="1:11" ht="45" x14ac:dyDescent="0.25">
      <c r="A91" s="4" t="s">
        <v>906</v>
      </c>
      <c r="B91">
        <v>43357</v>
      </c>
      <c r="C91">
        <v>3.08</v>
      </c>
      <c r="D91">
        <f t="shared" si="6"/>
        <v>24704.943567802613</v>
      </c>
      <c r="E91">
        <f t="shared" si="7"/>
        <v>24.704943567802612</v>
      </c>
      <c r="F91" s="8">
        <v>0.10935601458080195</v>
      </c>
      <c r="G91">
        <f t="shared" si="8"/>
        <v>1</v>
      </c>
      <c r="H91" s="8">
        <f t="shared" si="9"/>
        <v>0.89064398541919809</v>
      </c>
      <c r="I91">
        <f t="shared" si="10"/>
        <v>5</v>
      </c>
      <c r="J91">
        <f>VLOOKUP(A91,'Housing Cost Calc'!$A$1:$C$826,3,FALSE)</f>
        <v>1564</v>
      </c>
      <c r="K91">
        <f t="shared" si="11"/>
        <v>0.75968600974502543</v>
      </c>
    </row>
    <row r="92" spans="1:11" ht="45" x14ac:dyDescent="0.25">
      <c r="A92" s="4" t="s">
        <v>1002</v>
      </c>
      <c r="B92">
        <v>37802</v>
      </c>
      <c r="C92">
        <v>2.34</v>
      </c>
      <c r="D92">
        <f t="shared" si="6"/>
        <v>24711.94046831211</v>
      </c>
      <c r="E92">
        <f t="shared" si="7"/>
        <v>24.711940468312111</v>
      </c>
      <c r="F92" s="8">
        <v>0.11057108140947752</v>
      </c>
      <c r="G92">
        <f t="shared" si="8"/>
        <v>1</v>
      </c>
      <c r="H92" s="8">
        <f t="shared" si="9"/>
        <v>0.88942891859052242</v>
      </c>
      <c r="I92">
        <f t="shared" si="10"/>
        <v>5</v>
      </c>
      <c r="J92">
        <f>VLOOKUP(A92,'Housing Cost Calc'!$A$1:$C$826,3,FALSE)</f>
        <v>1162</v>
      </c>
      <c r="K92">
        <f t="shared" si="11"/>
        <v>0.56426163772449434</v>
      </c>
    </row>
    <row r="93" spans="1:11" ht="60" x14ac:dyDescent="0.25">
      <c r="A93" s="4" t="s">
        <v>1249</v>
      </c>
      <c r="B93">
        <v>39545</v>
      </c>
      <c r="C93">
        <v>2.56</v>
      </c>
      <c r="D93">
        <f t="shared" si="6"/>
        <v>24715.625</v>
      </c>
      <c r="E93">
        <f t="shared" si="7"/>
        <v>24.715624999999999</v>
      </c>
      <c r="F93" s="8">
        <v>0.1117861482381531</v>
      </c>
      <c r="G93">
        <f t="shared" si="8"/>
        <v>1</v>
      </c>
      <c r="H93" s="8">
        <f t="shared" si="9"/>
        <v>0.88821385176184686</v>
      </c>
      <c r="I93">
        <f t="shared" si="10"/>
        <v>5</v>
      </c>
      <c r="J93">
        <f>VLOOKUP(A93,'Housing Cost Calc'!$A$1:$C$826,3,FALSE)</f>
        <v>1034</v>
      </c>
      <c r="K93">
        <f t="shared" si="11"/>
        <v>0.50203059805285122</v>
      </c>
    </row>
    <row r="94" spans="1:11" ht="60" x14ac:dyDescent="0.25">
      <c r="A94" s="4" t="s">
        <v>1412</v>
      </c>
      <c r="B94">
        <v>42826</v>
      </c>
      <c r="C94">
        <v>2.92</v>
      </c>
      <c r="D94">
        <f t="shared" si="6"/>
        <v>25062.020849107437</v>
      </c>
      <c r="E94">
        <f t="shared" si="7"/>
        <v>25.062020849107437</v>
      </c>
      <c r="F94" s="8">
        <v>0.11300121506682867</v>
      </c>
      <c r="G94">
        <f t="shared" si="8"/>
        <v>1</v>
      </c>
      <c r="H94" s="8">
        <f t="shared" si="9"/>
        <v>0.8869987849331713</v>
      </c>
      <c r="I94">
        <f t="shared" si="10"/>
        <v>5</v>
      </c>
      <c r="J94">
        <f>VLOOKUP(A94,'Housing Cost Calc'!$A$1:$C$826,3,FALSE)</f>
        <v>1318</v>
      </c>
      <c r="K94">
        <f t="shared" si="11"/>
        <v>0.63107440917172786</v>
      </c>
    </row>
    <row r="95" spans="1:11" ht="60" x14ac:dyDescent="0.25">
      <c r="A95" s="4" t="s">
        <v>1432</v>
      </c>
      <c r="B95">
        <v>42095</v>
      </c>
      <c r="C95">
        <v>2.79</v>
      </c>
      <c r="D95">
        <f t="shared" si="6"/>
        <v>25201.617296056964</v>
      </c>
      <c r="E95">
        <f t="shared" si="7"/>
        <v>25.201617296056963</v>
      </c>
      <c r="F95" s="8">
        <v>0.11421628189550426</v>
      </c>
      <c r="G95">
        <f t="shared" si="8"/>
        <v>1</v>
      </c>
      <c r="H95" s="8">
        <f t="shared" si="9"/>
        <v>0.88578371810449574</v>
      </c>
      <c r="I95">
        <f t="shared" si="10"/>
        <v>5</v>
      </c>
      <c r="J95">
        <f>VLOOKUP(A95,'Housing Cost Calc'!$A$1:$C$826,3,FALSE)</f>
        <v>1195</v>
      </c>
      <c r="K95">
        <f t="shared" si="11"/>
        <v>0.56901110081707462</v>
      </c>
    </row>
    <row r="96" spans="1:11" ht="60" x14ac:dyDescent="0.25">
      <c r="A96" s="4" t="s">
        <v>1309</v>
      </c>
      <c r="B96">
        <v>36120</v>
      </c>
      <c r="C96">
        <v>2.02</v>
      </c>
      <c r="D96">
        <f t="shared" si="6"/>
        <v>25413.943315658144</v>
      </c>
      <c r="E96">
        <f t="shared" si="7"/>
        <v>25.413943315658145</v>
      </c>
      <c r="F96" s="8">
        <v>0.11543134872417983</v>
      </c>
      <c r="G96">
        <f t="shared" si="8"/>
        <v>1</v>
      </c>
      <c r="H96" s="8">
        <f t="shared" si="9"/>
        <v>0.88456865127582018</v>
      </c>
      <c r="I96">
        <f t="shared" si="10"/>
        <v>5</v>
      </c>
      <c r="J96">
        <f>VLOOKUP(A96,'Housing Cost Calc'!$A$1:$C$826,3,FALSE)</f>
        <v>1020</v>
      </c>
      <c r="K96">
        <f t="shared" si="11"/>
        <v>0.48162537580142634</v>
      </c>
    </row>
    <row r="97" spans="1:11" ht="60" x14ac:dyDescent="0.25">
      <c r="A97" s="4" t="s">
        <v>1059</v>
      </c>
      <c r="B97">
        <v>44635</v>
      </c>
      <c r="C97">
        <v>3.08</v>
      </c>
      <c r="D97">
        <f t="shared" si="6"/>
        <v>25433.1516513797</v>
      </c>
      <c r="E97">
        <f t="shared" si="7"/>
        <v>25.433151651379699</v>
      </c>
      <c r="F97" s="8">
        <v>0.1166464155528554</v>
      </c>
      <c r="G97">
        <f t="shared" si="8"/>
        <v>1</v>
      </c>
      <c r="H97" s="8">
        <f t="shared" si="9"/>
        <v>0.88335358444714462</v>
      </c>
      <c r="I97">
        <f t="shared" si="10"/>
        <v>5</v>
      </c>
      <c r="J97">
        <f>VLOOKUP(A97,'Housing Cost Calc'!$A$1:$C$826,3,FALSE)</f>
        <v>1345</v>
      </c>
      <c r="K97">
        <f t="shared" si="11"/>
        <v>0.63460479539602932</v>
      </c>
    </row>
    <row r="98" spans="1:11" ht="60" x14ac:dyDescent="0.25">
      <c r="A98" s="4" t="s">
        <v>1405</v>
      </c>
      <c r="B98">
        <v>39196</v>
      </c>
      <c r="C98">
        <v>2.35</v>
      </c>
      <c r="D98">
        <f t="shared" si="6"/>
        <v>25568.651151402719</v>
      </c>
      <c r="E98">
        <f t="shared" si="7"/>
        <v>25.568651151402719</v>
      </c>
      <c r="F98" s="8">
        <v>0.11786148238153099</v>
      </c>
      <c r="G98">
        <f t="shared" si="8"/>
        <v>1</v>
      </c>
      <c r="H98" s="8">
        <f t="shared" si="9"/>
        <v>0.88213851761846906</v>
      </c>
      <c r="I98">
        <f t="shared" si="10"/>
        <v>5</v>
      </c>
      <c r="J98">
        <f>VLOOKUP(A98,'Housing Cost Calc'!$A$1:$C$826,3,FALSE)</f>
        <v>1097</v>
      </c>
      <c r="K98">
        <f t="shared" si="11"/>
        <v>0.51484921602044742</v>
      </c>
    </row>
    <row r="99" spans="1:11" ht="60" x14ac:dyDescent="0.25">
      <c r="A99" s="4" t="s">
        <v>1586</v>
      </c>
      <c r="B99">
        <v>31838</v>
      </c>
      <c r="C99">
        <v>1.55</v>
      </c>
      <c r="D99">
        <f t="shared" si="6"/>
        <v>25572.896993597758</v>
      </c>
      <c r="E99">
        <f t="shared" si="7"/>
        <v>25.572896993597759</v>
      </c>
      <c r="F99" s="8">
        <v>0.11907654921020656</v>
      </c>
      <c r="G99">
        <f t="shared" si="8"/>
        <v>1</v>
      </c>
      <c r="H99" s="8">
        <f t="shared" si="9"/>
        <v>0.88092345078979339</v>
      </c>
      <c r="I99">
        <f t="shared" si="10"/>
        <v>5</v>
      </c>
      <c r="J99">
        <f>VLOOKUP(A99,'Housing Cost Calc'!$A$1:$C$826,3,FALSE)</f>
        <v>1313</v>
      </c>
      <c r="K99">
        <f t="shared" si="11"/>
        <v>0.61612104424244762</v>
      </c>
    </row>
    <row r="100" spans="1:11" ht="45" x14ac:dyDescent="0.25">
      <c r="A100" s="4" t="s">
        <v>985</v>
      </c>
      <c r="B100">
        <v>48500</v>
      </c>
      <c r="C100">
        <v>3.58</v>
      </c>
      <c r="D100">
        <f t="shared" si="6"/>
        <v>25633.046495211962</v>
      </c>
      <c r="E100">
        <f t="shared" si="7"/>
        <v>25.633046495211961</v>
      </c>
      <c r="F100" s="8">
        <v>0.12029161603888214</v>
      </c>
      <c r="G100">
        <f t="shared" si="8"/>
        <v>1</v>
      </c>
      <c r="H100" s="8">
        <f t="shared" si="9"/>
        <v>0.87970838396111783</v>
      </c>
      <c r="I100">
        <f t="shared" si="10"/>
        <v>5</v>
      </c>
      <c r="J100">
        <f>VLOOKUP(A100,'Housing Cost Calc'!$A$1:$C$826,3,FALSE)</f>
        <v>1271</v>
      </c>
      <c r="K100">
        <f t="shared" si="11"/>
        <v>0.59501316017387729</v>
      </c>
    </row>
    <row r="101" spans="1:11" ht="60" x14ac:dyDescent="0.25">
      <c r="A101" s="4" t="s">
        <v>1114</v>
      </c>
      <c r="B101">
        <v>41616</v>
      </c>
      <c r="C101">
        <v>2.63</v>
      </c>
      <c r="D101">
        <f t="shared" si="6"/>
        <v>25661.524927349081</v>
      </c>
      <c r="E101">
        <f t="shared" si="7"/>
        <v>25.661524927349081</v>
      </c>
      <c r="F101" s="8">
        <v>0.12150668286755771</v>
      </c>
      <c r="G101">
        <f t="shared" si="8"/>
        <v>1</v>
      </c>
      <c r="H101" s="8">
        <f t="shared" si="9"/>
        <v>0.87849331713244228</v>
      </c>
      <c r="I101">
        <f t="shared" si="10"/>
        <v>5</v>
      </c>
      <c r="J101">
        <f>VLOOKUP(A101,'Housing Cost Calc'!$A$1:$C$826,3,FALSE)</f>
        <v>886</v>
      </c>
      <c r="K101">
        <f t="shared" si="11"/>
        <v>0.41431676527799866</v>
      </c>
    </row>
    <row r="102" spans="1:11" ht="45" x14ac:dyDescent="0.25">
      <c r="A102" s="4" t="s">
        <v>980</v>
      </c>
      <c r="B102">
        <v>35313</v>
      </c>
      <c r="C102">
        <v>1.86</v>
      </c>
      <c r="D102">
        <f t="shared" si="6"/>
        <v>25892.747863745244</v>
      </c>
      <c r="E102">
        <f t="shared" si="7"/>
        <v>25.892747863745242</v>
      </c>
      <c r="F102" s="8">
        <v>0.1227217496962333</v>
      </c>
      <c r="G102">
        <f t="shared" si="8"/>
        <v>1</v>
      </c>
      <c r="H102" s="8">
        <f t="shared" si="9"/>
        <v>0.87727825030376672</v>
      </c>
      <c r="I102">
        <f t="shared" si="10"/>
        <v>5</v>
      </c>
      <c r="J102">
        <f>VLOOKUP(A102,'Housing Cost Calc'!$A$1:$C$826,3,FALSE)</f>
        <v>912</v>
      </c>
      <c r="K102">
        <f t="shared" si="11"/>
        <v>0.42266661142302608</v>
      </c>
    </row>
    <row r="103" spans="1:11" ht="60" x14ac:dyDescent="0.25">
      <c r="A103" s="4" t="s">
        <v>1273</v>
      </c>
      <c r="B103">
        <v>41467</v>
      </c>
      <c r="C103">
        <v>2.5499999999999998</v>
      </c>
      <c r="D103">
        <f t="shared" si="6"/>
        <v>25967.642678427896</v>
      </c>
      <c r="E103">
        <f t="shared" si="7"/>
        <v>25.967642678427897</v>
      </c>
      <c r="F103" s="8">
        <v>0.12393681652490887</v>
      </c>
      <c r="G103">
        <f t="shared" si="8"/>
        <v>1</v>
      </c>
      <c r="H103" s="8">
        <f t="shared" si="9"/>
        <v>0.87606318347509116</v>
      </c>
      <c r="I103">
        <f t="shared" si="10"/>
        <v>5</v>
      </c>
      <c r="J103">
        <f>VLOOKUP(A103,'Housing Cost Calc'!$A$1:$C$826,3,FALSE)</f>
        <v>1077</v>
      </c>
      <c r="K103">
        <f t="shared" si="11"/>
        <v>0.49769631229315847</v>
      </c>
    </row>
    <row r="104" spans="1:11" ht="45" x14ac:dyDescent="0.25">
      <c r="A104" s="4" t="s">
        <v>990</v>
      </c>
      <c r="B104">
        <v>42969</v>
      </c>
      <c r="C104">
        <v>2.7</v>
      </c>
      <c r="D104">
        <f t="shared" si="6"/>
        <v>26150.100637154977</v>
      </c>
      <c r="E104">
        <f t="shared" si="7"/>
        <v>26.150100637154978</v>
      </c>
      <c r="F104" s="8">
        <v>0.12515188335358446</v>
      </c>
      <c r="G104">
        <f t="shared" si="8"/>
        <v>1</v>
      </c>
      <c r="H104" s="8">
        <f t="shared" si="9"/>
        <v>0.87484811664641549</v>
      </c>
      <c r="I104">
        <f t="shared" si="10"/>
        <v>5</v>
      </c>
      <c r="J104">
        <f>VLOOKUP(A104,'Housing Cost Calc'!$A$1:$C$826,3,FALSE)</f>
        <v>1287</v>
      </c>
      <c r="K104">
        <f t="shared" si="11"/>
        <v>0.59059046136352622</v>
      </c>
    </row>
    <row r="105" spans="1:11" ht="60" x14ac:dyDescent="0.25">
      <c r="A105" s="4" t="s">
        <v>1593</v>
      </c>
      <c r="B105">
        <v>40913</v>
      </c>
      <c r="C105">
        <v>2.4</v>
      </c>
      <c r="D105">
        <f t="shared" si="6"/>
        <v>26409.227940564007</v>
      </c>
      <c r="E105">
        <f t="shared" si="7"/>
        <v>26.409227940564008</v>
      </c>
      <c r="F105" s="8">
        <v>0.12636695018226002</v>
      </c>
      <c r="G105">
        <f t="shared" si="8"/>
        <v>1</v>
      </c>
      <c r="H105" s="8">
        <f t="shared" si="9"/>
        <v>0.87363304981774004</v>
      </c>
      <c r="I105">
        <f t="shared" si="10"/>
        <v>5</v>
      </c>
      <c r="J105">
        <f>VLOOKUP(A105,'Housing Cost Calc'!$A$1:$C$826,3,FALSE)</f>
        <v>1104</v>
      </c>
      <c r="K105">
        <f t="shared" si="11"/>
        <v>0.50164283597444193</v>
      </c>
    </row>
    <row r="106" spans="1:11" ht="45" x14ac:dyDescent="0.25">
      <c r="A106" s="4" t="s">
        <v>1013</v>
      </c>
      <c r="B106">
        <v>46716</v>
      </c>
      <c r="C106">
        <v>3.11</v>
      </c>
      <c r="D106">
        <f t="shared" si="6"/>
        <v>26490.213299312763</v>
      </c>
      <c r="E106">
        <f t="shared" si="7"/>
        <v>26.490213299312764</v>
      </c>
      <c r="F106" s="8">
        <v>0.12758201701093561</v>
      </c>
      <c r="G106">
        <f t="shared" si="8"/>
        <v>1</v>
      </c>
      <c r="H106" s="8">
        <f t="shared" si="9"/>
        <v>0.87241798298906437</v>
      </c>
      <c r="I106">
        <f t="shared" si="10"/>
        <v>5</v>
      </c>
      <c r="J106">
        <f>VLOOKUP(A106,'Housing Cost Calc'!$A$1:$C$826,3,FALSE)</f>
        <v>1203</v>
      </c>
      <c r="K106">
        <f t="shared" si="11"/>
        <v>0.54495597437769649</v>
      </c>
    </row>
    <row r="107" spans="1:11" ht="60" x14ac:dyDescent="0.25">
      <c r="A107" s="4" t="s">
        <v>1579</v>
      </c>
      <c r="B107">
        <v>43175</v>
      </c>
      <c r="C107">
        <v>2.64</v>
      </c>
      <c r="D107">
        <f t="shared" si="6"/>
        <v>26572.375615163455</v>
      </c>
      <c r="E107">
        <f t="shared" si="7"/>
        <v>26.572375615163455</v>
      </c>
      <c r="F107" s="8">
        <v>0.12879708383961117</v>
      </c>
      <c r="G107">
        <f t="shared" si="8"/>
        <v>1</v>
      </c>
      <c r="H107" s="8">
        <f t="shared" si="9"/>
        <v>0.87120291616038881</v>
      </c>
      <c r="I107">
        <f t="shared" si="10"/>
        <v>5</v>
      </c>
      <c r="J107">
        <f>VLOOKUP(A107,'Housing Cost Calc'!$A$1:$C$826,3,FALSE)</f>
        <v>1238</v>
      </c>
      <c r="K107">
        <f t="shared" si="11"/>
        <v>0.55907684789471601</v>
      </c>
    </row>
    <row r="108" spans="1:11" ht="60" x14ac:dyDescent="0.25">
      <c r="A108" s="4" t="s">
        <v>1484</v>
      </c>
      <c r="B108">
        <v>42476</v>
      </c>
      <c r="C108">
        <v>2.5299999999999998</v>
      </c>
      <c r="D108">
        <f t="shared" si="6"/>
        <v>26704.432401409002</v>
      </c>
      <c r="E108">
        <f t="shared" si="7"/>
        <v>26.704432401409001</v>
      </c>
      <c r="F108" s="8">
        <v>0.13001215066828675</v>
      </c>
      <c r="G108">
        <f t="shared" si="8"/>
        <v>1</v>
      </c>
      <c r="H108" s="8">
        <f t="shared" si="9"/>
        <v>0.86998784933171325</v>
      </c>
      <c r="I108">
        <f t="shared" si="10"/>
        <v>5</v>
      </c>
      <c r="J108">
        <f>VLOOKUP(A108,'Housing Cost Calc'!$A$1:$C$826,3,FALSE)</f>
        <v>1025</v>
      </c>
      <c r="K108">
        <f t="shared" si="11"/>
        <v>0.46059769461158878</v>
      </c>
    </row>
    <row r="109" spans="1:11" ht="60" x14ac:dyDescent="0.25">
      <c r="A109" s="4" t="s">
        <v>1338</v>
      </c>
      <c r="B109">
        <v>40169</v>
      </c>
      <c r="C109">
        <v>2.2400000000000002</v>
      </c>
      <c r="D109">
        <f t="shared" si="6"/>
        <v>26839.042065950434</v>
      </c>
      <c r="E109">
        <f t="shared" si="7"/>
        <v>26.839042065950434</v>
      </c>
      <c r="F109" s="8">
        <v>0.13122721749696234</v>
      </c>
      <c r="G109">
        <f t="shared" si="8"/>
        <v>1</v>
      </c>
      <c r="H109" s="8">
        <f t="shared" si="9"/>
        <v>0.86877278250303769</v>
      </c>
      <c r="I109">
        <f t="shared" si="10"/>
        <v>5</v>
      </c>
      <c r="J109">
        <f>VLOOKUP(A109,'Housing Cost Calc'!$A$1:$C$826,3,FALSE)</f>
        <v>1058</v>
      </c>
      <c r="K109">
        <f t="shared" si="11"/>
        <v>0.47304221845186056</v>
      </c>
    </row>
    <row r="110" spans="1:11" ht="60" x14ac:dyDescent="0.25">
      <c r="A110" s="4" t="s">
        <v>1306</v>
      </c>
      <c r="B110">
        <v>46155</v>
      </c>
      <c r="C110">
        <v>2.95</v>
      </c>
      <c r="D110">
        <f t="shared" si="6"/>
        <v>26872.479937030406</v>
      </c>
      <c r="E110">
        <f t="shared" si="7"/>
        <v>26.872479937030405</v>
      </c>
      <c r="F110" s="8">
        <v>0.1324422843256379</v>
      </c>
      <c r="G110">
        <f t="shared" si="8"/>
        <v>1</v>
      </c>
      <c r="H110" s="8">
        <f t="shared" si="9"/>
        <v>0.86755771567436213</v>
      </c>
      <c r="I110">
        <f t="shared" si="10"/>
        <v>5</v>
      </c>
      <c r="J110">
        <f>VLOOKUP(A110,'Housing Cost Calc'!$A$1:$C$826,3,FALSE)</f>
        <v>1123</v>
      </c>
      <c r="K110">
        <f t="shared" si="11"/>
        <v>0.50147958177205698</v>
      </c>
    </row>
    <row r="111" spans="1:11" ht="60" x14ac:dyDescent="0.25">
      <c r="A111" s="4" t="s">
        <v>1565</v>
      </c>
      <c r="B111">
        <v>44473</v>
      </c>
      <c r="C111">
        <v>2.72</v>
      </c>
      <c r="D111">
        <f t="shared" si="6"/>
        <v>26965.71713060209</v>
      </c>
      <c r="E111">
        <f t="shared" si="7"/>
        <v>26.965717130602091</v>
      </c>
      <c r="F111" s="8">
        <v>0.13365735115431349</v>
      </c>
      <c r="G111">
        <f t="shared" si="8"/>
        <v>1</v>
      </c>
      <c r="H111" s="8">
        <f t="shared" si="9"/>
        <v>0.86634264884568646</v>
      </c>
      <c r="I111">
        <f t="shared" si="10"/>
        <v>5</v>
      </c>
      <c r="J111">
        <f>VLOOKUP(A111,'Housing Cost Calc'!$A$1:$C$826,3,FALSE)</f>
        <v>1045</v>
      </c>
      <c r="K111">
        <f t="shared" si="11"/>
        <v>0.46503491597369606</v>
      </c>
    </row>
    <row r="112" spans="1:11" ht="45" x14ac:dyDescent="0.25">
      <c r="A112" s="4" t="s">
        <v>905</v>
      </c>
      <c r="B112">
        <v>46566</v>
      </c>
      <c r="C112">
        <v>2.98</v>
      </c>
      <c r="D112">
        <f t="shared" si="6"/>
        <v>26974.959529362379</v>
      </c>
      <c r="E112">
        <f t="shared" si="7"/>
        <v>26.97495952936238</v>
      </c>
      <c r="F112" s="8">
        <v>0.13487241798298907</v>
      </c>
      <c r="G112">
        <f t="shared" si="8"/>
        <v>1</v>
      </c>
      <c r="H112" s="8">
        <f t="shared" si="9"/>
        <v>0.8651275820170109</v>
      </c>
      <c r="I112">
        <f t="shared" si="10"/>
        <v>5</v>
      </c>
      <c r="J112">
        <f>VLOOKUP(A112,'Housing Cost Calc'!$A$1:$C$826,3,FALSE)</f>
        <v>1793</v>
      </c>
      <c r="K112">
        <f t="shared" si="11"/>
        <v>0.79762862949172275</v>
      </c>
    </row>
    <row r="113" spans="1:11" ht="60" x14ac:dyDescent="0.25">
      <c r="A113" s="4" t="s">
        <v>1053</v>
      </c>
      <c r="B113">
        <v>41218</v>
      </c>
      <c r="C113">
        <v>2.3199999999999998</v>
      </c>
      <c r="D113">
        <f t="shared" si="6"/>
        <v>27060.942748060224</v>
      </c>
      <c r="E113">
        <f t="shared" si="7"/>
        <v>27.060942748060224</v>
      </c>
      <c r="F113" s="8">
        <v>0.13608748481166463</v>
      </c>
      <c r="G113">
        <f t="shared" si="8"/>
        <v>1</v>
      </c>
      <c r="H113" s="8">
        <f t="shared" si="9"/>
        <v>0.86391251518833534</v>
      </c>
      <c r="I113">
        <f t="shared" si="10"/>
        <v>5</v>
      </c>
      <c r="J113">
        <f>VLOOKUP(A113,'Housing Cost Calc'!$A$1:$C$826,3,FALSE)</f>
        <v>1185</v>
      </c>
      <c r="K113">
        <f t="shared" si="11"/>
        <v>0.52548058404281994</v>
      </c>
    </row>
    <row r="114" spans="1:11" ht="45" x14ac:dyDescent="0.25">
      <c r="A114" s="4" t="s">
        <v>984</v>
      </c>
      <c r="B114">
        <v>48148</v>
      </c>
      <c r="C114">
        <v>3.13</v>
      </c>
      <c r="D114">
        <f t="shared" si="6"/>
        <v>27214.858655326378</v>
      </c>
      <c r="E114">
        <f t="shared" si="7"/>
        <v>27.214858655326378</v>
      </c>
      <c r="F114" s="8">
        <v>0.13730255164034022</v>
      </c>
      <c r="G114">
        <f t="shared" si="8"/>
        <v>1</v>
      </c>
      <c r="H114" s="8">
        <f t="shared" si="9"/>
        <v>0.86269744835965978</v>
      </c>
      <c r="I114">
        <f t="shared" si="10"/>
        <v>5</v>
      </c>
      <c r="J114">
        <f>VLOOKUP(A114,'Housing Cost Calc'!$A$1:$C$826,3,FALSE)</f>
        <v>1323</v>
      </c>
      <c r="K114">
        <f t="shared" si="11"/>
        <v>0.58335779733666981</v>
      </c>
    </row>
    <row r="115" spans="1:11" ht="60" x14ac:dyDescent="0.25">
      <c r="A115" s="4" t="s">
        <v>1491</v>
      </c>
      <c r="B115">
        <v>35460</v>
      </c>
      <c r="C115">
        <v>1.65</v>
      </c>
      <c r="D115">
        <f t="shared" si="6"/>
        <v>27605.572559967604</v>
      </c>
      <c r="E115">
        <f t="shared" si="7"/>
        <v>27.605572559967605</v>
      </c>
      <c r="F115" s="8">
        <v>0.13851761846901581</v>
      </c>
      <c r="G115">
        <f t="shared" si="8"/>
        <v>1</v>
      </c>
      <c r="H115" s="8">
        <f t="shared" si="9"/>
        <v>0.86148238153098422</v>
      </c>
      <c r="I115">
        <f t="shared" si="10"/>
        <v>5</v>
      </c>
      <c r="J115">
        <f>VLOOKUP(A115,'Housing Cost Calc'!$A$1:$C$826,3,FALSE)</f>
        <v>859</v>
      </c>
      <c r="K115">
        <f t="shared" si="11"/>
        <v>0.37340286920721982</v>
      </c>
    </row>
    <row r="116" spans="1:11" ht="45" x14ac:dyDescent="0.25">
      <c r="A116" s="4" t="s">
        <v>978</v>
      </c>
      <c r="B116">
        <v>42688</v>
      </c>
      <c r="C116">
        <v>2.37</v>
      </c>
      <c r="D116">
        <f t="shared" si="6"/>
        <v>27728.835727482099</v>
      </c>
      <c r="E116">
        <f t="shared" si="7"/>
        <v>27.7288357274821</v>
      </c>
      <c r="F116" s="8">
        <v>0.13973268529769137</v>
      </c>
      <c r="G116">
        <f t="shared" si="8"/>
        <v>1</v>
      </c>
      <c r="H116" s="8">
        <f t="shared" si="9"/>
        <v>0.86026731470230866</v>
      </c>
      <c r="I116">
        <f t="shared" si="10"/>
        <v>5</v>
      </c>
      <c r="J116">
        <f>VLOOKUP(A116,'Housing Cost Calc'!$A$1:$C$826,3,FALSE)</f>
        <v>1292</v>
      </c>
      <c r="K116">
        <f t="shared" si="11"/>
        <v>0.55912913734902892</v>
      </c>
    </row>
    <row r="117" spans="1:11" ht="60" x14ac:dyDescent="0.25">
      <c r="A117" s="4" t="s">
        <v>1253</v>
      </c>
      <c r="B117">
        <v>43600</v>
      </c>
      <c r="C117">
        <v>2.4700000000000002</v>
      </c>
      <c r="D117">
        <f t="shared" si="6"/>
        <v>27742.015665743911</v>
      </c>
      <c r="E117">
        <f t="shared" si="7"/>
        <v>27.74201566574391</v>
      </c>
      <c r="F117" s="8">
        <v>0.14094775212636695</v>
      </c>
      <c r="G117">
        <f t="shared" si="8"/>
        <v>1</v>
      </c>
      <c r="H117" s="8">
        <f t="shared" si="9"/>
        <v>0.8590522478736331</v>
      </c>
      <c r="I117">
        <f t="shared" si="10"/>
        <v>5</v>
      </c>
      <c r="J117">
        <f>VLOOKUP(A117,'Housing Cost Calc'!$A$1:$C$826,3,FALSE)</f>
        <v>1171</v>
      </c>
      <c r="K117">
        <f t="shared" si="11"/>
        <v>0.5065241174004359</v>
      </c>
    </row>
    <row r="118" spans="1:11" ht="60" x14ac:dyDescent="0.25">
      <c r="A118" s="4" t="s">
        <v>1621</v>
      </c>
      <c r="B118">
        <v>40066</v>
      </c>
      <c r="C118">
        <v>2.04</v>
      </c>
      <c r="D118">
        <f t="shared" si="6"/>
        <v>28051.81092333312</v>
      </c>
      <c r="E118">
        <f t="shared" si="7"/>
        <v>28.051810923333118</v>
      </c>
      <c r="F118" s="8">
        <v>0.14216281895504251</v>
      </c>
      <c r="G118">
        <f t="shared" si="8"/>
        <v>1</v>
      </c>
      <c r="H118" s="8">
        <f t="shared" si="9"/>
        <v>0.85783718104495743</v>
      </c>
      <c r="I118">
        <f t="shared" si="10"/>
        <v>5</v>
      </c>
      <c r="J118">
        <f>VLOOKUP(A118,'Housing Cost Calc'!$A$1:$C$826,3,FALSE)</f>
        <v>1014</v>
      </c>
      <c r="K118">
        <f t="shared" si="11"/>
        <v>0.43376878709384215</v>
      </c>
    </row>
    <row r="119" spans="1:11" ht="60" x14ac:dyDescent="0.25">
      <c r="A119" s="4" t="s">
        <v>1280</v>
      </c>
      <c r="B119">
        <v>46646</v>
      </c>
      <c r="C119">
        <v>2.76</v>
      </c>
      <c r="D119">
        <f t="shared" si="6"/>
        <v>28077.592515193952</v>
      </c>
      <c r="E119">
        <f t="shared" si="7"/>
        <v>28.077592515193952</v>
      </c>
      <c r="F119" s="8">
        <v>0.1433778857837181</v>
      </c>
      <c r="G119">
        <f t="shared" si="8"/>
        <v>1</v>
      </c>
      <c r="H119" s="8">
        <f t="shared" si="9"/>
        <v>0.85662211421628187</v>
      </c>
      <c r="I119">
        <f t="shared" si="10"/>
        <v>5</v>
      </c>
      <c r="J119">
        <f>VLOOKUP(A119,'Housing Cost Calc'!$A$1:$C$826,3,FALSE)</f>
        <v>1166</v>
      </c>
      <c r="K119">
        <f t="shared" si="11"/>
        <v>0.49833332371457228</v>
      </c>
    </row>
    <row r="120" spans="1:11" ht="60" x14ac:dyDescent="0.25">
      <c r="A120" s="4" t="s">
        <v>1108</v>
      </c>
      <c r="B120">
        <v>45828</v>
      </c>
      <c r="C120">
        <v>2.64</v>
      </c>
      <c r="D120">
        <f t="shared" si="6"/>
        <v>28205.184243004303</v>
      </c>
      <c r="E120">
        <f t="shared" si="7"/>
        <v>28.205184243004304</v>
      </c>
      <c r="F120" s="8">
        <v>0.14459295261239369</v>
      </c>
      <c r="G120">
        <f t="shared" si="8"/>
        <v>1</v>
      </c>
      <c r="H120" s="8">
        <f t="shared" si="9"/>
        <v>0.85540704738760631</v>
      </c>
      <c r="I120">
        <f t="shared" si="10"/>
        <v>5</v>
      </c>
      <c r="J120">
        <f>VLOOKUP(A120,'Housing Cost Calc'!$A$1:$C$826,3,FALSE)</f>
        <v>1129</v>
      </c>
      <c r="K120">
        <f t="shared" si="11"/>
        <v>0.48033722748541496</v>
      </c>
    </row>
    <row r="121" spans="1:11" ht="60" x14ac:dyDescent="0.25">
      <c r="A121" s="4" t="s">
        <v>1577</v>
      </c>
      <c r="B121">
        <v>50583</v>
      </c>
      <c r="C121">
        <v>3.2</v>
      </c>
      <c r="D121">
        <f t="shared" si="6"/>
        <v>28276.756626467966</v>
      </c>
      <c r="E121">
        <f t="shared" si="7"/>
        <v>28.276756626467968</v>
      </c>
      <c r="F121" s="8">
        <v>0.14580801944106925</v>
      </c>
      <c r="G121">
        <f t="shared" si="8"/>
        <v>1</v>
      </c>
      <c r="H121" s="8">
        <f t="shared" si="9"/>
        <v>0.85419198055893075</v>
      </c>
      <c r="I121">
        <f t="shared" si="10"/>
        <v>5</v>
      </c>
      <c r="J121">
        <f>VLOOKUP(A121,'Housing Cost Calc'!$A$1:$C$826,3,FALSE)</f>
        <v>1038</v>
      </c>
      <c r="K121">
        <f t="shared" si="11"/>
        <v>0.440503137065613</v>
      </c>
    </row>
    <row r="122" spans="1:11" ht="60" x14ac:dyDescent="0.25">
      <c r="A122" s="4" t="s">
        <v>1247</v>
      </c>
      <c r="B122">
        <v>49643</v>
      </c>
      <c r="C122">
        <v>3.05</v>
      </c>
      <c r="D122">
        <f t="shared" si="6"/>
        <v>28425.49911034336</v>
      </c>
      <c r="E122">
        <f t="shared" si="7"/>
        <v>28.42549911034336</v>
      </c>
      <c r="F122" s="8">
        <v>0.14702308626974483</v>
      </c>
      <c r="G122">
        <f t="shared" si="8"/>
        <v>1</v>
      </c>
      <c r="H122" s="8">
        <f t="shared" si="9"/>
        <v>0.85297691373025519</v>
      </c>
      <c r="I122">
        <f t="shared" si="10"/>
        <v>5</v>
      </c>
      <c r="J122">
        <f>VLOOKUP(A122,'Housing Cost Calc'!$A$1:$C$826,3,FALSE)</f>
        <v>1218</v>
      </c>
      <c r="K122">
        <f t="shared" si="11"/>
        <v>0.51418622214030307</v>
      </c>
    </row>
    <row r="123" spans="1:11" ht="60" x14ac:dyDescent="0.25">
      <c r="A123" s="4" t="s">
        <v>1054</v>
      </c>
      <c r="B123">
        <v>50729</v>
      </c>
      <c r="C123">
        <v>3.14</v>
      </c>
      <c r="D123">
        <f t="shared" si="6"/>
        <v>28628.030899534697</v>
      </c>
      <c r="E123">
        <f t="shared" si="7"/>
        <v>28.628030899534696</v>
      </c>
      <c r="F123" s="8">
        <v>0.14823815309842042</v>
      </c>
      <c r="G123">
        <f t="shared" si="8"/>
        <v>1</v>
      </c>
      <c r="H123" s="8">
        <f t="shared" si="9"/>
        <v>0.85176184690157952</v>
      </c>
      <c r="I123">
        <f t="shared" si="10"/>
        <v>5</v>
      </c>
      <c r="J123">
        <f>VLOOKUP(A123,'Housing Cost Calc'!$A$1:$C$826,3,FALSE)</f>
        <v>1422</v>
      </c>
      <c r="K123">
        <f t="shared" si="11"/>
        <v>0.59605915823841549</v>
      </c>
    </row>
    <row r="124" spans="1:11" ht="60" x14ac:dyDescent="0.25">
      <c r="A124" s="4" t="s">
        <v>1576</v>
      </c>
      <c r="B124">
        <v>44352</v>
      </c>
      <c r="C124">
        <v>2.4</v>
      </c>
      <c r="D124">
        <f t="shared" si="6"/>
        <v>28629.092895165224</v>
      </c>
      <c r="E124">
        <f t="shared" si="7"/>
        <v>28.629092895165225</v>
      </c>
      <c r="F124" s="8">
        <v>0.14945321992709598</v>
      </c>
      <c r="G124">
        <f t="shared" si="8"/>
        <v>1</v>
      </c>
      <c r="H124" s="8">
        <f t="shared" si="9"/>
        <v>0.85054678007290407</v>
      </c>
      <c r="I124">
        <f t="shared" si="10"/>
        <v>5</v>
      </c>
      <c r="J124">
        <f>VLOOKUP(A124,'Housing Cost Calc'!$A$1:$C$826,3,FALSE)</f>
        <v>1015</v>
      </c>
      <c r="K124">
        <f t="shared" si="11"/>
        <v>0.42544135242429959</v>
      </c>
    </row>
    <row r="125" spans="1:11" ht="60" x14ac:dyDescent="0.25">
      <c r="A125" s="4" t="s">
        <v>1339</v>
      </c>
      <c r="B125">
        <v>42188</v>
      </c>
      <c r="C125">
        <v>2.14</v>
      </c>
      <c r="D125">
        <f t="shared" si="6"/>
        <v>28839.12308931649</v>
      </c>
      <c r="E125">
        <f t="shared" si="7"/>
        <v>28.839123089316491</v>
      </c>
      <c r="F125" s="8">
        <v>0.15066828675577157</v>
      </c>
      <c r="G125">
        <f t="shared" si="8"/>
        <v>1</v>
      </c>
      <c r="H125" s="8">
        <f t="shared" si="9"/>
        <v>0.8493317132442284</v>
      </c>
      <c r="I125">
        <f t="shared" si="10"/>
        <v>5</v>
      </c>
      <c r="J125">
        <f>VLOOKUP(A125,'Housing Cost Calc'!$A$1:$C$826,3,FALSE)</f>
        <v>882</v>
      </c>
      <c r="K125">
        <f t="shared" si="11"/>
        <v>0.36700145032914899</v>
      </c>
    </row>
    <row r="126" spans="1:11" ht="60" x14ac:dyDescent="0.25">
      <c r="A126" s="4" t="s">
        <v>1428</v>
      </c>
      <c r="B126">
        <v>44815</v>
      </c>
      <c r="C126">
        <v>2.38</v>
      </c>
      <c r="D126">
        <f t="shared" si="6"/>
        <v>29049.24987099025</v>
      </c>
      <c r="E126">
        <f t="shared" si="7"/>
        <v>29.049249870990248</v>
      </c>
      <c r="F126" s="8">
        <v>0.15188335358444716</v>
      </c>
      <c r="G126">
        <f t="shared" si="8"/>
        <v>1</v>
      </c>
      <c r="H126" s="8">
        <f t="shared" si="9"/>
        <v>0.84811664641555284</v>
      </c>
      <c r="I126">
        <f t="shared" si="10"/>
        <v>5</v>
      </c>
      <c r="J126">
        <f>VLOOKUP(A126,'Housing Cost Calc'!$A$1:$C$826,3,FALSE)</f>
        <v>1308</v>
      </c>
      <c r="K126">
        <f t="shared" si="11"/>
        <v>0.54032376290978368</v>
      </c>
    </row>
    <row r="127" spans="1:11" ht="60" x14ac:dyDescent="0.25">
      <c r="A127" s="4" t="s">
        <v>1121</v>
      </c>
      <c r="B127">
        <v>46326</v>
      </c>
      <c r="C127">
        <v>2.54</v>
      </c>
      <c r="D127">
        <f t="shared" si="6"/>
        <v>29067.517628830334</v>
      </c>
      <c r="E127">
        <f t="shared" si="7"/>
        <v>29.067517628830334</v>
      </c>
      <c r="F127" s="8">
        <v>0.15309842041312272</v>
      </c>
      <c r="G127">
        <f t="shared" si="8"/>
        <v>1</v>
      </c>
      <c r="H127" s="8">
        <f t="shared" si="9"/>
        <v>0.84690157958687728</v>
      </c>
      <c r="I127">
        <f t="shared" si="10"/>
        <v>5</v>
      </c>
      <c r="J127">
        <f>VLOOKUP(A127,'Housing Cost Calc'!$A$1:$C$826,3,FALSE)</f>
        <v>1198</v>
      </c>
      <c r="K127">
        <f t="shared" si="11"/>
        <v>0.49457267674420552</v>
      </c>
    </row>
    <row r="128" spans="1:11" ht="60" x14ac:dyDescent="0.25">
      <c r="A128" s="4" t="s">
        <v>1401</v>
      </c>
      <c r="B128">
        <v>44915</v>
      </c>
      <c r="C128">
        <v>2.38</v>
      </c>
      <c r="D128">
        <f t="shared" si="6"/>
        <v>29114.070243345464</v>
      </c>
      <c r="E128">
        <f t="shared" si="7"/>
        <v>29.114070243345463</v>
      </c>
      <c r="F128" s="8">
        <v>0.1543134872417983</v>
      </c>
      <c r="G128">
        <f t="shared" si="8"/>
        <v>1</v>
      </c>
      <c r="H128" s="8">
        <f t="shared" si="9"/>
        <v>0.84568651275820172</v>
      </c>
      <c r="I128">
        <f t="shared" si="10"/>
        <v>5</v>
      </c>
      <c r="J128">
        <f>VLOOKUP(A128,'Housing Cost Calc'!$A$1:$C$826,3,FALSE)</f>
        <v>1226</v>
      </c>
      <c r="K128">
        <f t="shared" si="11"/>
        <v>0.50532267996305624</v>
      </c>
    </row>
    <row r="129" spans="1:11" ht="45" x14ac:dyDescent="0.25">
      <c r="A129" s="4" t="s">
        <v>999</v>
      </c>
      <c r="B129">
        <v>52607</v>
      </c>
      <c r="C129">
        <v>3.26</v>
      </c>
      <c r="D129">
        <f t="shared" si="6"/>
        <v>29136.322539131368</v>
      </c>
      <c r="E129">
        <f t="shared" si="7"/>
        <v>29.136322539131367</v>
      </c>
      <c r="F129" s="8">
        <v>0.15552855407047386</v>
      </c>
      <c r="G129">
        <f t="shared" si="8"/>
        <v>1</v>
      </c>
      <c r="H129" s="8">
        <f t="shared" si="9"/>
        <v>0.84447144592952617</v>
      </c>
      <c r="I129">
        <f t="shared" si="10"/>
        <v>5</v>
      </c>
      <c r="J129">
        <f>VLOOKUP(A129,'Housing Cost Calc'!$A$1:$C$826,3,FALSE)</f>
        <v>1137</v>
      </c>
      <c r="K129">
        <f t="shared" si="11"/>
        <v>0.46828147174975515</v>
      </c>
    </row>
    <row r="130" spans="1:11" ht="60" x14ac:dyDescent="0.25">
      <c r="A130" s="4" t="s">
        <v>1452</v>
      </c>
      <c r="B130">
        <v>45875</v>
      </c>
      <c r="C130">
        <v>2.46</v>
      </c>
      <c r="D130">
        <f t="shared" ref="D130:D193" si="12">(B130/(C130)^0.5)</f>
        <v>29248.831711780644</v>
      </c>
      <c r="E130">
        <f t="shared" ref="E130:E193" si="13">D130/1000</f>
        <v>29.248831711780642</v>
      </c>
      <c r="F130" s="8">
        <v>0.15674362089914945</v>
      </c>
      <c r="G130">
        <f t="shared" si="8"/>
        <v>1</v>
      </c>
      <c r="H130" s="8">
        <f t="shared" si="9"/>
        <v>0.84325637910085049</v>
      </c>
      <c r="I130">
        <f t="shared" si="10"/>
        <v>5</v>
      </c>
      <c r="J130">
        <f>VLOOKUP(A130,'Housing Cost Calc'!$A$1:$C$826,3,FALSE)</f>
        <v>1230</v>
      </c>
      <c r="K130">
        <f t="shared" si="11"/>
        <v>0.5046355405045142</v>
      </c>
    </row>
    <row r="131" spans="1:11" ht="60" x14ac:dyDescent="0.25">
      <c r="A131" s="4" t="s">
        <v>1689</v>
      </c>
      <c r="B131">
        <v>46176</v>
      </c>
      <c r="C131">
        <v>2.4900000000000002</v>
      </c>
      <c r="D131">
        <f t="shared" si="12"/>
        <v>29262.850992218293</v>
      </c>
      <c r="E131">
        <f t="shared" si="13"/>
        <v>29.262850992218294</v>
      </c>
      <c r="F131" s="8">
        <v>0.15795868772782504</v>
      </c>
      <c r="G131">
        <f t="shared" ref="G131:G194" si="14">IF(F131&lt;0.2,1,IF(F131&lt;0.4,2,IF(F131&lt;0.6,3,IF(F131&lt;0.8,4,5))))</f>
        <v>1</v>
      </c>
      <c r="H131" s="8">
        <f t="shared" ref="H131:H194" si="15">1-F131</f>
        <v>0.84204131227217494</v>
      </c>
      <c r="I131">
        <f t="shared" ref="I131:I194" si="16">6-G131</f>
        <v>5</v>
      </c>
      <c r="J131">
        <f>VLOOKUP(A131,'Housing Cost Calc'!$A$1:$C$826,3,FALSE)</f>
        <v>1108</v>
      </c>
      <c r="K131">
        <f t="shared" ref="K131:K194" si="17">(J131*12)/D131</f>
        <v>0.45436447745763842</v>
      </c>
    </row>
    <row r="132" spans="1:11" ht="60" x14ac:dyDescent="0.25">
      <c r="A132" s="4" t="s">
        <v>1307</v>
      </c>
      <c r="B132">
        <v>42021</v>
      </c>
      <c r="C132">
        <v>2.06</v>
      </c>
      <c r="D132">
        <f t="shared" si="12"/>
        <v>29277.417993548064</v>
      </c>
      <c r="E132">
        <f t="shared" si="13"/>
        <v>29.277417993548063</v>
      </c>
      <c r="F132" s="8">
        <v>0.1591737545565006</v>
      </c>
      <c r="G132">
        <f t="shared" si="14"/>
        <v>1</v>
      </c>
      <c r="H132" s="8">
        <f t="shared" si="15"/>
        <v>0.84082624544349938</v>
      </c>
      <c r="I132">
        <f t="shared" si="16"/>
        <v>5</v>
      </c>
      <c r="J132">
        <f>VLOOKUP(A132,'Housing Cost Calc'!$A$1:$C$826,3,FALSE)</f>
        <v>1142</v>
      </c>
      <c r="K132">
        <f t="shared" si="17"/>
        <v>0.46807406319163747</v>
      </c>
    </row>
    <row r="133" spans="1:11" ht="60" x14ac:dyDescent="0.25">
      <c r="A133" s="4" t="s">
        <v>1609</v>
      </c>
      <c r="B133">
        <v>46326</v>
      </c>
      <c r="C133">
        <v>2.5</v>
      </c>
      <c r="D133">
        <f t="shared" si="12"/>
        <v>29299.134976992067</v>
      </c>
      <c r="E133">
        <f t="shared" si="13"/>
        <v>29.299134976992068</v>
      </c>
      <c r="F133" s="8">
        <v>0.16038882138517618</v>
      </c>
      <c r="G133">
        <f t="shared" si="14"/>
        <v>1</v>
      </c>
      <c r="H133" s="8">
        <f t="shared" si="15"/>
        <v>0.83961117861482382</v>
      </c>
      <c r="I133">
        <f t="shared" si="16"/>
        <v>5</v>
      </c>
      <c r="J133">
        <f>VLOOKUP(A133,'Housing Cost Calc'!$A$1:$C$826,3,FALSE)</f>
        <v>1172</v>
      </c>
      <c r="K133">
        <f t="shared" si="17"/>
        <v>0.48001417144376901</v>
      </c>
    </row>
    <row r="134" spans="1:11" ht="60" x14ac:dyDescent="0.25">
      <c r="A134" s="4" t="s">
        <v>1110</v>
      </c>
      <c r="B134">
        <v>49125</v>
      </c>
      <c r="C134">
        <v>2.8</v>
      </c>
      <c r="D134">
        <f t="shared" si="12"/>
        <v>29357.802716776045</v>
      </c>
      <c r="E134">
        <f t="shared" si="13"/>
        <v>29.357802716776046</v>
      </c>
      <c r="F134" s="8">
        <v>0.16160388821385177</v>
      </c>
      <c r="G134">
        <f t="shared" si="14"/>
        <v>1</v>
      </c>
      <c r="H134" s="8">
        <f t="shared" si="15"/>
        <v>0.83839611178614826</v>
      </c>
      <c r="I134">
        <f t="shared" si="16"/>
        <v>5</v>
      </c>
      <c r="J134">
        <f>VLOOKUP(A134,'Housing Cost Calc'!$A$1:$C$826,3,FALSE)</f>
        <v>1072</v>
      </c>
      <c r="K134">
        <f t="shared" si="17"/>
        <v>0.43817993206450268</v>
      </c>
    </row>
    <row r="135" spans="1:11" ht="60" x14ac:dyDescent="0.25">
      <c r="A135" s="4" t="s">
        <v>1289</v>
      </c>
      <c r="B135">
        <v>44015</v>
      </c>
      <c r="C135">
        <v>2.23</v>
      </c>
      <c r="D135">
        <f t="shared" si="12"/>
        <v>29474.624070979437</v>
      </c>
      <c r="E135">
        <f t="shared" si="13"/>
        <v>29.474624070979438</v>
      </c>
      <c r="F135" s="8">
        <v>0.16281895504252733</v>
      </c>
      <c r="G135">
        <f t="shared" si="14"/>
        <v>1</v>
      </c>
      <c r="H135" s="8">
        <f t="shared" si="15"/>
        <v>0.8371810449574727</v>
      </c>
      <c r="I135">
        <f t="shared" si="16"/>
        <v>5</v>
      </c>
      <c r="J135">
        <f>VLOOKUP(A135,'Housing Cost Calc'!$A$1:$C$826,3,FALSE)</f>
        <v>1189</v>
      </c>
      <c r="K135">
        <f t="shared" si="17"/>
        <v>0.48407742082275446</v>
      </c>
    </row>
    <row r="136" spans="1:11" ht="60" x14ac:dyDescent="0.25">
      <c r="A136" s="4" t="s">
        <v>1470</v>
      </c>
      <c r="B136">
        <v>48477</v>
      </c>
      <c r="C136">
        <v>2.69</v>
      </c>
      <c r="D136">
        <f t="shared" si="12"/>
        <v>29556.948553710539</v>
      </c>
      <c r="E136">
        <f t="shared" si="13"/>
        <v>29.556948553710541</v>
      </c>
      <c r="F136" s="8">
        <v>0.16403402187120292</v>
      </c>
      <c r="G136">
        <f t="shared" si="14"/>
        <v>1</v>
      </c>
      <c r="H136" s="8">
        <f t="shared" si="15"/>
        <v>0.83596597812879714</v>
      </c>
      <c r="I136">
        <f t="shared" si="16"/>
        <v>5</v>
      </c>
      <c r="J136">
        <f>VLOOKUP(A136,'Housing Cost Calc'!$A$1:$C$826,3,FALSE)</f>
        <v>1350</v>
      </c>
      <c r="K136">
        <f t="shared" si="17"/>
        <v>0.5480944682283948</v>
      </c>
    </row>
    <row r="137" spans="1:11" ht="60" x14ac:dyDescent="0.25">
      <c r="A137" s="4" t="s">
        <v>1453</v>
      </c>
      <c r="B137">
        <v>47183</v>
      </c>
      <c r="C137">
        <v>2.52</v>
      </c>
      <c r="D137">
        <f t="shared" si="12"/>
        <v>29722.49621665728</v>
      </c>
      <c r="E137">
        <f t="shared" si="13"/>
        <v>29.72249621665728</v>
      </c>
      <c r="F137" s="8">
        <v>0.1652490886998785</v>
      </c>
      <c r="G137">
        <f t="shared" si="14"/>
        <v>1</v>
      </c>
      <c r="H137" s="8">
        <f t="shared" si="15"/>
        <v>0.83475091130012147</v>
      </c>
      <c r="I137">
        <f t="shared" si="16"/>
        <v>5</v>
      </c>
      <c r="J137">
        <f>VLOOKUP(A137,'Housing Cost Calc'!$A$1:$C$826,3,FALSE)</f>
        <v>1210</v>
      </c>
      <c r="K137">
        <f t="shared" si="17"/>
        <v>0.48851886107273196</v>
      </c>
    </row>
    <row r="138" spans="1:11" ht="60" x14ac:dyDescent="0.25">
      <c r="A138" s="4" t="s">
        <v>1269</v>
      </c>
      <c r="B138">
        <v>45278</v>
      </c>
      <c r="C138">
        <v>2.2999999999999998</v>
      </c>
      <c r="D138">
        <f t="shared" si="12"/>
        <v>29855.429074414445</v>
      </c>
      <c r="E138">
        <f t="shared" si="13"/>
        <v>29.855429074414445</v>
      </c>
      <c r="F138" s="8">
        <v>0.16646415552855406</v>
      </c>
      <c r="G138">
        <f t="shared" si="14"/>
        <v>1</v>
      </c>
      <c r="H138" s="8">
        <f t="shared" si="15"/>
        <v>0.83353584447144591</v>
      </c>
      <c r="I138">
        <f t="shared" si="16"/>
        <v>5</v>
      </c>
      <c r="J138">
        <f>VLOOKUP(A138,'Housing Cost Calc'!$A$1:$C$826,3,FALSE)</f>
        <v>1049</v>
      </c>
      <c r="K138">
        <f t="shared" si="17"/>
        <v>0.42163185692707678</v>
      </c>
    </row>
    <row r="139" spans="1:11" ht="60" x14ac:dyDescent="0.25">
      <c r="A139" s="4" t="s">
        <v>1099</v>
      </c>
      <c r="B139">
        <v>43393</v>
      </c>
      <c r="C139">
        <v>2.1</v>
      </c>
      <c r="D139">
        <f t="shared" si="12"/>
        <v>29944.014816542774</v>
      </c>
      <c r="E139">
        <f t="shared" si="13"/>
        <v>29.944014816542776</v>
      </c>
      <c r="F139" s="8">
        <v>0.16767922235722965</v>
      </c>
      <c r="G139">
        <f t="shared" si="14"/>
        <v>1</v>
      </c>
      <c r="H139" s="8">
        <f t="shared" si="15"/>
        <v>0.83232077764277035</v>
      </c>
      <c r="I139">
        <f t="shared" si="16"/>
        <v>5</v>
      </c>
      <c r="J139">
        <f>VLOOKUP(A139,'Housing Cost Calc'!$A$1:$C$826,3,FALSE)</f>
        <v>1098</v>
      </c>
      <c r="K139">
        <f t="shared" si="17"/>
        <v>0.44002115550386478</v>
      </c>
    </row>
    <row r="140" spans="1:11" ht="60" x14ac:dyDescent="0.25">
      <c r="A140" s="4" t="s">
        <v>1086</v>
      </c>
      <c r="B140">
        <v>50915</v>
      </c>
      <c r="C140">
        <v>2.88</v>
      </c>
      <c r="D140">
        <f t="shared" si="12"/>
        <v>30001.951470094224</v>
      </c>
      <c r="E140">
        <f t="shared" si="13"/>
        <v>30.001951470094223</v>
      </c>
      <c r="F140" s="8">
        <v>0.16889428918590524</v>
      </c>
      <c r="G140">
        <f t="shared" si="14"/>
        <v>1</v>
      </c>
      <c r="H140" s="8">
        <f t="shared" si="15"/>
        <v>0.83110571081409479</v>
      </c>
      <c r="I140">
        <f t="shared" si="16"/>
        <v>5</v>
      </c>
      <c r="J140">
        <f>VLOOKUP(A140,'Housing Cost Calc'!$A$1:$C$826,3,FALSE)</f>
        <v>1269</v>
      </c>
      <c r="K140">
        <f t="shared" si="17"/>
        <v>0.50756698327371086</v>
      </c>
    </row>
    <row r="141" spans="1:11" ht="60" x14ac:dyDescent="0.25">
      <c r="A141" s="4" t="s">
        <v>1614</v>
      </c>
      <c r="B141">
        <v>46801</v>
      </c>
      <c r="C141">
        <v>2.4300000000000002</v>
      </c>
      <c r="D141">
        <f t="shared" si="12"/>
        <v>30022.855498159639</v>
      </c>
      <c r="E141">
        <f t="shared" si="13"/>
        <v>30.02285549815964</v>
      </c>
      <c r="F141" s="8">
        <v>0.1701093560145808</v>
      </c>
      <c r="G141">
        <f t="shared" si="14"/>
        <v>1</v>
      </c>
      <c r="H141" s="8">
        <f t="shared" si="15"/>
        <v>0.82989064398541923</v>
      </c>
      <c r="I141">
        <f t="shared" si="16"/>
        <v>5</v>
      </c>
      <c r="J141">
        <f>VLOOKUP(A141,'Housing Cost Calc'!$A$1:$C$826,3,FALSE)</f>
        <v>1073</v>
      </c>
      <c r="K141">
        <f t="shared" si="17"/>
        <v>0.42887326293094546</v>
      </c>
    </row>
    <row r="142" spans="1:11" ht="60" x14ac:dyDescent="0.25">
      <c r="A142" s="4" t="s">
        <v>1458</v>
      </c>
      <c r="B142">
        <v>41477</v>
      </c>
      <c r="C142">
        <v>1.9</v>
      </c>
      <c r="D142">
        <f t="shared" si="12"/>
        <v>30090.578425812957</v>
      </c>
      <c r="E142">
        <f t="shared" si="13"/>
        <v>30.090578425812957</v>
      </c>
      <c r="F142" s="8">
        <v>0.17132442284325639</v>
      </c>
      <c r="G142">
        <f t="shared" si="14"/>
        <v>1</v>
      </c>
      <c r="H142" s="8">
        <f t="shared" si="15"/>
        <v>0.82867557715674356</v>
      </c>
      <c r="I142">
        <f t="shared" si="16"/>
        <v>5</v>
      </c>
      <c r="J142">
        <f>VLOOKUP(A142,'Housing Cost Calc'!$A$1:$C$826,3,FALSE)</f>
        <v>1263</v>
      </c>
      <c r="K142">
        <f t="shared" si="17"/>
        <v>0.50367925087802734</v>
      </c>
    </row>
    <row r="143" spans="1:11" ht="60" x14ac:dyDescent="0.25">
      <c r="A143" s="4" t="s">
        <v>1606</v>
      </c>
      <c r="B143">
        <v>43716</v>
      </c>
      <c r="C143">
        <v>2.1</v>
      </c>
      <c r="D143">
        <f t="shared" si="12"/>
        <v>30166.905992210355</v>
      </c>
      <c r="E143">
        <f t="shared" si="13"/>
        <v>30.166905992210356</v>
      </c>
      <c r="F143" s="8">
        <v>0.17253948967193194</v>
      </c>
      <c r="G143">
        <f t="shared" si="14"/>
        <v>1</v>
      </c>
      <c r="H143" s="8">
        <f t="shared" si="15"/>
        <v>0.82746051032806811</v>
      </c>
      <c r="I143">
        <f t="shared" si="16"/>
        <v>5</v>
      </c>
      <c r="J143">
        <f>VLOOKUP(A143,'Housing Cost Calc'!$A$1:$C$826,3,FALSE)</f>
        <v>977</v>
      </c>
      <c r="K143">
        <f t="shared" si="17"/>
        <v>0.3886378007418908</v>
      </c>
    </row>
    <row r="144" spans="1:11" ht="60" x14ac:dyDescent="0.25">
      <c r="A144" s="4" t="s">
        <v>1612</v>
      </c>
      <c r="B144">
        <v>48519</v>
      </c>
      <c r="C144">
        <v>2.56</v>
      </c>
      <c r="D144">
        <f t="shared" si="12"/>
        <v>30324.375</v>
      </c>
      <c r="E144">
        <f t="shared" si="13"/>
        <v>30.324375</v>
      </c>
      <c r="F144" s="8">
        <v>0.17375455650060753</v>
      </c>
      <c r="G144">
        <f t="shared" si="14"/>
        <v>1</v>
      </c>
      <c r="H144" s="8">
        <f t="shared" si="15"/>
        <v>0.82624544349939244</v>
      </c>
      <c r="I144">
        <f t="shared" si="16"/>
        <v>5</v>
      </c>
      <c r="J144">
        <f>VLOOKUP(A144,'Housing Cost Calc'!$A$1:$C$826,3,FALSE)</f>
        <v>1124</v>
      </c>
      <c r="K144">
        <f t="shared" si="17"/>
        <v>0.4447907005502999</v>
      </c>
    </row>
    <row r="145" spans="1:11" ht="60" x14ac:dyDescent="0.25">
      <c r="A145" s="4" t="s">
        <v>1260</v>
      </c>
      <c r="B145">
        <v>49309</v>
      </c>
      <c r="C145">
        <v>2.64</v>
      </c>
      <c r="D145">
        <f t="shared" si="12"/>
        <v>30347.591643499589</v>
      </c>
      <c r="E145">
        <f t="shared" si="13"/>
        <v>30.347591643499587</v>
      </c>
      <c r="F145" s="8">
        <v>0.17496962332928312</v>
      </c>
      <c r="G145">
        <f t="shared" si="14"/>
        <v>1</v>
      </c>
      <c r="H145" s="8">
        <f t="shared" si="15"/>
        <v>0.82503037667071688</v>
      </c>
      <c r="I145">
        <f t="shared" si="16"/>
        <v>5</v>
      </c>
      <c r="J145">
        <f>VLOOKUP(A145,'Housing Cost Calc'!$A$1:$C$826,3,FALSE)</f>
        <v>1259</v>
      </c>
      <c r="K145">
        <f t="shared" si="17"/>
        <v>0.49783192608748944</v>
      </c>
    </row>
    <row r="146" spans="1:11" ht="60" x14ac:dyDescent="0.25">
      <c r="A146" s="4" t="s">
        <v>1422</v>
      </c>
      <c r="B146">
        <v>51489</v>
      </c>
      <c r="C146">
        <v>2.87</v>
      </c>
      <c r="D146">
        <f t="shared" si="12"/>
        <v>30392.995714502089</v>
      </c>
      <c r="E146">
        <f t="shared" si="13"/>
        <v>30.392995714502089</v>
      </c>
      <c r="F146" s="8">
        <v>0.17618469015795868</v>
      </c>
      <c r="G146">
        <f t="shared" si="14"/>
        <v>1</v>
      </c>
      <c r="H146" s="8">
        <f t="shared" si="15"/>
        <v>0.82381530984204132</v>
      </c>
      <c r="I146">
        <f t="shared" si="16"/>
        <v>5</v>
      </c>
      <c r="J146">
        <f>VLOOKUP(A146,'Housing Cost Calc'!$A$1:$C$826,3,FALSE)</f>
        <v>1400</v>
      </c>
      <c r="K146">
        <f t="shared" si="17"/>
        <v>0.55275893688833844</v>
      </c>
    </row>
    <row r="147" spans="1:11" ht="60" x14ac:dyDescent="0.25">
      <c r="A147" s="4" t="s">
        <v>1279</v>
      </c>
      <c r="B147">
        <v>50000</v>
      </c>
      <c r="C147">
        <v>2.67</v>
      </c>
      <c r="D147">
        <f t="shared" si="12"/>
        <v>30599.50306810523</v>
      </c>
      <c r="E147">
        <f t="shared" si="13"/>
        <v>30.599503068105232</v>
      </c>
      <c r="F147" s="8">
        <v>0.17739975698663427</v>
      </c>
      <c r="G147">
        <f t="shared" si="14"/>
        <v>1</v>
      </c>
      <c r="H147" s="8">
        <f t="shared" si="15"/>
        <v>0.82260024301336576</v>
      </c>
      <c r="I147">
        <f t="shared" si="16"/>
        <v>5</v>
      </c>
      <c r="J147">
        <f>VLOOKUP(A147,'Housing Cost Calc'!$A$1:$C$826,3,FALSE)</f>
        <v>1359</v>
      </c>
      <c r="K147">
        <f t="shared" si="17"/>
        <v>0.53294983136501695</v>
      </c>
    </row>
    <row r="148" spans="1:11" ht="60" x14ac:dyDescent="0.25">
      <c r="A148" s="4" t="s">
        <v>1104</v>
      </c>
      <c r="B148">
        <v>45903</v>
      </c>
      <c r="C148">
        <v>2.25</v>
      </c>
      <c r="D148">
        <f t="shared" si="12"/>
        <v>30602</v>
      </c>
      <c r="E148">
        <f t="shared" si="13"/>
        <v>30.602</v>
      </c>
      <c r="F148" s="8">
        <v>0.17861482381530985</v>
      </c>
      <c r="G148">
        <f t="shared" si="14"/>
        <v>1</v>
      </c>
      <c r="H148" s="8">
        <f t="shared" si="15"/>
        <v>0.8213851761846902</v>
      </c>
      <c r="I148">
        <f t="shared" si="16"/>
        <v>5</v>
      </c>
      <c r="J148">
        <f>VLOOKUP(A148,'Housing Cost Calc'!$A$1:$C$826,3,FALSE)</f>
        <v>993</v>
      </c>
      <c r="K148">
        <f t="shared" si="17"/>
        <v>0.38938631461995948</v>
      </c>
    </row>
    <row r="149" spans="1:11" ht="60" x14ac:dyDescent="0.25">
      <c r="A149" s="4" t="s">
        <v>1403</v>
      </c>
      <c r="B149">
        <v>46184</v>
      </c>
      <c r="C149">
        <v>2.2599999999999998</v>
      </c>
      <c r="D149">
        <f t="shared" si="12"/>
        <v>30721.139820299755</v>
      </c>
      <c r="E149">
        <f t="shared" si="13"/>
        <v>30.721139820299754</v>
      </c>
      <c r="F149" s="8">
        <v>0.17982989064398541</v>
      </c>
      <c r="G149">
        <f t="shared" si="14"/>
        <v>1</v>
      </c>
      <c r="H149" s="8">
        <f t="shared" si="15"/>
        <v>0.82017010935601453</v>
      </c>
      <c r="I149">
        <f t="shared" si="16"/>
        <v>5</v>
      </c>
      <c r="J149">
        <f>VLOOKUP(A149,'Housing Cost Calc'!$A$1:$C$826,3,FALSE)</f>
        <v>1164</v>
      </c>
      <c r="K149">
        <f t="shared" si="17"/>
        <v>0.4546706301167347</v>
      </c>
    </row>
    <row r="150" spans="1:11" ht="45" x14ac:dyDescent="0.25">
      <c r="A150" s="4" t="s">
        <v>946</v>
      </c>
      <c r="B150">
        <v>58516</v>
      </c>
      <c r="C150">
        <v>3.62</v>
      </c>
      <c r="D150">
        <f t="shared" si="12"/>
        <v>30755.326790116389</v>
      </c>
      <c r="E150">
        <f t="shared" si="13"/>
        <v>30.755326790116388</v>
      </c>
      <c r="F150" s="8">
        <v>0.181044957472661</v>
      </c>
      <c r="G150">
        <f t="shared" si="14"/>
        <v>1</v>
      </c>
      <c r="H150" s="8">
        <f t="shared" si="15"/>
        <v>0.81895504252733897</v>
      </c>
      <c r="I150">
        <f t="shared" si="16"/>
        <v>5</v>
      </c>
      <c r="J150">
        <f>VLOOKUP(A150,'Housing Cost Calc'!$A$1:$C$826,3,FALSE)</f>
        <v>1264</v>
      </c>
      <c r="K150">
        <f t="shared" si="17"/>
        <v>0.49318285913562226</v>
      </c>
    </row>
    <row r="151" spans="1:11" ht="45" x14ac:dyDescent="0.25">
      <c r="A151" s="4" t="s">
        <v>1005</v>
      </c>
      <c r="B151">
        <v>52917</v>
      </c>
      <c r="C151">
        <v>2.95</v>
      </c>
      <c r="D151">
        <f t="shared" si="12"/>
        <v>30809.468547889461</v>
      </c>
      <c r="E151">
        <f t="shared" si="13"/>
        <v>30.809468547889459</v>
      </c>
      <c r="F151" s="8">
        <v>0.18226002430133659</v>
      </c>
      <c r="G151">
        <f t="shared" si="14"/>
        <v>1</v>
      </c>
      <c r="H151" s="8">
        <f t="shared" si="15"/>
        <v>0.81773997569866341</v>
      </c>
      <c r="I151">
        <f t="shared" si="16"/>
        <v>5</v>
      </c>
      <c r="J151">
        <f>VLOOKUP(A151,'Housing Cost Calc'!$A$1:$C$826,3,FALSE)</f>
        <v>1497</v>
      </c>
      <c r="K151">
        <f t="shared" si="17"/>
        <v>0.58306750640885652</v>
      </c>
    </row>
    <row r="152" spans="1:11" ht="75" x14ac:dyDescent="0.25">
      <c r="A152" s="4" t="s">
        <v>1346</v>
      </c>
      <c r="B152">
        <v>48981</v>
      </c>
      <c r="C152">
        <v>2.52</v>
      </c>
      <c r="D152">
        <f t="shared" si="12"/>
        <v>30855.129754108264</v>
      </c>
      <c r="E152">
        <f t="shared" si="13"/>
        <v>30.855129754108265</v>
      </c>
      <c r="F152" s="8">
        <v>0.18347509113001215</v>
      </c>
      <c r="G152">
        <f t="shared" si="14"/>
        <v>1</v>
      </c>
      <c r="H152" s="8">
        <f t="shared" si="15"/>
        <v>0.81652490886998785</v>
      </c>
      <c r="I152">
        <f t="shared" si="16"/>
        <v>5</v>
      </c>
      <c r="J152">
        <f>VLOOKUP(A152,'Housing Cost Calc'!$A$1:$C$826,3,FALSE)</f>
        <v>1052</v>
      </c>
      <c r="K152">
        <f t="shared" si="17"/>
        <v>0.40913780303643527</v>
      </c>
    </row>
    <row r="153" spans="1:11" ht="45" x14ac:dyDescent="0.25">
      <c r="A153" s="4" t="s">
        <v>1016</v>
      </c>
      <c r="B153">
        <v>52352</v>
      </c>
      <c r="C153">
        <v>2.87</v>
      </c>
      <c r="D153">
        <f t="shared" si="12"/>
        <v>30902.408507557211</v>
      </c>
      <c r="E153">
        <f t="shared" si="13"/>
        <v>30.902408507557212</v>
      </c>
      <c r="F153" s="8">
        <v>0.18469015795868773</v>
      </c>
      <c r="G153">
        <f t="shared" si="14"/>
        <v>1</v>
      </c>
      <c r="H153" s="8">
        <f t="shared" si="15"/>
        <v>0.81530984204131229</v>
      </c>
      <c r="I153">
        <f t="shared" si="16"/>
        <v>5</v>
      </c>
      <c r="J153">
        <f>VLOOKUP(A153,'Housing Cost Calc'!$A$1:$C$826,3,FALSE)</f>
        <v>1418</v>
      </c>
      <c r="K153">
        <f t="shared" si="17"/>
        <v>0.55063669214775679</v>
      </c>
    </row>
    <row r="154" spans="1:11" ht="60" x14ac:dyDescent="0.25">
      <c r="A154" s="4" t="s">
        <v>1594</v>
      </c>
      <c r="B154">
        <v>50000</v>
      </c>
      <c r="C154">
        <v>2.61</v>
      </c>
      <c r="D154">
        <f t="shared" si="12"/>
        <v>30949.223029508645</v>
      </c>
      <c r="E154">
        <f t="shared" si="13"/>
        <v>30.949223029508644</v>
      </c>
      <c r="F154" s="8">
        <v>0.18590522478736329</v>
      </c>
      <c r="G154">
        <f t="shared" si="14"/>
        <v>1</v>
      </c>
      <c r="H154" s="8">
        <f t="shared" si="15"/>
        <v>0.81409477521263673</v>
      </c>
      <c r="I154">
        <f t="shared" si="16"/>
        <v>5</v>
      </c>
      <c r="J154">
        <f>VLOOKUP(A154,'Housing Cost Calc'!$A$1:$C$826,3,FALSE)</f>
        <v>1248</v>
      </c>
      <c r="K154">
        <f t="shared" si="17"/>
        <v>0.48388936890987799</v>
      </c>
    </row>
    <row r="155" spans="1:11" ht="60" x14ac:dyDescent="0.25">
      <c r="A155" s="4" t="s">
        <v>1661</v>
      </c>
      <c r="B155">
        <v>49074</v>
      </c>
      <c r="C155">
        <v>2.5099999999999998</v>
      </c>
      <c r="D155">
        <f t="shared" si="12"/>
        <v>30975.234137621595</v>
      </c>
      <c r="E155">
        <f t="shared" si="13"/>
        <v>30.975234137621594</v>
      </c>
      <c r="F155" s="8">
        <v>0.18712029161603888</v>
      </c>
      <c r="G155">
        <f t="shared" si="14"/>
        <v>1</v>
      </c>
      <c r="H155" s="8">
        <f t="shared" si="15"/>
        <v>0.81287970838396117</v>
      </c>
      <c r="I155">
        <f t="shared" si="16"/>
        <v>5</v>
      </c>
      <c r="J155">
        <f>VLOOKUP(A155,'Housing Cost Calc'!$A$1:$C$826,3,FALSE)</f>
        <v>1170</v>
      </c>
      <c r="K155">
        <f t="shared" si="17"/>
        <v>0.45326533893564452</v>
      </c>
    </row>
    <row r="156" spans="1:11" ht="60" x14ac:dyDescent="0.25">
      <c r="A156" s="4" t="s">
        <v>1578</v>
      </c>
      <c r="B156">
        <v>51094</v>
      </c>
      <c r="C156">
        <v>2.72</v>
      </c>
      <c r="D156">
        <f t="shared" si="12"/>
        <v>30980.288064015993</v>
      </c>
      <c r="E156">
        <f t="shared" si="13"/>
        <v>30.980288064015994</v>
      </c>
      <c r="F156" s="8">
        <v>0.18833535844471447</v>
      </c>
      <c r="G156">
        <f t="shared" si="14"/>
        <v>1</v>
      </c>
      <c r="H156" s="8">
        <f t="shared" si="15"/>
        <v>0.8116646415552855</v>
      </c>
      <c r="I156">
        <f t="shared" si="16"/>
        <v>5</v>
      </c>
      <c r="J156">
        <f>VLOOKUP(A156,'Housing Cost Calc'!$A$1:$C$826,3,FALSE)</f>
        <v>1131</v>
      </c>
      <c r="K156">
        <f t="shared" si="17"/>
        <v>0.43808501625148072</v>
      </c>
    </row>
    <row r="157" spans="1:11" ht="45" x14ac:dyDescent="0.25">
      <c r="A157" s="4" t="s">
        <v>991</v>
      </c>
      <c r="B157">
        <v>52909</v>
      </c>
      <c r="C157">
        <v>2.89</v>
      </c>
      <c r="D157">
        <f t="shared" si="12"/>
        <v>31122.941176470587</v>
      </c>
      <c r="E157">
        <f t="shared" si="13"/>
        <v>31.122941176470587</v>
      </c>
      <c r="F157" s="8">
        <v>0.18955042527339003</v>
      </c>
      <c r="G157">
        <f t="shared" si="14"/>
        <v>1</v>
      </c>
      <c r="H157" s="8">
        <f t="shared" si="15"/>
        <v>0.81044957472660994</v>
      </c>
      <c r="I157">
        <f t="shared" si="16"/>
        <v>5</v>
      </c>
      <c r="J157">
        <f>VLOOKUP(A157,'Housing Cost Calc'!$A$1:$C$826,3,FALSE)</f>
        <v>1386</v>
      </c>
      <c r="K157">
        <f t="shared" si="17"/>
        <v>0.53439679449621047</v>
      </c>
    </row>
    <row r="158" spans="1:11" ht="60" x14ac:dyDescent="0.25">
      <c r="A158" s="4" t="s">
        <v>1680</v>
      </c>
      <c r="B158">
        <v>46429</v>
      </c>
      <c r="C158">
        <v>2.2200000000000002</v>
      </c>
      <c r="D158">
        <f t="shared" si="12"/>
        <v>31161.104487531935</v>
      </c>
      <c r="E158">
        <f t="shared" si="13"/>
        <v>31.161104487531937</v>
      </c>
      <c r="F158" s="8">
        <v>0.19076549210206561</v>
      </c>
      <c r="G158">
        <f t="shared" si="14"/>
        <v>1</v>
      </c>
      <c r="H158" s="8">
        <f t="shared" si="15"/>
        <v>0.80923450789793439</v>
      </c>
      <c r="I158">
        <f t="shared" si="16"/>
        <v>5</v>
      </c>
      <c r="J158">
        <f>VLOOKUP(A158,'Housing Cost Calc'!$A$1:$C$826,3,FALSE)</f>
        <v>1233</v>
      </c>
      <c r="K158">
        <f t="shared" si="17"/>
        <v>0.47482270745313665</v>
      </c>
    </row>
    <row r="159" spans="1:11" ht="60" x14ac:dyDescent="0.25">
      <c r="A159" s="4" t="s">
        <v>1496</v>
      </c>
      <c r="B159">
        <v>47036</v>
      </c>
      <c r="C159">
        <v>2.2599999999999998</v>
      </c>
      <c r="D159">
        <f t="shared" si="12"/>
        <v>31287.88178996231</v>
      </c>
      <c r="E159">
        <f t="shared" si="13"/>
        <v>31.287881789962309</v>
      </c>
      <c r="F159" s="8">
        <v>0.1919805589307412</v>
      </c>
      <c r="G159">
        <f t="shared" si="14"/>
        <v>1</v>
      </c>
      <c r="H159" s="8">
        <f t="shared" si="15"/>
        <v>0.80801944106925883</v>
      </c>
      <c r="I159">
        <f t="shared" si="16"/>
        <v>5</v>
      </c>
      <c r="J159">
        <f>VLOOKUP(A159,'Housing Cost Calc'!$A$1:$C$826,3,FALSE)</f>
        <v>1102</v>
      </c>
      <c r="K159">
        <f t="shared" si="17"/>
        <v>0.42265564951867357</v>
      </c>
    </row>
    <row r="160" spans="1:11" ht="45" x14ac:dyDescent="0.25">
      <c r="A160" s="4" t="s">
        <v>993</v>
      </c>
      <c r="B160">
        <v>49402</v>
      </c>
      <c r="C160">
        <v>2.4900000000000002</v>
      </c>
      <c r="D160">
        <f t="shared" si="12"/>
        <v>31307.245424410259</v>
      </c>
      <c r="E160">
        <f t="shared" si="13"/>
        <v>31.307245424410258</v>
      </c>
      <c r="F160" s="8">
        <v>0.19319562575941676</v>
      </c>
      <c r="G160">
        <f t="shared" si="14"/>
        <v>1</v>
      </c>
      <c r="H160" s="8">
        <f t="shared" si="15"/>
        <v>0.80680437424058327</v>
      </c>
      <c r="I160">
        <f t="shared" si="16"/>
        <v>5</v>
      </c>
      <c r="J160">
        <f>VLOOKUP(A160,'Housing Cost Calc'!$A$1:$C$826,3,FALSE)</f>
        <v>1641</v>
      </c>
      <c r="K160">
        <f t="shared" si="17"/>
        <v>0.62899177915685123</v>
      </c>
    </row>
    <row r="161" spans="1:11" ht="60" x14ac:dyDescent="0.25">
      <c r="A161" s="4" t="s">
        <v>1266</v>
      </c>
      <c r="B161">
        <v>53607</v>
      </c>
      <c r="C161">
        <v>2.93</v>
      </c>
      <c r="D161">
        <f t="shared" si="12"/>
        <v>31317.543791727308</v>
      </c>
      <c r="E161">
        <f t="shared" si="13"/>
        <v>31.31754379172731</v>
      </c>
      <c r="F161" s="8">
        <v>0.19441069258809235</v>
      </c>
      <c r="G161">
        <f t="shared" si="14"/>
        <v>1</v>
      </c>
      <c r="H161" s="8">
        <f t="shared" si="15"/>
        <v>0.8055893074119076</v>
      </c>
      <c r="I161">
        <f t="shared" si="16"/>
        <v>5</v>
      </c>
      <c r="J161">
        <f>VLOOKUP(A161,'Housing Cost Calc'!$A$1:$C$826,3,FALSE)</f>
        <v>1342</v>
      </c>
      <c r="K161">
        <f t="shared" si="17"/>
        <v>0.51421657161549028</v>
      </c>
    </row>
    <row r="162" spans="1:11" ht="60" x14ac:dyDescent="0.25">
      <c r="A162" s="4" t="s">
        <v>1112</v>
      </c>
      <c r="B162">
        <v>48824</v>
      </c>
      <c r="C162">
        <v>2.42</v>
      </c>
      <c r="D162">
        <f t="shared" si="12"/>
        <v>31385.255895138176</v>
      </c>
      <c r="E162">
        <f t="shared" si="13"/>
        <v>31.385255895138176</v>
      </c>
      <c r="F162" s="8">
        <v>0.19562575941676794</v>
      </c>
      <c r="G162">
        <f t="shared" si="14"/>
        <v>1</v>
      </c>
      <c r="H162" s="8">
        <f t="shared" si="15"/>
        <v>0.80437424058323204</v>
      </c>
      <c r="I162">
        <f t="shared" si="16"/>
        <v>5</v>
      </c>
      <c r="J162">
        <f>VLOOKUP(A162,'Housing Cost Calc'!$A$1:$C$826,3,FALSE)</f>
        <v>1157</v>
      </c>
      <c r="K162">
        <f t="shared" si="17"/>
        <v>0.44237332479900987</v>
      </c>
    </row>
    <row r="163" spans="1:11" ht="60" x14ac:dyDescent="0.25">
      <c r="A163" s="4" t="s">
        <v>1483</v>
      </c>
      <c r="B163">
        <v>43750</v>
      </c>
      <c r="C163">
        <v>1.9</v>
      </c>
      <c r="D163">
        <f t="shared" si="12"/>
        <v>31739.585942313013</v>
      </c>
      <c r="E163">
        <f t="shared" si="13"/>
        <v>31.739585942313013</v>
      </c>
      <c r="F163" s="8">
        <v>0.1968408262454435</v>
      </c>
      <c r="G163">
        <f t="shared" si="14"/>
        <v>1</v>
      </c>
      <c r="H163" s="8">
        <f t="shared" si="15"/>
        <v>0.80315917375455648</v>
      </c>
      <c r="I163">
        <f t="shared" si="16"/>
        <v>5</v>
      </c>
      <c r="J163">
        <f>VLOOKUP(A163,'Housing Cost Calc'!$A$1:$C$826,3,FALSE)</f>
        <v>958</v>
      </c>
      <c r="K163">
        <f t="shared" si="17"/>
        <v>0.36219754160920953</v>
      </c>
    </row>
    <row r="164" spans="1:11" ht="60" x14ac:dyDescent="0.25">
      <c r="A164" s="4" t="s">
        <v>1111</v>
      </c>
      <c r="B164">
        <v>49583</v>
      </c>
      <c r="C164">
        <v>2.44</v>
      </c>
      <c r="D164">
        <f t="shared" si="12"/>
        <v>31742.263088563905</v>
      </c>
      <c r="E164">
        <f t="shared" si="13"/>
        <v>31.742263088563906</v>
      </c>
      <c r="F164" s="8">
        <v>0.19805589307411908</v>
      </c>
      <c r="G164">
        <f t="shared" si="14"/>
        <v>1</v>
      </c>
      <c r="H164" s="8">
        <f t="shared" si="15"/>
        <v>0.80194410692588092</v>
      </c>
      <c r="I164">
        <f t="shared" si="16"/>
        <v>5</v>
      </c>
      <c r="J164">
        <f>VLOOKUP(A164,'Housing Cost Calc'!$A$1:$C$826,3,FALSE)</f>
        <v>1087</v>
      </c>
      <c r="K164">
        <f t="shared" si="17"/>
        <v>0.41093478318184218</v>
      </c>
    </row>
    <row r="165" spans="1:11" ht="60" x14ac:dyDescent="0.25">
      <c r="A165" s="4" t="s">
        <v>1562</v>
      </c>
      <c r="B165">
        <v>54280</v>
      </c>
      <c r="C165">
        <v>2.9</v>
      </c>
      <c r="D165">
        <f t="shared" si="12"/>
        <v>31874.313515258109</v>
      </c>
      <c r="E165">
        <f t="shared" si="13"/>
        <v>31.874313515258109</v>
      </c>
      <c r="F165" s="8">
        <v>0.19927095990279464</v>
      </c>
      <c r="G165">
        <f t="shared" si="14"/>
        <v>1</v>
      </c>
      <c r="H165" s="8">
        <f t="shared" si="15"/>
        <v>0.80072904009720536</v>
      </c>
      <c r="I165">
        <f t="shared" si="16"/>
        <v>5</v>
      </c>
      <c r="J165">
        <f>VLOOKUP(A165,'Housing Cost Calc'!$A$1:$C$826,3,FALSE)</f>
        <v>1185</v>
      </c>
      <c r="K165">
        <f t="shared" si="17"/>
        <v>0.44612725520168273</v>
      </c>
    </row>
    <row r="166" spans="1:11" ht="60" x14ac:dyDescent="0.25">
      <c r="A166" s="4" t="s">
        <v>1270</v>
      </c>
      <c r="B166">
        <v>52860</v>
      </c>
      <c r="C166">
        <v>2.74</v>
      </c>
      <c r="D166">
        <f t="shared" si="12"/>
        <v>31933.893853433154</v>
      </c>
      <c r="E166">
        <f t="shared" si="13"/>
        <v>31.933893853433155</v>
      </c>
      <c r="F166" s="8">
        <v>0.20048602673147023</v>
      </c>
      <c r="G166">
        <f t="shared" si="14"/>
        <v>2</v>
      </c>
      <c r="H166" s="8">
        <f t="shared" si="15"/>
        <v>0.7995139732685298</v>
      </c>
      <c r="I166">
        <f t="shared" si="16"/>
        <v>4</v>
      </c>
      <c r="J166">
        <f>VLOOKUP(A166,'Housing Cost Calc'!$A$1:$C$826,3,FALSE)</f>
        <v>1123</v>
      </c>
      <c r="K166">
        <f t="shared" si="17"/>
        <v>0.42199676813140091</v>
      </c>
    </row>
    <row r="167" spans="1:11" ht="60" x14ac:dyDescent="0.25">
      <c r="A167" s="4" t="s">
        <v>1596</v>
      </c>
      <c r="B167">
        <v>49183</v>
      </c>
      <c r="C167">
        <v>2.37</v>
      </c>
      <c r="D167">
        <f t="shared" si="12"/>
        <v>31947.791594470389</v>
      </c>
      <c r="E167">
        <f t="shared" si="13"/>
        <v>31.947791594470388</v>
      </c>
      <c r="F167" s="8">
        <v>0.20170109356014582</v>
      </c>
      <c r="G167">
        <f t="shared" si="14"/>
        <v>2</v>
      </c>
      <c r="H167" s="8">
        <f t="shared" si="15"/>
        <v>0.79829890643985424</v>
      </c>
      <c r="I167">
        <f t="shared" si="16"/>
        <v>4</v>
      </c>
      <c r="J167">
        <f>VLOOKUP(A167,'Housing Cost Calc'!$A$1:$C$826,3,FALSE)</f>
        <v>1165</v>
      </c>
      <c r="K167">
        <f t="shared" si="17"/>
        <v>0.43758893188785219</v>
      </c>
    </row>
    <row r="168" spans="1:11" ht="45" x14ac:dyDescent="0.25">
      <c r="A168" s="4" t="s">
        <v>941</v>
      </c>
      <c r="B168">
        <v>51875</v>
      </c>
      <c r="C168">
        <v>2.57</v>
      </c>
      <c r="D168">
        <f t="shared" si="12"/>
        <v>32358.735942999905</v>
      </c>
      <c r="E168">
        <f t="shared" si="13"/>
        <v>32.358735942999907</v>
      </c>
      <c r="F168" s="8">
        <v>0.20291616038882138</v>
      </c>
      <c r="G168">
        <f t="shared" si="14"/>
        <v>2</v>
      </c>
      <c r="H168" s="8">
        <f t="shared" si="15"/>
        <v>0.79708383961117857</v>
      </c>
      <c r="I168">
        <f t="shared" si="16"/>
        <v>4</v>
      </c>
      <c r="J168">
        <f>VLOOKUP(A168,'Housing Cost Calc'!$A$1:$C$826,3,FALSE)</f>
        <v>1494</v>
      </c>
      <c r="K168">
        <f t="shared" si="17"/>
        <v>0.5540389473674211</v>
      </c>
    </row>
    <row r="169" spans="1:11" ht="60" x14ac:dyDescent="0.25">
      <c r="A169" s="4" t="s">
        <v>1102</v>
      </c>
      <c r="B169">
        <v>50799</v>
      </c>
      <c r="C169">
        <v>2.46</v>
      </c>
      <c r="D169">
        <f t="shared" si="12"/>
        <v>32388.259446904522</v>
      </c>
      <c r="E169">
        <f t="shared" si="13"/>
        <v>32.38825944690452</v>
      </c>
      <c r="F169" s="8">
        <v>0.20413122721749696</v>
      </c>
      <c r="G169">
        <f t="shared" si="14"/>
        <v>2</v>
      </c>
      <c r="H169" s="8">
        <f t="shared" si="15"/>
        <v>0.79586877278250301</v>
      </c>
      <c r="I169">
        <f t="shared" si="16"/>
        <v>4</v>
      </c>
      <c r="J169">
        <f>VLOOKUP(A169,'Housing Cost Calc'!$A$1:$C$826,3,FALSE)</f>
        <v>1107</v>
      </c>
      <c r="K169">
        <f t="shared" si="17"/>
        <v>0.41014862258273055</v>
      </c>
    </row>
    <row r="170" spans="1:11" ht="45" x14ac:dyDescent="0.25">
      <c r="A170" s="4" t="s">
        <v>1003</v>
      </c>
      <c r="B170">
        <v>49446</v>
      </c>
      <c r="C170">
        <v>2.31</v>
      </c>
      <c r="D170">
        <f t="shared" si="12"/>
        <v>32533.07950898074</v>
      </c>
      <c r="E170">
        <f t="shared" si="13"/>
        <v>32.533079508980741</v>
      </c>
      <c r="F170" s="8">
        <v>0.20534629404617255</v>
      </c>
      <c r="G170">
        <f t="shared" si="14"/>
        <v>2</v>
      </c>
      <c r="H170" s="8">
        <f t="shared" si="15"/>
        <v>0.79465370595382745</v>
      </c>
      <c r="I170">
        <f t="shared" si="16"/>
        <v>4</v>
      </c>
      <c r="J170">
        <f>VLOOKUP(A170,'Housing Cost Calc'!$A$1:$C$826,3,FALSE)</f>
        <v>730</v>
      </c>
      <c r="K170">
        <f t="shared" si="17"/>
        <v>0.26926439587687379</v>
      </c>
    </row>
    <row r="171" spans="1:11" ht="60" x14ac:dyDescent="0.25">
      <c r="A171" s="4" t="s">
        <v>1567</v>
      </c>
      <c r="B171">
        <v>56292</v>
      </c>
      <c r="C171">
        <v>2.99</v>
      </c>
      <c r="D171">
        <f t="shared" si="12"/>
        <v>32554.504150243596</v>
      </c>
      <c r="E171">
        <f t="shared" si="13"/>
        <v>32.554504150243595</v>
      </c>
      <c r="F171" s="8">
        <v>0.20656136087484811</v>
      </c>
      <c r="G171">
        <f t="shared" si="14"/>
        <v>2</v>
      </c>
      <c r="H171" s="8">
        <f t="shared" si="15"/>
        <v>0.79343863912515189</v>
      </c>
      <c r="I171">
        <f t="shared" si="16"/>
        <v>4</v>
      </c>
      <c r="J171">
        <f>VLOOKUP(A171,'Housing Cost Calc'!$A$1:$C$826,3,FALSE)</f>
        <v>1185</v>
      </c>
      <c r="K171">
        <f t="shared" si="17"/>
        <v>0.43680591583802686</v>
      </c>
    </row>
    <row r="172" spans="1:11" ht="60" x14ac:dyDescent="0.25">
      <c r="A172" s="4" t="s">
        <v>1119</v>
      </c>
      <c r="B172">
        <v>53617</v>
      </c>
      <c r="C172">
        <v>2.71</v>
      </c>
      <c r="D172">
        <f t="shared" si="12"/>
        <v>32570.007987337107</v>
      </c>
      <c r="E172">
        <f t="shared" si="13"/>
        <v>32.570007987337107</v>
      </c>
      <c r="F172" s="8">
        <v>0.2077764277035237</v>
      </c>
      <c r="G172">
        <f t="shared" si="14"/>
        <v>2</v>
      </c>
      <c r="H172" s="8">
        <f t="shared" si="15"/>
        <v>0.79222357229647633</v>
      </c>
      <c r="I172">
        <f t="shared" si="16"/>
        <v>4</v>
      </c>
      <c r="J172">
        <f>VLOOKUP(A172,'Housing Cost Calc'!$A$1:$C$826,3,FALSE)</f>
        <v>1244</v>
      </c>
      <c r="K172">
        <f t="shared" si="17"/>
        <v>0.45833577952464294</v>
      </c>
    </row>
    <row r="173" spans="1:11" ht="60" x14ac:dyDescent="0.25">
      <c r="A173" s="4" t="s">
        <v>1613</v>
      </c>
      <c r="B173">
        <v>48022</v>
      </c>
      <c r="C173">
        <v>2.15</v>
      </c>
      <c r="D173">
        <f t="shared" si="12"/>
        <v>32750.732170051077</v>
      </c>
      <c r="E173">
        <f t="shared" si="13"/>
        <v>32.75073217005108</v>
      </c>
      <c r="F173" s="8">
        <v>0.20899149453219928</v>
      </c>
      <c r="G173">
        <f t="shared" si="14"/>
        <v>2</v>
      </c>
      <c r="H173" s="8">
        <f t="shared" si="15"/>
        <v>0.79100850546780066</v>
      </c>
      <c r="I173">
        <f t="shared" si="16"/>
        <v>4</v>
      </c>
      <c r="J173">
        <f>VLOOKUP(A173,'Housing Cost Calc'!$A$1:$C$826,3,FALSE)</f>
        <v>1005</v>
      </c>
      <c r="K173">
        <f t="shared" si="17"/>
        <v>0.36823604239993979</v>
      </c>
    </row>
    <row r="174" spans="1:11" ht="45" x14ac:dyDescent="0.25">
      <c r="A174" s="4" t="s">
        <v>995</v>
      </c>
      <c r="B174">
        <v>59014</v>
      </c>
      <c r="C174">
        <v>3.24</v>
      </c>
      <c r="D174">
        <f t="shared" si="12"/>
        <v>32785.555555555555</v>
      </c>
      <c r="E174">
        <f t="shared" si="13"/>
        <v>32.785555555555554</v>
      </c>
      <c r="F174" s="8">
        <v>0.21020656136087484</v>
      </c>
      <c r="G174">
        <f t="shared" si="14"/>
        <v>2</v>
      </c>
      <c r="H174" s="8">
        <f t="shared" si="15"/>
        <v>0.78979343863912521</v>
      </c>
      <c r="I174">
        <f t="shared" si="16"/>
        <v>4</v>
      </c>
      <c r="J174">
        <f>VLOOKUP(A174,'Housing Cost Calc'!$A$1:$C$826,3,FALSE)</f>
        <v>1532</v>
      </c>
      <c r="K174">
        <f t="shared" si="17"/>
        <v>0.56073474090893682</v>
      </c>
    </row>
    <row r="175" spans="1:11" ht="60" x14ac:dyDescent="0.25">
      <c r="A175" s="4" t="s">
        <v>1290</v>
      </c>
      <c r="B175">
        <v>53083</v>
      </c>
      <c r="C175">
        <v>2.61</v>
      </c>
      <c r="D175">
        <f t="shared" si="12"/>
        <v>32857.552121508146</v>
      </c>
      <c r="E175">
        <f t="shared" si="13"/>
        <v>32.857552121508149</v>
      </c>
      <c r="F175" s="8">
        <v>0.21142162818955043</v>
      </c>
      <c r="G175">
        <f t="shared" si="14"/>
        <v>2</v>
      </c>
      <c r="H175" s="8">
        <f t="shared" si="15"/>
        <v>0.78857837181044954</v>
      </c>
      <c r="I175">
        <f t="shared" si="16"/>
        <v>4</v>
      </c>
      <c r="J175">
        <f>VLOOKUP(A175,'Housing Cost Calc'!$A$1:$C$826,3,FALSE)</f>
        <v>1192</v>
      </c>
      <c r="K175">
        <f t="shared" si="17"/>
        <v>0.43533370797384441</v>
      </c>
    </row>
    <row r="176" spans="1:11" ht="60" x14ac:dyDescent="0.25">
      <c r="A176" s="4" t="s">
        <v>1060</v>
      </c>
      <c r="B176">
        <v>56932</v>
      </c>
      <c r="C176">
        <v>2.99</v>
      </c>
      <c r="D176">
        <f t="shared" si="12"/>
        <v>32924.625706701991</v>
      </c>
      <c r="E176">
        <f t="shared" si="13"/>
        <v>32.924625706701988</v>
      </c>
      <c r="F176" s="8">
        <v>0.21263669501822599</v>
      </c>
      <c r="G176">
        <f t="shared" si="14"/>
        <v>2</v>
      </c>
      <c r="H176" s="8">
        <f t="shared" si="15"/>
        <v>0.78736330498177398</v>
      </c>
      <c r="I176">
        <f t="shared" si="16"/>
        <v>4</v>
      </c>
      <c r="J176">
        <f>VLOOKUP(A176,'Housing Cost Calc'!$A$1:$C$826,3,FALSE)</f>
        <v>1483</v>
      </c>
      <c r="K176">
        <f t="shared" si="17"/>
        <v>0.54050728347012078</v>
      </c>
    </row>
    <row r="177" spans="1:11" ht="60" x14ac:dyDescent="0.25">
      <c r="A177" s="4" t="s">
        <v>1495</v>
      </c>
      <c r="B177">
        <v>47578</v>
      </c>
      <c r="C177">
        <v>2.08</v>
      </c>
      <c r="D177">
        <f t="shared" si="12"/>
        <v>32989.407420004936</v>
      </c>
      <c r="E177">
        <f t="shared" si="13"/>
        <v>32.989407420004937</v>
      </c>
      <c r="F177" s="8">
        <v>0.21385176184690158</v>
      </c>
      <c r="G177">
        <f t="shared" si="14"/>
        <v>2</v>
      </c>
      <c r="H177" s="8">
        <f t="shared" si="15"/>
        <v>0.78614823815309842</v>
      </c>
      <c r="I177">
        <f t="shared" si="16"/>
        <v>4</v>
      </c>
      <c r="J177">
        <f>VLOOKUP(A177,'Housing Cost Calc'!$A$1:$C$826,3,FALSE)</f>
        <v>992</v>
      </c>
      <c r="K177">
        <f t="shared" si="17"/>
        <v>0.3608430987693752</v>
      </c>
    </row>
    <row r="178" spans="1:11" ht="60" x14ac:dyDescent="0.25">
      <c r="A178" s="4" t="s">
        <v>1511</v>
      </c>
      <c r="B178">
        <v>48750</v>
      </c>
      <c r="C178">
        <v>2.1800000000000002</v>
      </c>
      <c r="D178">
        <f t="shared" si="12"/>
        <v>33017.666247081572</v>
      </c>
      <c r="E178">
        <f t="shared" si="13"/>
        <v>33.017666247081571</v>
      </c>
      <c r="F178" s="8">
        <v>0.21506682867557717</v>
      </c>
      <c r="G178">
        <f t="shared" si="14"/>
        <v>2</v>
      </c>
      <c r="H178" s="8">
        <f t="shared" si="15"/>
        <v>0.78493317132442286</v>
      </c>
      <c r="I178">
        <f t="shared" si="16"/>
        <v>4</v>
      </c>
      <c r="J178">
        <f>VLOOKUP(A178,'Housing Cost Calc'!$A$1:$C$826,3,FALSE)</f>
        <v>1284</v>
      </c>
      <c r="K178">
        <f t="shared" si="17"/>
        <v>0.4666592691529769</v>
      </c>
    </row>
    <row r="179" spans="1:11" ht="45" x14ac:dyDescent="0.25">
      <c r="A179" s="4" t="s">
        <v>913</v>
      </c>
      <c r="B179">
        <v>58273</v>
      </c>
      <c r="C179">
        <v>3.07</v>
      </c>
      <c r="D179">
        <f t="shared" si="12"/>
        <v>33258.157770781429</v>
      </c>
      <c r="E179">
        <f t="shared" si="13"/>
        <v>33.25815777078143</v>
      </c>
      <c r="F179" s="8">
        <v>0.21628189550425272</v>
      </c>
      <c r="G179">
        <f t="shared" si="14"/>
        <v>2</v>
      </c>
      <c r="H179" s="8">
        <f t="shared" si="15"/>
        <v>0.7837181044957473</v>
      </c>
      <c r="I179">
        <f t="shared" si="16"/>
        <v>4</v>
      </c>
      <c r="J179">
        <f>VLOOKUP(A179,'Housing Cost Calc'!$A$1:$C$826,3,FALSE)</f>
        <v>1834</v>
      </c>
      <c r="K179">
        <f t="shared" si="17"/>
        <v>0.66173238312480664</v>
      </c>
    </row>
    <row r="180" spans="1:11" ht="60" x14ac:dyDescent="0.25">
      <c r="A180" s="4" t="s">
        <v>1568</v>
      </c>
      <c r="B180">
        <v>49783</v>
      </c>
      <c r="C180">
        <v>2.2200000000000002</v>
      </c>
      <c r="D180">
        <f t="shared" si="12"/>
        <v>33412.161896719772</v>
      </c>
      <c r="E180">
        <f t="shared" si="13"/>
        <v>33.412161896719773</v>
      </c>
      <c r="F180" s="8">
        <v>0.21749696233292831</v>
      </c>
      <c r="G180">
        <f t="shared" si="14"/>
        <v>2</v>
      </c>
      <c r="H180" s="8">
        <f t="shared" si="15"/>
        <v>0.78250303766707163</v>
      </c>
      <c r="I180">
        <f t="shared" si="16"/>
        <v>4</v>
      </c>
      <c r="J180">
        <f>VLOOKUP(A180,'Housing Cost Calc'!$A$1:$C$826,3,FALSE)</f>
        <v>999</v>
      </c>
      <c r="K180">
        <f t="shared" si="17"/>
        <v>0.35879150942270865</v>
      </c>
    </row>
    <row r="181" spans="1:11" ht="60" x14ac:dyDescent="0.25">
      <c r="A181" s="4" t="s">
        <v>1597</v>
      </c>
      <c r="B181">
        <v>51426</v>
      </c>
      <c r="C181">
        <v>2.33</v>
      </c>
      <c r="D181">
        <f t="shared" si="12"/>
        <v>33690.292765267593</v>
      </c>
      <c r="E181">
        <f t="shared" si="13"/>
        <v>33.690292765267593</v>
      </c>
      <c r="F181" s="8">
        <v>0.2187120291616039</v>
      </c>
      <c r="G181">
        <f t="shared" si="14"/>
        <v>2</v>
      </c>
      <c r="H181" s="8">
        <f t="shared" si="15"/>
        <v>0.78128797083839607</v>
      </c>
      <c r="I181">
        <f t="shared" si="16"/>
        <v>4</v>
      </c>
      <c r="J181">
        <f>VLOOKUP(A181,'Housing Cost Calc'!$A$1:$C$826,3,FALSE)</f>
        <v>1264</v>
      </c>
      <c r="K181">
        <f t="shared" si="17"/>
        <v>0.45021870559810567</v>
      </c>
    </row>
    <row r="182" spans="1:11" ht="60" x14ac:dyDescent="0.25">
      <c r="A182" s="4" t="s">
        <v>1261</v>
      </c>
      <c r="B182">
        <v>54908</v>
      </c>
      <c r="C182">
        <v>2.64</v>
      </c>
      <c r="D182">
        <f t="shared" si="12"/>
        <v>33793.53793346601</v>
      </c>
      <c r="E182">
        <f t="shared" si="13"/>
        <v>33.793537933466013</v>
      </c>
      <c r="F182" s="8">
        <v>0.21992709599027946</v>
      </c>
      <c r="G182">
        <f t="shared" si="14"/>
        <v>2</v>
      </c>
      <c r="H182" s="8">
        <f t="shared" si="15"/>
        <v>0.78007290400972051</v>
      </c>
      <c r="I182">
        <f t="shared" si="16"/>
        <v>4</v>
      </c>
      <c r="J182">
        <f>VLOOKUP(A182,'Housing Cost Calc'!$A$1:$C$826,3,FALSE)</f>
        <v>1182</v>
      </c>
      <c r="K182">
        <f t="shared" si="17"/>
        <v>0.41972521574763771</v>
      </c>
    </row>
    <row r="183" spans="1:11" ht="60" x14ac:dyDescent="0.25">
      <c r="A183" s="4" t="s">
        <v>1425</v>
      </c>
      <c r="B183">
        <v>54167</v>
      </c>
      <c r="C183">
        <v>2.56</v>
      </c>
      <c r="D183">
        <f t="shared" si="12"/>
        <v>33854.375</v>
      </c>
      <c r="E183">
        <f t="shared" si="13"/>
        <v>33.854374999999997</v>
      </c>
      <c r="F183" s="8">
        <v>0.22114216281895505</v>
      </c>
      <c r="G183">
        <f t="shared" si="14"/>
        <v>2</v>
      </c>
      <c r="H183" s="8">
        <f t="shared" si="15"/>
        <v>0.77885783718104495</v>
      </c>
      <c r="I183">
        <f t="shared" si="16"/>
        <v>4</v>
      </c>
      <c r="J183">
        <f>VLOOKUP(A183,'Housing Cost Calc'!$A$1:$C$826,3,FALSE)</f>
        <v>1373</v>
      </c>
      <c r="K183">
        <f t="shared" si="17"/>
        <v>0.48667269739878521</v>
      </c>
    </row>
    <row r="184" spans="1:11" ht="60" x14ac:dyDescent="0.25">
      <c r="A184" s="4" t="s">
        <v>1058</v>
      </c>
      <c r="B184">
        <v>54216</v>
      </c>
      <c r="C184">
        <v>2.5499999999999998</v>
      </c>
      <c r="D184">
        <f t="shared" si="12"/>
        <v>33951.376165472466</v>
      </c>
      <c r="E184">
        <f t="shared" si="13"/>
        <v>33.951376165472468</v>
      </c>
      <c r="F184" s="8">
        <v>0.22235722964763063</v>
      </c>
      <c r="G184">
        <f t="shared" si="14"/>
        <v>2</v>
      </c>
      <c r="H184" s="8">
        <f t="shared" si="15"/>
        <v>0.77764277035236939</v>
      </c>
      <c r="I184">
        <f t="shared" si="16"/>
        <v>4</v>
      </c>
      <c r="J184">
        <f>VLOOKUP(A184,'Housing Cost Calc'!$A$1:$C$826,3,FALSE)</f>
        <v>1492</v>
      </c>
      <c r="K184">
        <f t="shared" si="17"/>
        <v>0.52734239439189012</v>
      </c>
    </row>
    <row r="185" spans="1:11" ht="60" x14ac:dyDescent="0.25">
      <c r="A185" s="4" t="s">
        <v>1404</v>
      </c>
      <c r="B185">
        <v>52586</v>
      </c>
      <c r="C185">
        <v>2.38</v>
      </c>
      <c r="D185">
        <f t="shared" si="12"/>
        <v>34086.441006714122</v>
      </c>
      <c r="E185">
        <f t="shared" si="13"/>
        <v>34.086441006714125</v>
      </c>
      <c r="F185" s="8">
        <v>0.22357229647630619</v>
      </c>
      <c r="G185">
        <f t="shared" si="14"/>
        <v>2</v>
      </c>
      <c r="H185" s="8">
        <f t="shared" si="15"/>
        <v>0.77642770352369384</v>
      </c>
      <c r="I185">
        <f t="shared" si="16"/>
        <v>4</v>
      </c>
      <c r="J185">
        <f>VLOOKUP(A185,'Housing Cost Calc'!$A$1:$C$826,3,FALSE)</f>
        <v>1151</v>
      </c>
      <c r="K185">
        <f t="shared" si="17"/>
        <v>0.4052051077224344</v>
      </c>
    </row>
    <row r="186" spans="1:11" ht="60" x14ac:dyDescent="0.25">
      <c r="A186" s="4" t="s">
        <v>1635</v>
      </c>
      <c r="B186">
        <v>52377</v>
      </c>
      <c r="C186">
        <v>2.36</v>
      </c>
      <c r="D186">
        <f t="shared" si="12"/>
        <v>34094.522952213054</v>
      </c>
      <c r="E186">
        <f t="shared" si="13"/>
        <v>34.094522952213055</v>
      </c>
      <c r="F186" s="8">
        <v>0.22478736330498178</v>
      </c>
      <c r="G186">
        <f t="shared" si="14"/>
        <v>2</v>
      </c>
      <c r="H186" s="8">
        <f t="shared" si="15"/>
        <v>0.77521263669501828</v>
      </c>
      <c r="I186">
        <f t="shared" si="16"/>
        <v>4</v>
      </c>
      <c r="J186">
        <f>VLOOKUP(A186,'Housing Cost Calc'!$A$1:$C$826,3,FALSE)</f>
        <v>1109</v>
      </c>
      <c r="K186">
        <f t="shared" si="17"/>
        <v>0.39032662280251046</v>
      </c>
    </row>
    <row r="187" spans="1:11" ht="60" x14ac:dyDescent="0.25">
      <c r="A187" s="4" t="s">
        <v>1237</v>
      </c>
      <c r="B187">
        <v>45481</v>
      </c>
      <c r="C187">
        <v>1.77</v>
      </c>
      <c r="D187">
        <f t="shared" si="12"/>
        <v>34185.612999596655</v>
      </c>
      <c r="E187">
        <f t="shared" si="13"/>
        <v>34.185612999596657</v>
      </c>
      <c r="F187" s="8">
        <v>0.22600243013365734</v>
      </c>
      <c r="G187">
        <f t="shared" si="14"/>
        <v>2</v>
      </c>
      <c r="H187" s="8">
        <f t="shared" si="15"/>
        <v>0.77399756986634261</v>
      </c>
      <c r="I187">
        <f t="shared" si="16"/>
        <v>4</v>
      </c>
      <c r="J187">
        <f>VLOOKUP(A187,'Housing Cost Calc'!$A$1:$C$826,3,FALSE)</f>
        <v>1051</v>
      </c>
      <c r="K187">
        <f t="shared" si="17"/>
        <v>0.36892712733127836</v>
      </c>
    </row>
    <row r="188" spans="1:11" ht="60" x14ac:dyDescent="0.25">
      <c r="A188" s="4" t="s">
        <v>1489</v>
      </c>
      <c r="B188">
        <v>53857</v>
      </c>
      <c r="C188">
        <v>2.48</v>
      </c>
      <c r="D188">
        <f t="shared" si="12"/>
        <v>34199.2291992463</v>
      </c>
      <c r="E188">
        <f t="shared" si="13"/>
        <v>34.199229199246297</v>
      </c>
      <c r="F188" s="8">
        <v>0.22721749696233293</v>
      </c>
      <c r="G188">
        <f t="shared" si="14"/>
        <v>2</v>
      </c>
      <c r="H188" s="8">
        <f t="shared" si="15"/>
        <v>0.77278250303766705</v>
      </c>
      <c r="I188">
        <f t="shared" si="16"/>
        <v>4</v>
      </c>
      <c r="J188">
        <f>VLOOKUP(A188,'Housing Cost Calc'!$A$1:$C$826,3,FALSE)</f>
        <v>1156</v>
      </c>
      <c r="K188">
        <f t="shared" si="17"/>
        <v>0.40562317703656658</v>
      </c>
    </row>
    <row r="189" spans="1:11" ht="60" x14ac:dyDescent="0.25">
      <c r="A189" s="4" t="s">
        <v>1588</v>
      </c>
      <c r="B189">
        <v>57955</v>
      </c>
      <c r="C189">
        <v>2.87</v>
      </c>
      <c r="D189">
        <f t="shared" si="12"/>
        <v>34209.754833730862</v>
      </c>
      <c r="E189">
        <f t="shared" si="13"/>
        <v>34.209754833730862</v>
      </c>
      <c r="F189" s="8">
        <v>0.22843256379100851</v>
      </c>
      <c r="G189">
        <f t="shared" si="14"/>
        <v>2</v>
      </c>
      <c r="H189" s="8">
        <f t="shared" si="15"/>
        <v>0.77156743620899149</v>
      </c>
      <c r="I189">
        <f t="shared" si="16"/>
        <v>4</v>
      </c>
      <c r="J189">
        <f>VLOOKUP(A189,'Housing Cost Calc'!$A$1:$C$826,3,FALSE)</f>
        <v>1260</v>
      </c>
      <c r="K189">
        <f t="shared" si="17"/>
        <v>0.44197919784831841</v>
      </c>
    </row>
    <row r="190" spans="1:11" ht="60" x14ac:dyDescent="0.25">
      <c r="A190" s="4" t="s">
        <v>1582</v>
      </c>
      <c r="B190">
        <v>53904</v>
      </c>
      <c r="C190">
        <v>2.48</v>
      </c>
      <c r="D190">
        <f t="shared" si="12"/>
        <v>34229.07422909134</v>
      </c>
      <c r="E190">
        <f t="shared" si="13"/>
        <v>34.229074229091339</v>
      </c>
      <c r="F190" s="8">
        <v>0.22964763061968407</v>
      </c>
      <c r="G190">
        <f t="shared" si="14"/>
        <v>2</v>
      </c>
      <c r="H190" s="8">
        <f t="shared" si="15"/>
        <v>0.77035236938031593</v>
      </c>
      <c r="I190">
        <f t="shared" si="16"/>
        <v>4</v>
      </c>
      <c r="J190">
        <f>VLOOKUP(A190,'Housing Cost Calc'!$A$1:$C$826,3,FALSE)</f>
        <v>1120</v>
      </c>
      <c r="K190">
        <f t="shared" si="17"/>
        <v>0.39264865622854983</v>
      </c>
    </row>
    <row r="191" spans="1:11" ht="60" x14ac:dyDescent="0.25">
      <c r="A191" s="4" t="s">
        <v>1433</v>
      </c>
      <c r="B191">
        <v>55399</v>
      </c>
      <c r="C191">
        <v>2.61</v>
      </c>
      <c r="D191">
        <f t="shared" si="12"/>
        <v>34291.120132234988</v>
      </c>
      <c r="E191">
        <f t="shared" si="13"/>
        <v>34.291120132234987</v>
      </c>
      <c r="F191" s="8">
        <v>0.23086269744835966</v>
      </c>
      <c r="G191">
        <f t="shared" si="14"/>
        <v>2</v>
      </c>
      <c r="H191" s="8">
        <f t="shared" si="15"/>
        <v>0.76913730255164037</v>
      </c>
      <c r="I191">
        <f t="shared" si="16"/>
        <v>4</v>
      </c>
      <c r="J191">
        <f>VLOOKUP(A191,'Housing Cost Calc'!$A$1:$C$826,3,FALSE)</f>
        <v>1198</v>
      </c>
      <c r="K191">
        <f t="shared" si="17"/>
        <v>0.41923389917164006</v>
      </c>
    </row>
    <row r="192" spans="1:11" ht="60" x14ac:dyDescent="0.25">
      <c r="A192" s="4" t="s">
        <v>1703</v>
      </c>
      <c r="B192">
        <v>53138</v>
      </c>
      <c r="C192">
        <v>2.4</v>
      </c>
      <c r="D192">
        <f t="shared" si="12"/>
        <v>34300.431508461617</v>
      </c>
      <c r="E192">
        <f t="shared" si="13"/>
        <v>34.300431508461614</v>
      </c>
      <c r="F192" s="8">
        <v>0.23207776427703525</v>
      </c>
      <c r="G192">
        <f t="shared" si="14"/>
        <v>2</v>
      </c>
      <c r="H192" s="8">
        <f t="shared" si="15"/>
        <v>0.7679222357229647</v>
      </c>
      <c r="I192">
        <f t="shared" si="16"/>
        <v>4</v>
      </c>
      <c r="J192">
        <f>VLOOKUP(A192,'Housing Cost Calc'!$A$1:$C$826,3,FALSE)</f>
        <v>1128</v>
      </c>
      <c r="K192">
        <f t="shared" si="17"/>
        <v>0.39463060389373783</v>
      </c>
    </row>
    <row r="193" spans="1:11" ht="60" x14ac:dyDescent="0.25">
      <c r="A193" s="4" t="s">
        <v>1647</v>
      </c>
      <c r="B193">
        <v>55982</v>
      </c>
      <c r="C193">
        <v>2.64</v>
      </c>
      <c r="D193">
        <f t="shared" si="12"/>
        <v>34454.539240025028</v>
      </c>
      <c r="E193">
        <f t="shared" si="13"/>
        <v>34.454539240025028</v>
      </c>
      <c r="F193" s="8">
        <v>0.23329283110571081</v>
      </c>
      <c r="G193">
        <f t="shared" si="14"/>
        <v>2</v>
      </c>
      <c r="H193" s="8">
        <f t="shared" si="15"/>
        <v>0.76670716889428925</v>
      </c>
      <c r="I193">
        <f t="shared" si="16"/>
        <v>4</v>
      </c>
      <c r="J193">
        <f>VLOOKUP(A193,'Housing Cost Calc'!$A$1:$C$826,3,FALSE)</f>
        <v>1617</v>
      </c>
      <c r="K193">
        <f t="shared" si="17"/>
        <v>0.56317688258210197</v>
      </c>
    </row>
    <row r="194" spans="1:11" ht="45" x14ac:dyDescent="0.25">
      <c r="A194" s="4" t="s">
        <v>943</v>
      </c>
      <c r="B194">
        <v>54038</v>
      </c>
      <c r="C194">
        <v>2.42</v>
      </c>
      <c r="D194">
        <f t="shared" ref="D194:D257" si="18">(B194/(C194)^0.5)</f>
        <v>34736.942037962413</v>
      </c>
      <c r="E194">
        <f t="shared" ref="E194:E257" si="19">D194/1000</f>
        <v>34.736942037962415</v>
      </c>
      <c r="F194" s="8">
        <v>0.23450789793438639</v>
      </c>
      <c r="G194">
        <f t="shared" si="14"/>
        <v>2</v>
      </c>
      <c r="H194" s="8">
        <f t="shared" si="15"/>
        <v>0.76549210206561358</v>
      </c>
      <c r="I194">
        <f t="shared" si="16"/>
        <v>4</v>
      </c>
      <c r="J194">
        <f>VLOOKUP(A194,'Housing Cost Calc'!$A$1:$C$826,3,FALSE)</f>
        <v>1575</v>
      </c>
      <c r="K194">
        <f t="shared" si="17"/>
        <v>0.54408934382724461</v>
      </c>
    </row>
    <row r="195" spans="1:11" ht="60" x14ac:dyDescent="0.25">
      <c r="A195" s="4" t="s">
        <v>1681</v>
      </c>
      <c r="B195">
        <v>53162</v>
      </c>
      <c r="C195">
        <v>2.2999999999999998</v>
      </c>
      <c r="D195">
        <f t="shared" si="18"/>
        <v>35053.984726666829</v>
      </c>
      <c r="E195">
        <f t="shared" si="19"/>
        <v>35.053984726666826</v>
      </c>
      <c r="F195" s="8">
        <v>0.23572296476306198</v>
      </c>
      <c r="G195">
        <f t="shared" ref="G195:G258" si="20">IF(F195&lt;0.2,1,IF(F195&lt;0.4,2,IF(F195&lt;0.6,3,IF(F195&lt;0.8,4,5))))</f>
        <v>2</v>
      </c>
      <c r="H195" s="8">
        <f t="shared" ref="H195:H258" si="21">1-F195</f>
        <v>0.76427703523693802</v>
      </c>
      <c r="I195">
        <f t="shared" ref="I195:I258" si="22">6-G195</f>
        <v>4</v>
      </c>
      <c r="J195">
        <f>VLOOKUP(A195,'Housing Cost Calc'!$A$1:$C$826,3,FALSE)</f>
        <v>1289</v>
      </c>
      <c r="K195">
        <f t="shared" ref="K195:K258" si="23">(J195*12)/D195</f>
        <v>0.44126224509457651</v>
      </c>
    </row>
    <row r="196" spans="1:11" ht="60" x14ac:dyDescent="0.25">
      <c r="A196" s="4" t="s">
        <v>1587</v>
      </c>
      <c r="B196">
        <v>49375</v>
      </c>
      <c r="C196">
        <v>1.97</v>
      </c>
      <c r="D196">
        <f t="shared" si="18"/>
        <v>35178.230931530386</v>
      </c>
      <c r="E196">
        <f t="shared" si="19"/>
        <v>35.178230931530386</v>
      </c>
      <c r="F196" s="8">
        <v>0.23693803159173754</v>
      </c>
      <c r="G196">
        <f t="shared" si="20"/>
        <v>2</v>
      </c>
      <c r="H196" s="8">
        <f t="shared" si="21"/>
        <v>0.76306196840826246</v>
      </c>
      <c r="I196">
        <f t="shared" si="22"/>
        <v>4</v>
      </c>
      <c r="J196">
        <f>VLOOKUP(A196,'Housing Cost Calc'!$A$1:$C$826,3,FALSE)</f>
        <v>1510</v>
      </c>
      <c r="K196">
        <f t="shared" si="23"/>
        <v>0.51509128003816051</v>
      </c>
    </row>
    <row r="197" spans="1:11" ht="60" x14ac:dyDescent="0.25">
      <c r="A197" s="4" t="s">
        <v>1055</v>
      </c>
      <c r="B197">
        <v>60725</v>
      </c>
      <c r="C197">
        <v>2.96</v>
      </c>
      <c r="D197">
        <f t="shared" si="18"/>
        <v>35295.689313592127</v>
      </c>
      <c r="E197">
        <f t="shared" si="19"/>
        <v>35.295689313592128</v>
      </c>
      <c r="F197" s="8">
        <v>0.23815309842041313</v>
      </c>
      <c r="G197">
        <f t="shared" si="20"/>
        <v>2</v>
      </c>
      <c r="H197" s="8">
        <f t="shared" si="21"/>
        <v>0.7618469015795869</v>
      </c>
      <c r="I197">
        <f t="shared" si="22"/>
        <v>4</v>
      </c>
      <c r="J197">
        <f>VLOOKUP(A197,'Housing Cost Calc'!$A$1:$C$826,3,FALSE)</f>
        <v>1634</v>
      </c>
      <c r="K197">
        <f t="shared" si="23"/>
        <v>0.55553526170826462</v>
      </c>
    </row>
    <row r="198" spans="1:11" ht="45" x14ac:dyDescent="0.25">
      <c r="A198" s="4" t="s">
        <v>1000</v>
      </c>
      <c r="B198">
        <v>63618</v>
      </c>
      <c r="C198">
        <v>3.23</v>
      </c>
      <c r="D198">
        <f t="shared" si="18"/>
        <v>35398.002095061544</v>
      </c>
      <c r="E198">
        <f t="shared" si="19"/>
        <v>35.398002095061543</v>
      </c>
      <c r="F198" s="8">
        <v>0.23936816524908869</v>
      </c>
      <c r="G198">
        <f t="shared" si="20"/>
        <v>2</v>
      </c>
      <c r="H198" s="8">
        <f t="shared" si="21"/>
        <v>0.76063183475091134</v>
      </c>
      <c r="I198">
        <f t="shared" si="22"/>
        <v>4</v>
      </c>
      <c r="J198">
        <f>VLOOKUP(A198,'Housing Cost Calc'!$A$1:$C$826,3,FALSE)</f>
        <v>1641</v>
      </c>
      <c r="K198">
        <f t="shared" si="23"/>
        <v>0.55630258304174962</v>
      </c>
    </row>
    <row r="199" spans="1:11" ht="60" x14ac:dyDescent="0.25">
      <c r="A199" s="4" t="s">
        <v>1574</v>
      </c>
      <c r="B199">
        <v>57587</v>
      </c>
      <c r="C199">
        <v>2.62</v>
      </c>
      <c r="D199">
        <f t="shared" si="18"/>
        <v>35577.367414374618</v>
      </c>
      <c r="E199">
        <f t="shared" si="19"/>
        <v>35.577367414374621</v>
      </c>
      <c r="F199" s="8">
        <v>0.24058323207776428</v>
      </c>
      <c r="G199">
        <f t="shared" si="20"/>
        <v>2</v>
      </c>
      <c r="H199" s="8">
        <f t="shared" si="21"/>
        <v>0.75941676792223567</v>
      </c>
      <c r="I199">
        <f t="shared" si="22"/>
        <v>4</v>
      </c>
      <c r="J199">
        <f>VLOOKUP(A199,'Housing Cost Calc'!$A$1:$C$826,3,FALSE)</f>
        <v>1181</v>
      </c>
      <c r="K199">
        <f t="shared" si="23"/>
        <v>0.39834313300747404</v>
      </c>
    </row>
    <row r="200" spans="1:11" ht="60" x14ac:dyDescent="0.25">
      <c r="A200" s="4" t="s">
        <v>1341</v>
      </c>
      <c r="B200">
        <v>53333</v>
      </c>
      <c r="C200">
        <v>2.2400000000000002</v>
      </c>
      <c r="D200">
        <f t="shared" si="18"/>
        <v>35634.609537288321</v>
      </c>
      <c r="E200">
        <f t="shared" si="19"/>
        <v>35.63460953728832</v>
      </c>
      <c r="F200" s="8">
        <v>0.24179829890643986</v>
      </c>
      <c r="G200">
        <f t="shared" si="20"/>
        <v>2</v>
      </c>
      <c r="H200" s="8">
        <f t="shared" si="21"/>
        <v>0.75820170109356011</v>
      </c>
      <c r="I200">
        <f t="shared" si="22"/>
        <v>4</v>
      </c>
      <c r="J200">
        <f>VLOOKUP(A200,'Housing Cost Calc'!$A$1:$C$826,3,FALSE)</f>
        <v>1127</v>
      </c>
      <c r="K200">
        <f t="shared" si="23"/>
        <v>0.37951868073223549</v>
      </c>
    </row>
    <row r="201" spans="1:11" ht="60" x14ac:dyDescent="0.25">
      <c r="A201" s="4" t="s">
        <v>1580</v>
      </c>
      <c r="B201">
        <v>50561</v>
      </c>
      <c r="C201">
        <v>2</v>
      </c>
      <c r="D201">
        <f t="shared" si="18"/>
        <v>35752.025963573025</v>
      </c>
      <c r="E201">
        <f t="shared" si="19"/>
        <v>35.752025963573026</v>
      </c>
      <c r="F201" s="8">
        <v>0.24301336573511542</v>
      </c>
      <c r="G201">
        <f t="shared" si="20"/>
        <v>2</v>
      </c>
      <c r="H201" s="8">
        <f t="shared" si="21"/>
        <v>0.75698663426488455</v>
      </c>
      <c r="I201">
        <f t="shared" si="22"/>
        <v>4</v>
      </c>
      <c r="J201">
        <f>VLOOKUP(A201,'Housing Cost Calc'!$A$1:$C$826,3,FALSE)</f>
        <v>1058</v>
      </c>
      <c r="K201">
        <f t="shared" si="23"/>
        <v>0.35511274278374272</v>
      </c>
    </row>
    <row r="202" spans="1:11" ht="60" x14ac:dyDescent="0.25">
      <c r="A202" s="4" t="s">
        <v>1571</v>
      </c>
      <c r="B202">
        <v>53147</v>
      </c>
      <c r="C202">
        <v>2.2000000000000002</v>
      </c>
      <c r="D202">
        <f t="shared" si="18"/>
        <v>35831.700090333929</v>
      </c>
      <c r="E202">
        <f t="shared" si="19"/>
        <v>35.831700090333932</v>
      </c>
      <c r="F202" s="8">
        <v>0.24422843256379101</v>
      </c>
      <c r="G202">
        <f t="shared" si="20"/>
        <v>2</v>
      </c>
      <c r="H202" s="8">
        <f t="shared" si="21"/>
        <v>0.75577156743620899</v>
      </c>
      <c r="I202">
        <f t="shared" si="22"/>
        <v>4</v>
      </c>
      <c r="J202">
        <f>VLOOKUP(A202,'Housing Cost Calc'!$A$1:$C$826,3,FALSE)</f>
        <v>1138</v>
      </c>
      <c r="K202">
        <f t="shared" si="23"/>
        <v>0.38111504521338313</v>
      </c>
    </row>
    <row r="203" spans="1:11" ht="60" x14ac:dyDescent="0.25">
      <c r="A203" s="4" t="s">
        <v>1451</v>
      </c>
      <c r="B203">
        <v>56438</v>
      </c>
      <c r="C203">
        <v>2.48</v>
      </c>
      <c r="D203">
        <f t="shared" si="18"/>
        <v>35838.165838183755</v>
      </c>
      <c r="E203">
        <f t="shared" si="19"/>
        <v>35.838165838183755</v>
      </c>
      <c r="F203" s="8">
        <v>0.2454434993924666</v>
      </c>
      <c r="G203">
        <f t="shared" si="20"/>
        <v>2</v>
      </c>
      <c r="H203" s="8">
        <f t="shared" si="21"/>
        <v>0.75455650060753343</v>
      </c>
      <c r="I203">
        <f t="shared" si="22"/>
        <v>4</v>
      </c>
      <c r="J203">
        <f>VLOOKUP(A203,'Housing Cost Calc'!$A$1:$C$826,3,FALSE)</f>
        <v>1270</v>
      </c>
      <c r="K203">
        <f t="shared" si="23"/>
        <v>0.42524497678847589</v>
      </c>
    </row>
    <row r="204" spans="1:11" ht="60" x14ac:dyDescent="0.25">
      <c r="A204" s="4" t="s">
        <v>1272</v>
      </c>
      <c r="B204">
        <v>53237</v>
      </c>
      <c r="C204">
        <v>2.2000000000000002</v>
      </c>
      <c r="D204">
        <f t="shared" si="18"/>
        <v>35892.378077955618</v>
      </c>
      <c r="E204">
        <f t="shared" si="19"/>
        <v>35.89237807795562</v>
      </c>
      <c r="F204" s="8">
        <v>0.24665856622114216</v>
      </c>
      <c r="G204">
        <f t="shared" si="20"/>
        <v>2</v>
      </c>
      <c r="H204" s="8">
        <f t="shared" si="21"/>
        <v>0.75334143377885787</v>
      </c>
      <c r="I204">
        <f t="shared" si="22"/>
        <v>4</v>
      </c>
      <c r="J204">
        <f>VLOOKUP(A204,'Housing Cost Calc'!$A$1:$C$826,3,FALSE)</f>
        <v>1201</v>
      </c>
      <c r="K204">
        <f t="shared" si="23"/>
        <v>0.40153371751234179</v>
      </c>
    </row>
    <row r="205" spans="1:11" ht="60" x14ac:dyDescent="0.25">
      <c r="A205" s="4" t="s">
        <v>1569</v>
      </c>
      <c r="B205">
        <v>59771</v>
      </c>
      <c r="C205">
        <v>2.77</v>
      </c>
      <c r="D205">
        <f t="shared" si="18"/>
        <v>35912.9133226657</v>
      </c>
      <c r="E205">
        <f t="shared" si="19"/>
        <v>35.912913322665702</v>
      </c>
      <c r="F205" s="8">
        <v>0.24787363304981774</v>
      </c>
      <c r="G205">
        <f t="shared" si="20"/>
        <v>2</v>
      </c>
      <c r="H205" s="8">
        <f t="shared" si="21"/>
        <v>0.75212636695018231</v>
      </c>
      <c r="I205">
        <f t="shared" si="22"/>
        <v>4</v>
      </c>
      <c r="J205">
        <f>VLOOKUP(A205,'Housing Cost Calc'!$A$1:$C$826,3,FALSE)</f>
        <v>1209</v>
      </c>
      <c r="K205">
        <f t="shared" si="23"/>
        <v>0.40397725101415188</v>
      </c>
    </row>
    <row r="206" spans="1:11" ht="60" x14ac:dyDescent="0.25">
      <c r="A206" s="4" t="s">
        <v>1186</v>
      </c>
      <c r="B206">
        <v>58000</v>
      </c>
      <c r="C206">
        <v>2.59</v>
      </c>
      <c r="D206">
        <f t="shared" si="18"/>
        <v>36039.446428069605</v>
      </c>
      <c r="E206">
        <f t="shared" si="19"/>
        <v>36.039446428069603</v>
      </c>
      <c r="F206" s="8">
        <v>0.24908869987849333</v>
      </c>
      <c r="G206">
        <f t="shared" si="20"/>
        <v>2</v>
      </c>
      <c r="H206" s="8">
        <f t="shared" si="21"/>
        <v>0.75091130012150664</v>
      </c>
      <c r="I206">
        <f t="shared" si="22"/>
        <v>4</v>
      </c>
      <c r="J206">
        <f>VLOOKUP(A206,'Housing Cost Calc'!$A$1:$C$826,3,FALSE)</f>
        <v>964</v>
      </c>
      <c r="K206">
        <f t="shared" si="23"/>
        <v>0.32098162281954956</v>
      </c>
    </row>
    <row r="207" spans="1:11" ht="60" x14ac:dyDescent="0.25">
      <c r="A207" s="4" t="s">
        <v>1288</v>
      </c>
      <c r="B207">
        <v>52932</v>
      </c>
      <c r="C207">
        <v>2.15</v>
      </c>
      <c r="D207">
        <f t="shared" si="18"/>
        <v>36099.324376851102</v>
      </c>
      <c r="E207">
        <f t="shared" si="19"/>
        <v>36.099324376851101</v>
      </c>
      <c r="F207" s="8">
        <v>0.25030376670716892</v>
      </c>
      <c r="G207">
        <f t="shared" si="20"/>
        <v>2</v>
      </c>
      <c r="H207" s="8">
        <f t="shared" si="21"/>
        <v>0.74969623329283108</v>
      </c>
      <c r="I207">
        <f t="shared" si="22"/>
        <v>4</v>
      </c>
      <c r="J207">
        <f>VLOOKUP(A207,'Housing Cost Calc'!$A$1:$C$826,3,FALSE)</f>
        <v>1268</v>
      </c>
      <c r="K207">
        <f t="shared" si="23"/>
        <v>0.42150373345373043</v>
      </c>
    </row>
    <row r="208" spans="1:11" ht="60" x14ac:dyDescent="0.25">
      <c r="A208" s="4" t="s">
        <v>1216</v>
      </c>
      <c r="B208">
        <v>59914</v>
      </c>
      <c r="C208">
        <v>2.74</v>
      </c>
      <c r="D208">
        <f t="shared" si="18"/>
        <v>36195.371099784221</v>
      </c>
      <c r="E208">
        <f t="shared" si="19"/>
        <v>36.195371099784218</v>
      </c>
      <c r="F208" s="8">
        <v>0.25151883353584448</v>
      </c>
      <c r="G208">
        <f t="shared" si="20"/>
        <v>2</v>
      </c>
      <c r="H208" s="8">
        <f t="shared" si="21"/>
        <v>0.74848116646415552</v>
      </c>
      <c r="I208">
        <f t="shared" si="22"/>
        <v>4</v>
      </c>
      <c r="J208">
        <f>VLOOKUP(A208,'Housing Cost Calc'!$A$1:$C$826,3,FALSE)</f>
        <v>1260</v>
      </c>
      <c r="K208">
        <f t="shared" si="23"/>
        <v>0.41773297359811123</v>
      </c>
    </row>
    <row r="209" spans="1:11" ht="75" x14ac:dyDescent="0.25">
      <c r="A209" s="4" t="s">
        <v>1345</v>
      </c>
      <c r="B209">
        <v>57917</v>
      </c>
      <c r="C209">
        <v>2.56</v>
      </c>
      <c r="D209">
        <f t="shared" si="18"/>
        <v>36198.125</v>
      </c>
      <c r="E209">
        <f t="shared" si="19"/>
        <v>36.198124999999997</v>
      </c>
      <c r="F209" s="8">
        <v>0.25273390036452004</v>
      </c>
      <c r="G209">
        <f t="shared" si="20"/>
        <v>2</v>
      </c>
      <c r="H209" s="8">
        <f t="shared" si="21"/>
        <v>0.74726609963547996</v>
      </c>
      <c r="I209">
        <f t="shared" si="22"/>
        <v>4</v>
      </c>
      <c r="J209">
        <f>VLOOKUP(A209,'Housing Cost Calc'!$A$1:$C$826,3,FALSE)</f>
        <v>1032</v>
      </c>
      <c r="K209">
        <f t="shared" si="23"/>
        <v>0.34211716767097744</v>
      </c>
    </row>
    <row r="210" spans="1:11" ht="45" x14ac:dyDescent="0.25">
      <c r="A210" s="4" t="s">
        <v>994</v>
      </c>
      <c r="B210">
        <v>64662</v>
      </c>
      <c r="C210">
        <v>3.17</v>
      </c>
      <c r="D210">
        <f t="shared" si="18"/>
        <v>36317.797446382494</v>
      </c>
      <c r="E210">
        <f t="shared" si="19"/>
        <v>36.317797446382492</v>
      </c>
      <c r="F210" s="8">
        <v>0.25394896719319565</v>
      </c>
      <c r="G210">
        <f t="shared" si="20"/>
        <v>2</v>
      </c>
      <c r="H210" s="8">
        <f t="shared" si="21"/>
        <v>0.7460510328068044</v>
      </c>
      <c r="I210">
        <f t="shared" si="22"/>
        <v>4</v>
      </c>
      <c r="J210">
        <f>VLOOKUP(A210,'Housing Cost Calc'!$A$1:$C$826,3,FALSE)</f>
        <v>1594</v>
      </c>
      <c r="K210">
        <f t="shared" si="23"/>
        <v>0.52668392206987436</v>
      </c>
    </row>
    <row r="211" spans="1:11" ht="60" x14ac:dyDescent="0.25">
      <c r="A211" s="4" t="s">
        <v>1318</v>
      </c>
      <c r="B211">
        <v>54482</v>
      </c>
      <c r="C211">
        <v>2.25</v>
      </c>
      <c r="D211">
        <f t="shared" si="18"/>
        <v>36321.333333333336</v>
      </c>
      <c r="E211">
        <f t="shared" si="19"/>
        <v>36.321333333333335</v>
      </c>
      <c r="F211" s="8">
        <v>0.25516403402187121</v>
      </c>
      <c r="G211">
        <f t="shared" si="20"/>
        <v>2</v>
      </c>
      <c r="H211" s="8">
        <f t="shared" si="21"/>
        <v>0.74483596597812873</v>
      </c>
      <c r="I211">
        <f t="shared" si="22"/>
        <v>4</v>
      </c>
      <c r="J211">
        <f>VLOOKUP(A211,'Housing Cost Calc'!$A$1:$C$826,3,FALSE)</f>
        <v>1230</v>
      </c>
      <c r="K211">
        <f t="shared" si="23"/>
        <v>0.40637274696229947</v>
      </c>
    </row>
    <row r="212" spans="1:11" ht="60" x14ac:dyDescent="0.25">
      <c r="A212" s="4" t="s">
        <v>1140</v>
      </c>
      <c r="B212">
        <v>56714</v>
      </c>
      <c r="C212">
        <v>2.42</v>
      </c>
      <c r="D212">
        <f t="shared" si="18"/>
        <v>36457.139989285322</v>
      </c>
      <c r="E212">
        <f t="shared" si="19"/>
        <v>36.457139989285324</v>
      </c>
      <c r="F212" s="8">
        <v>0.25637910085054677</v>
      </c>
      <c r="G212">
        <f t="shared" si="20"/>
        <v>2</v>
      </c>
      <c r="H212" s="8">
        <f t="shared" si="21"/>
        <v>0.74362089914945328</v>
      </c>
      <c r="I212">
        <f t="shared" si="22"/>
        <v>4</v>
      </c>
      <c r="J212">
        <f>VLOOKUP(A212,'Housing Cost Calc'!$A$1:$C$826,3,FALSE)</f>
        <v>1007</v>
      </c>
      <c r="K212">
        <f t="shared" si="23"/>
        <v>0.33145770632450772</v>
      </c>
    </row>
    <row r="213" spans="1:11" ht="60" x14ac:dyDescent="0.25">
      <c r="A213" s="4" t="s">
        <v>1485</v>
      </c>
      <c r="B213">
        <v>58229</v>
      </c>
      <c r="C213">
        <v>2.54</v>
      </c>
      <c r="D213">
        <f t="shared" si="18"/>
        <v>36536.124077389839</v>
      </c>
      <c r="E213">
        <f t="shared" si="19"/>
        <v>36.536124077389836</v>
      </c>
      <c r="F213" s="8">
        <v>0.25759416767922233</v>
      </c>
      <c r="G213">
        <f t="shared" si="20"/>
        <v>2</v>
      </c>
      <c r="H213" s="8">
        <f t="shared" si="21"/>
        <v>0.74240583232077761</v>
      </c>
      <c r="I213">
        <f t="shared" si="22"/>
        <v>4</v>
      </c>
      <c r="J213">
        <f>VLOOKUP(A213,'Housing Cost Calc'!$A$1:$C$826,3,FALSE)</f>
        <v>1130</v>
      </c>
      <c r="K213">
        <f t="shared" si="23"/>
        <v>0.37113953224150353</v>
      </c>
    </row>
    <row r="214" spans="1:11" ht="60" x14ac:dyDescent="0.25">
      <c r="A214" s="4" t="s">
        <v>1471</v>
      </c>
      <c r="B214">
        <v>61196</v>
      </c>
      <c r="C214">
        <v>2.74</v>
      </c>
      <c r="D214">
        <f t="shared" si="18"/>
        <v>36969.855623433512</v>
      </c>
      <c r="E214">
        <f t="shared" si="19"/>
        <v>36.96985562343351</v>
      </c>
      <c r="F214" s="8">
        <v>0.25880923450789795</v>
      </c>
      <c r="G214">
        <f t="shared" si="20"/>
        <v>2</v>
      </c>
      <c r="H214" s="8">
        <f t="shared" si="21"/>
        <v>0.74119076549210205</v>
      </c>
      <c r="I214">
        <f t="shared" si="22"/>
        <v>4</v>
      </c>
      <c r="J214">
        <f>VLOOKUP(A214,'Housing Cost Calc'!$A$1:$C$826,3,FALSE)</f>
        <v>1454</v>
      </c>
      <c r="K214">
        <f t="shared" si="23"/>
        <v>0.47195207300026637</v>
      </c>
    </row>
    <row r="215" spans="1:11" ht="60" x14ac:dyDescent="0.25">
      <c r="A215" s="4" t="s">
        <v>1313</v>
      </c>
      <c r="B215">
        <v>57072</v>
      </c>
      <c r="C215">
        <v>2.35</v>
      </c>
      <c r="D215">
        <f t="shared" si="18"/>
        <v>37229.667785306054</v>
      </c>
      <c r="E215">
        <f t="shared" si="19"/>
        <v>37.229667785306056</v>
      </c>
      <c r="F215" s="8">
        <v>0.2600243013365735</v>
      </c>
      <c r="G215">
        <f t="shared" si="20"/>
        <v>2</v>
      </c>
      <c r="H215" s="8">
        <f t="shared" si="21"/>
        <v>0.7399756986634265</v>
      </c>
      <c r="I215">
        <f t="shared" si="22"/>
        <v>4</v>
      </c>
      <c r="J215">
        <f>VLOOKUP(A215,'Housing Cost Calc'!$A$1:$C$826,3,FALSE)</f>
        <v>1136</v>
      </c>
      <c r="K215">
        <f t="shared" si="23"/>
        <v>0.36615959289812222</v>
      </c>
    </row>
    <row r="216" spans="1:11" ht="60" x14ac:dyDescent="0.25">
      <c r="A216" s="4" t="s">
        <v>1274</v>
      </c>
      <c r="B216">
        <v>58029</v>
      </c>
      <c r="C216">
        <v>2.41</v>
      </c>
      <c r="D216">
        <f t="shared" si="18"/>
        <v>37379.764873413813</v>
      </c>
      <c r="E216">
        <f t="shared" si="19"/>
        <v>37.379764873413812</v>
      </c>
      <c r="F216" s="8">
        <v>0.26123936816524906</v>
      </c>
      <c r="G216">
        <f t="shared" si="20"/>
        <v>2</v>
      </c>
      <c r="H216" s="8">
        <f t="shared" si="21"/>
        <v>0.73876063183475094</v>
      </c>
      <c r="I216">
        <f t="shared" si="22"/>
        <v>4</v>
      </c>
      <c r="J216">
        <f>VLOOKUP(A216,'Housing Cost Calc'!$A$1:$C$826,3,FALSE)</f>
        <v>1201</v>
      </c>
      <c r="K216">
        <f t="shared" si="23"/>
        <v>0.38555619728497731</v>
      </c>
    </row>
    <row r="217" spans="1:11" ht="60" x14ac:dyDescent="0.25">
      <c r="A217" s="4" t="s">
        <v>1687</v>
      </c>
      <c r="B217">
        <v>58278</v>
      </c>
      <c r="C217">
        <v>2.4300000000000002</v>
      </c>
      <c r="D217">
        <f t="shared" si="18"/>
        <v>37385.354430925567</v>
      </c>
      <c r="E217">
        <f t="shared" si="19"/>
        <v>37.385354430925567</v>
      </c>
      <c r="F217" s="8">
        <v>0.26245443499392468</v>
      </c>
      <c r="G217">
        <f t="shared" si="20"/>
        <v>2</v>
      </c>
      <c r="H217" s="8">
        <f t="shared" si="21"/>
        <v>0.73754556500607538</v>
      </c>
      <c r="I217">
        <f t="shared" si="22"/>
        <v>4</v>
      </c>
      <c r="J217">
        <f>VLOOKUP(A217,'Housing Cost Calc'!$A$1:$C$826,3,FALSE)</f>
        <v>1191</v>
      </c>
      <c r="K217">
        <f t="shared" si="23"/>
        <v>0.38228873893402238</v>
      </c>
    </row>
    <row r="218" spans="1:11" ht="45" x14ac:dyDescent="0.25">
      <c r="A218" s="4" t="s">
        <v>992</v>
      </c>
      <c r="B218">
        <v>56009</v>
      </c>
      <c r="C218">
        <v>2.2400000000000002</v>
      </c>
      <c r="D218">
        <f t="shared" si="18"/>
        <v>37422.587245682444</v>
      </c>
      <c r="E218">
        <f t="shared" si="19"/>
        <v>37.422587245682443</v>
      </c>
      <c r="F218" s="8">
        <v>0.26366950182260024</v>
      </c>
      <c r="G218">
        <f t="shared" si="20"/>
        <v>2</v>
      </c>
      <c r="H218" s="8">
        <f t="shared" si="21"/>
        <v>0.73633049817739971</v>
      </c>
      <c r="I218">
        <f t="shared" si="22"/>
        <v>4</v>
      </c>
      <c r="J218">
        <f>VLOOKUP(A218,'Housing Cost Calc'!$A$1:$C$826,3,FALSE)</f>
        <v>1463</v>
      </c>
      <c r="K218">
        <f t="shared" si="23"/>
        <v>0.46912844065920345</v>
      </c>
    </row>
    <row r="219" spans="1:11" ht="60" x14ac:dyDescent="0.25">
      <c r="A219" s="4" t="s">
        <v>1094</v>
      </c>
      <c r="B219">
        <v>59552</v>
      </c>
      <c r="C219">
        <v>2.4700000000000002</v>
      </c>
      <c r="D219">
        <f t="shared" si="18"/>
        <v>37892.030204733514</v>
      </c>
      <c r="E219">
        <f t="shared" si="19"/>
        <v>37.892030204733516</v>
      </c>
      <c r="F219" s="8">
        <v>0.2648845686512758</v>
      </c>
      <c r="G219">
        <f t="shared" si="20"/>
        <v>2</v>
      </c>
      <c r="H219" s="8">
        <f t="shared" si="21"/>
        <v>0.73511543134872426</v>
      </c>
      <c r="I219">
        <f t="shared" si="22"/>
        <v>4</v>
      </c>
      <c r="J219">
        <f>VLOOKUP(A219,'Housing Cost Calc'!$A$1:$C$826,3,FALSE)</f>
        <v>1164</v>
      </c>
      <c r="K219">
        <f t="shared" si="23"/>
        <v>0.36862632919191285</v>
      </c>
    </row>
    <row r="220" spans="1:11" ht="60" x14ac:dyDescent="0.25">
      <c r="A220" s="4" t="s">
        <v>1487</v>
      </c>
      <c r="B220">
        <v>57358</v>
      </c>
      <c r="C220">
        <v>2.2599999999999998</v>
      </c>
      <c r="D220">
        <f t="shared" si="18"/>
        <v>38153.974056226252</v>
      </c>
      <c r="E220">
        <f t="shared" si="19"/>
        <v>38.153974056226254</v>
      </c>
      <c r="F220" s="8">
        <v>0.26609963547995141</v>
      </c>
      <c r="G220">
        <f t="shared" si="20"/>
        <v>2</v>
      </c>
      <c r="H220" s="8">
        <f t="shared" si="21"/>
        <v>0.73390036452004859</v>
      </c>
      <c r="I220">
        <f t="shared" si="22"/>
        <v>4</v>
      </c>
      <c r="J220">
        <f>VLOOKUP(A220,'Housing Cost Calc'!$A$1:$C$826,3,FALSE)</f>
        <v>1120</v>
      </c>
      <c r="K220">
        <f t="shared" si="23"/>
        <v>0.35225688365237956</v>
      </c>
    </row>
    <row r="221" spans="1:11" ht="60" x14ac:dyDescent="0.25">
      <c r="A221" s="4" t="s">
        <v>1098</v>
      </c>
      <c r="B221">
        <v>63167</v>
      </c>
      <c r="C221">
        <v>2.74</v>
      </c>
      <c r="D221">
        <f t="shared" si="18"/>
        <v>38160.58026938729</v>
      </c>
      <c r="E221">
        <f t="shared" si="19"/>
        <v>38.160580269387289</v>
      </c>
      <c r="F221" s="8">
        <v>0.26731470230862697</v>
      </c>
      <c r="G221">
        <f t="shared" si="20"/>
        <v>2</v>
      </c>
      <c r="H221" s="8">
        <f t="shared" si="21"/>
        <v>0.73268529769137303</v>
      </c>
      <c r="I221">
        <f t="shared" si="22"/>
        <v>4</v>
      </c>
      <c r="J221">
        <f>VLOOKUP(A221,'Housing Cost Calc'!$A$1:$C$826,3,FALSE)</f>
        <v>1345</v>
      </c>
      <c r="K221">
        <f t="shared" si="23"/>
        <v>0.42294954337860613</v>
      </c>
    </row>
    <row r="222" spans="1:11" ht="60" x14ac:dyDescent="0.25">
      <c r="A222" s="4" t="s">
        <v>1561</v>
      </c>
      <c r="B222">
        <v>71225</v>
      </c>
      <c r="C222">
        <v>3.45</v>
      </c>
      <c r="D222">
        <f t="shared" si="18"/>
        <v>38346.250974092836</v>
      </c>
      <c r="E222">
        <f t="shared" si="19"/>
        <v>38.34625097409284</v>
      </c>
      <c r="F222" s="8">
        <v>0.26852976913730253</v>
      </c>
      <c r="G222">
        <f t="shared" si="20"/>
        <v>2</v>
      </c>
      <c r="H222" s="8">
        <f t="shared" si="21"/>
        <v>0.73147023086269747</v>
      </c>
      <c r="I222">
        <f t="shared" si="22"/>
        <v>4</v>
      </c>
      <c r="J222">
        <f>VLOOKUP(A222,'Housing Cost Calc'!$A$1:$C$826,3,FALSE)</f>
        <v>1380</v>
      </c>
      <c r="K222">
        <f t="shared" si="23"/>
        <v>0.43185447284502793</v>
      </c>
    </row>
    <row r="223" spans="1:11" ht="60" x14ac:dyDescent="0.25">
      <c r="A223" s="4" t="s">
        <v>1699</v>
      </c>
      <c r="B223">
        <v>57218</v>
      </c>
      <c r="C223">
        <v>2.21</v>
      </c>
      <c r="D223">
        <f t="shared" si="18"/>
        <v>38488.991926881004</v>
      </c>
      <c r="E223">
        <f t="shared" si="19"/>
        <v>38.488991926881006</v>
      </c>
      <c r="F223" s="8">
        <v>0.26974483596597815</v>
      </c>
      <c r="G223">
        <f t="shared" si="20"/>
        <v>2</v>
      </c>
      <c r="H223" s="8">
        <f t="shared" si="21"/>
        <v>0.7302551640340218</v>
      </c>
      <c r="I223">
        <f t="shared" si="22"/>
        <v>4</v>
      </c>
      <c r="J223">
        <f>VLOOKUP(A223,'Housing Cost Calc'!$A$1:$C$826,3,FALSE)</f>
        <v>1035</v>
      </c>
      <c r="K223">
        <f t="shared" si="23"/>
        <v>0.32268966731045451</v>
      </c>
    </row>
    <row r="224" spans="1:11" ht="60" x14ac:dyDescent="0.25">
      <c r="A224" s="4" t="s">
        <v>1427</v>
      </c>
      <c r="B224">
        <v>51138</v>
      </c>
      <c r="C224">
        <v>1.76</v>
      </c>
      <c r="D224">
        <f t="shared" si="18"/>
        <v>38546.717847544191</v>
      </c>
      <c r="E224">
        <f t="shared" si="19"/>
        <v>38.546717847544194</v>
      </c>
      <c r="F224" s="8">
        <v>0.27095990279465371</v>
      </c>
      <c r="G224">
        <f t="shared" si="20"/>
        <v>2</v>
      </c>
      <c r="H224" s="8">
        <f t="shared" si="21"/>
        <v>0.72904009720534635</v>
      </c>
      <c r="I224">
        <f t="shared" si="22"/>
        <v>4</v>
      </c>
      <c r="J224">
        <f>VLOOKUP(A224,'Housing Cost Calc'!$A$1:$C$826,3,FALSE)</f>
        <v>1446</v>
      </c>
      <c r="K224">
        <f t="shared" si="23"/>
        <v>0.45015505778283782</v>
      </c>
    </row>
    <row r="225" spans="1:11" ht="60" x14ac:dyDescent="0.25">
      <c r="A225" s="4" t="s">
        <v>1510</v>
      </c>
      <c r="B225">
        <v>62927</v>
      </c>
      <c r="C225">
        <v>2.66</v>
      </c>
      <c r="D225">
        <f t="shared" si="18"/>
        <v>38583.019215770444</v>
      </c>
      <c r="E225">
        <f t="shared" si="19"/>
        <v>38.583019215770442</v>
      </c>
      <c r="F225" s="8">
        <v>0.27217496962332927</v>
      </c>
      <c r="G225">
        <f t="shared" si="20"/>
        <v>2</v>
      </c>
      <c r="H225" s="8">
        <f t="shared" si="21"/>
        <v>0.72782503037667068</v>
      </c>
      <c r="I225">
        <f t="shared" si="22"/>
        <v>4</v>
      </c>
      <c r="J225">
        <f>VLOOKUP(A225,'Housing Cost Calc'!$A$1:$C$826,3,FALSE)</f>
        <v>1377</v>
      </c>
      <c r="K225">
        <f t="shared" si="23"/>
        <v>0.42827130524938212</v>
      </c>
    </row>
    <row r="226" spans="1:11" ht="45" x14ac:dyDescent="0.25">
      <c r="A226" s="4" t="s">
        <v>996</v>
      </c>
      <c r="B226">
        <v>65113</v>
      </c>
      <c r="C226">
        <v>2.83</v>
      </c>
      <c r="D226">
        <f t="shared" si="18"/>
        <v>38705.660915760047</v>
      </c>
      <c r="E226">
        <f t="shared" si="19"/>
        <v>38.705660915760049</v>
      </c>
      <c r="F226" s="8">
        <v>0.27339003645200488</v>
      </c>
      <c r="G226">
        <f t="shared" si="20"/>
        <v>2</v>
      </c>
      <c r="H226" s="8">
        <f t="shared" si="21"/>
        <v>0.72660996354799512</v>
      </c>
      <c r="I226">
        <f t="shared" si="22"/>
        <v>4</v>
      </c>
      <c r="J226">
        <f>VLOOKUP(A226,'Housing Cost Calc'!$A$1:$C$826,3,FALSE)</f>
        <v>1492</v>
      </c>
      <c r="K226">
        <f t="shared" si="23"/>
        <v>0.46256799590547509</v>
      </c>
    </row>
    <row r="227" spans="1:11" ht="60" x14ac:dyDescent="0.25">
      <c r="A227" s="4" t="s">
        <v>1702</v>
      </c>
      <c r="B227">
        <v>57917</v>
      </c>
      <c r="C227">
        <v>2.23</v>
      </c>
      <c r="D227">
        <f t="shared" si="18"/>
        <v>38784.091839575507</v>
      </c>
      <c r="E227">
        <f t="shared" si="19"/>
        <v>38.78409183957551</v>
      </c>
      <c r="F227" s="8">
        <v>0.27460510328068044</v>
      </c>
      <c r="G227">
        <f t="shared" si="20"/>
        <v>2</v>
      </c>
      <c r="H227" s="8">
        <f t="shared" si="21"/>
        <v>0.72539489671931956</v>
      </c>
      <c r="I227">
        <f t="shared" si="22"/>
        <v>4</v>
      </c>
      <c r="J227">
        <f>VLOOKUP(A227,'Housing Cost Calc'!$A$1:$C$826,3,FALSE)</f>
        <v>1077</v>
      </c>
      <c r="K227">
        <f t="shared" si="23"/>
        <v>0.33322940894060787</v>
      </c>
    </row>
    <row r="228" spans="1:11" ht="60" x14ac:dyDescent="0.25">
      <c r="A228" s="4" t="s">
        <v>1222</v>
      </c>
      <c r="B228">
        <v>58889</v>
      </c>
      <c r="C228">
        <v>2.2999999999999998</v>
      </c>
      <c r="D228">
        <f t="shared" si="18"/>
        <v>38830.256697804507</v>
      </c>
      <c r="E228">
        <f t="shared" si="19"/>
        <v>38.830256697804508</v>
      </c>
      <c r="F228" s="8">
        <v>0.275820170109356</v>
      </c>
      <c r="G228">
        <f t="shared" si="20"/>
        <v>2</v>
      </c>
      <c r="H228" s="8">
        <f t="shared" si="21"/>
        <v>0.724179829890644</v>
      </c>
      <c r="I228">
        <f t="shared" si="22"/>
        <v>4</v>
      </c>
      <c r="J228">
        <f>VLOOKUP(A228,'Housing Cost Calc'!$A$1:$C$826,3,FALSE)</f>
        <v>1280</v>
      </c>
      <c r="K228">
        <f t="shared" si="23"/>
        <v>0.39556782020625852</v>
      </c>
    </row>
    <row r="229" spans="1:11" ht="60" x14ac:dyDescent="0.25">
      <c r="A229" s="4" t="s">
        <v>1628</v>
      </c>
      <c r="B229">
        <v>57286</v>
      </c>
      <c r="C229">
        <v>2.17</v>
      </c>
      <c r="D229">
        <f t="shared" si="18"/>
        <v>38888.270748945855</v>
      </c>
      <c r="E229">
        <f t="shared" si="19"/>
        <v>38.888270748945857</v>
      </c>
      <c r="F229" s="8">
        <v>0.27703523693803161</v>
      </c>
      <c r="G229">
        <f t="shared" si="20"/>
        <v>2</v>
      </c>
      <c r="H229" s="8">
        <f t="shared" si="21"/>
        <v>0.72296476306196844</v>
      </c>
      <c r="I229">
        <f t="shared" si="22"/>
        <v>4</v>
      </c>
      <c r="J229">
        <f>VLOOKUP(A229,'Housing Cost Calc'!$A$1:$C$826,3,FALSE)</f>
        <v>1094</v>
      </c>
      <c r="K229">
        <f t="shared" si="23"/>
        <v>0.33758250874027002</v>
      </c>
    </row>
    <row r="230" spans="1:11" ht="60" x14ac:dyDescent="0.25">
      <c r="A230" s="4" t="s">
        <v>1275</v>
      </c>
      <c r="B230">
        <v>59018</v>
      </c>
      <c r="C230">
        <v>2.2999999999999998</v>
      </c>
      <c r="D230">
        <f t="shared" si="18"/>
        <v>38915.316778872562</v>
      </c>
      <c r="E230">
        <f t="shared" si="19"/>
        <v>38.915316778872565</v>
      </c>
      <c r="F230" s="8">
        <v>0.27825030376670717</v>
      </c>
      <c r="G230">
        <f t="shared" si="20"/>
        <v>2</v>
      </c>
      <c r="H230" s="8">
        <f t="shared" si="21"/>
        <v>0.72174969623329277</v>
      </c>
      <c r="I230">
        <f t="shared" si="22"/>
        <v>4</v>
      </c>
      <c r="J230">
        <f>VLOOKUP(A230,'Housing Cost Calc'!$A$1:$C$826,3,FALSE)</f>
        <v>1070</v>
      </c>
      <c r="K230">
        <f t="shared" si="23"/>
        <v>0.32994720492602903</v>
      </c>
    </row>
    <row r="231" spans="1:11" ht="60" x14ac:dyDescent="0.25">
      <c r="A231" s="4" t="s">
        <v>1541</v>
      </c>
      <c r="B231">
        <v>64241</v>
      </c>
      <c r="C231">
        <v>2.72</v>
      </c>
      <c r="D231">
        <f t="shared" si="18"/>
        <v>38951.827719897665</v>
      </c>
      <c r="E231">
        <f t="shared" si="19"/>
        <v>38.951827719897665</v>
      </c>
      <c r="F231" s="8">
        <v>0.27946537059538273</v>
      </c>
      <c r="G231">
        <f t="shared" si="20"/>
        <v>2</v>
      </c>
      <c r="H231" s="8">
        <f t="shared" si="21"/>
        <v>0.72053462940461732</v>
      </c>
      <c r="I231">
        <f t="shared" si="22"/>
        <v>4</v>
      </c>
      <c r="J231">
        <f>VLOOKUP(A231,'Housing Cost Calc'!$A$1:$C$826,3,FALSE)</f>
        <v>1235</v>
      </c>
      <c r="K231">
        <f t="shared" si="23"/>
        <v>0.38046995141204981</v>
      </c>
    </row>
    <row r="232" spans="1:11" ht="60" x14ac:dyDescent="0.25">
      <c r="A232" s="4" t="s">
        <v>1368</v>
      </c>
      <c r="B232">
        <v>55565</v>
      </c>
      <c r="C232">
        <v>2.0299999999999998</v>
      </c>
      <c r="D232">
        <f t="shared" si="18"/>
        <v>38998.984608481936</v>
      </c>
      <c r="E232">
        <f t="shared" si="19"/>
        <v>38.998984608481933</v>
      </c>
      <c r="F232" s="8">
        <v>0.28068043742405835</v>
      </c>
      <c r="G232">
        <f t="shared" si="20"/>
        <v>2</v>
      </c>
      <c r="H232" s="8">
        <f t="shared" si="21"/>
        <v>0.71931956257594165</v>
      </c>
      <c r="I232">
        <f t="shared" si="22"/>
        <v>4</v>
      </c>
      <c r="J232">
        <f>VLOOKUP(A232,'Housing Cost Calc'!$A$1:$C$826,3,FALSE)</f>
        <v>1268</v>
      </c>
      <c r="K232">
        <f t="shared" si="23"/>
        <v>0.39016400433899129</v>
      </c>
    </row>
    <row r="233" spans="1:11" ht="60" x14ac:dyDescent="0.25">
      <c r="A233" s="4" t="s">
        <v>1686</v>
      </c>
      <c r="B233">
        <v>61675</v>
      </c>
      <c r="C233">
        <v>2.4900000000000002</v>
      </c>
      <c r="D233">
        <f t="shared" si="18"/>
        <v>39084.943151097177</v>
      </c>
      <c r="E233">
        <f t="shared" si="19"/>
        <v>39.084943151097178</v>
      </c>
      <c r="F233" s="8">
        <v>0.28189550425273391</v>
      </c>
      <c r="G233">
        <f t="shared" si="20"/>
        <v>2</v>
      </c>
      <c r="H233" s="8">
        <f t="shared" si="21"/>
        <v>0.71810449574726609</v>
      </c>
      <c r="I233">
        <f t="shared" si="22"/>
        <v>4</v>
      </c>
      <c r="J233">
        <f>VLOOKUP(A233,'Housing Cost Calc'!$A$1:$C$826,3,FALSE)</f>
        <v>1167</v>
      </c>
      <c r="K233">
        <f t="shared" si="23"/>
        <v>0.35829654263183663</v>
      </c>
    </row>
    <row r="234" spans="1:11" ht="60" x14ac:dyDescent="0.25">
      <c r="A234" s="4" t="s">
        <v>1662</v>
      </c>
      <c r="B234">
        <v>53648</v>
      </c>
      <c r="C234">
        <v>1.88</v>
      </c>
      <c r="D234">
        <f t="shared" si="18"/>
        <v>39126.825319395233</v>
      </c>
      <c r="E234">
        <f t="shared" si="19"/>
        <v>39.12682531939523</v>
      </c>
      <c r="F234" s="8">
        <v>0.28311057108140947</v>
      </c>
      <c r="G234">
        <f t="shared" si="20"/>
        <v>2</v>
      </c>
      <c r="H234" s="8">
        <f t="shared" si="21"/>
        <v>0.71688942891859053</v>
      </c>
      <c r="I234">
        <f t="shared" si="22"/>
        <v>4</v>
      </c>
      <c r="J234">
        <f>VLOOKUP(A234,'Housing Cost Calc'!$A$1:$C$826,3,FALSE)</f>
        <v>1119</v>
      </c>
      <c r="K234">
        <f t="shared" si="23"/>
        <v>0.34319165662908302</v>
      </c>
    </row>
    <row r="235" spans="1:11" ht="60" x14ac:dyDescent="0.25">
      <c r="A235" s="4" t="s">
        <v>1707</v>
      </c>
      <c r="B235">
        <v>65192</v>
      </c>
      <c r="C235">
        <v>2.77</v>
      </c>
      <c r="D235">
        <f t="shared" si="18"/>
        <v>39170.076547677338</v>
      </c>
      <c r="E235">
        <f t="shared" si="19"/>
        <v>39.17007654767734</v>
      </c>
      <c r="F235" s="8">
        <v>0.28432563791008503</v>
      </c>
      <c r="G235">
        <f t="shared" si="20"/>
        <v>2</v>
      </c>
      <c r="H235" s="8">
        <f t="shared" si="21"/>
        <v>0.71567436208991497</v>
      </c>
      <c r="I235">
        <f t="shared" si="22"/>
        <v>4</v>
      </c>
      <c r="J235">
        <f>VLOOKUP(A235,'Housing Cost Calc'!$A$1:$C$826,3,FALSE)</f>
        <v>1124</v>
      </c>
      <c r="K235">
        <f t="shared" si="23"/>
        <v>0.34434448918123944</v>
      </c>
    </row>
    <row r="236" spans="1:11" ht="60" x14ac:dyDescent="0.25">
      <c r="A236" s="4" t="s">
        <v>1348</v>
      </c>
      <c r="B236">
        <v>60160</v>
      </c>
      <c r="C236">
        <v>2.34</v>
      </c>
      <c r="D236">
        <f t="shared" si="18"/>
        <v>39327.822299710504</v>
      </c>
      <c r="E236">
        <f t="shared" si="19"/>
        <v>39.327822299710505</v>
      </c>
      <c r="F236" s="8">
        <v>0.28554070473876064</v>
      </c>
      <c r="G236">
        <f t="shared" si="20"/>
        <v>2</v>
      </c>
      <c r="H236" s="8">
        <f t="shared" si="21"/>
        <v>0.71445929526123941</v>
      </c>
      <c r="I236">
        <f t="shared" si="22"/>
        <v>4</v>
      </c>
      <c r="J236">
        <f>VLOOKUP(A236,'Housing Cost Calc'!$A$1:$C$826,3,FALSE)</f>
        <v>1013</v>
      </c>
      <c r="K236">
        <f t="shared" si="23"/>
        <v>0.30909415495628606</v>
      </c>
    </row>
    <row r="237" spans="1:11" ht="60" x14ac:dyDescent="0.25">
      <c r="A237" s="4" t="s">
        <v>1457</v>
      </c>
      <c r="B237">
        <v>63715</v>
      </c>
      <c r="C237">
        <v>2.61</v>
      </c>
      <c r="D237">
        <f t="shared" si="18"/>
        <v>39438.594906502869</v>
      </c>
      <c r="E237">
        <f t="shared" si="19"/>
        <v>39.438594906502871</v>
      </c>
      <c r="F237" s="8">
        <v>0.2867557715674362</v>
      </c>
      <c r="G237">
        <f t="shared" si="20"/>
        <v>2</v>
      </c>
      <c r="H237" s="8">
        <f t="shared" si="21"/>
        <v>0.71324422843256374</v>
      </c>
      <c r="I237">
        <f t="shared" si="22"/>
        <v>4</v>
      </c>
      <c r="J237">
        <f>VLOOKUP(A237,'Housing Cost Calc'!$A$1:$C$826,3,FALSE)</f>
        <v>1457</v>
      </c>
      <c r="K237">
        <f t="shared" si="23"/>
        <v>0.44332208187054695</v>
      </c>
    </row>
    <row r="238" spans="1:11" ht="45" x14ac:dyDescent="0.25">
      <c r="A238" s="4" t="s">
        <v>911</v>
      </c>
      <c r="B238">
        <v>66250</v>
      </c>
      <c r="C238">
        <v>2.81</v>
      </c>
      <c r="D238">
        <f t="shared" si="18"/>
        <v>39521.436590512953</v>
      </c>
      <c r="E238">
        <f t="shared" si="19"/>
        <v>39.521436590512955</v>
      </c>
      <c r="F238" s="8">
        <v>0.28797083839611176</v>
      </c>
      <c r="G238">
        <f t="shared" si="20"/>
        <v>2</v>
      </c>
      <c r="H238" s="8">
        <f t="shared" si="21"/>
        <v>0.71202916160388829</v>
      </c>
      <c r="I238">
        <f t="shared" si="22"/>
        <v>4</v>
      </c>
      <c r="J238">
        <f>VLOOKUP(A238,'Housing Cost Calc'!$A$1:$C$826,3,FALSE)</f>
        <v>2096</v>
      </c>
      <c r="K238">
        <f t="shared" si="23"/>
        <v>0.6364141126903694</v>
      </c>
    </row>
    <row r="239" spans="1:11" ht="60" x14ac:dyDescent="0.25">
      <c r="A239" s="4" t="s">
        <v>1176</v>
      </c>
      <c r="B239">
        <v>62120</v>
      </c>
      <c r="C239">
        <v>2.4700000000000002</v>
      </c>
      <c r="D239">
        <f t="shared" si="18"/>
        <v>39526.009476055311</v>
      </c>
      <c r="E239">
        <f t="shared" si="19"/>
        <v>39.526009476055314</v>
      </c>
      <c r="F239" s="8">
        <v>0.28918590522478738</v>
      </c>
      <c r="G239">
        <f t="shared" si="20"/>
        <v>2</v>
      </c>
      <c r="H239" s="8">
        <f t="shared" si="21"/>
        <v>0.71081409477521262</v>
      </c>
      <c r="I239">
        <f t="shared" si="22"/>
        <v>4</v>
      </c>
      <c r="J239">
        <f>VLOOKUP(A239,'Housing Cost Calc'!$A$1:$C$826,3,FALSE)</f>
        <v>1268</v>
      </c>
      <c r="K239">
        <f t="shared" si="23"/>
        <v>0.38496170500636517</v>
      </c>
    </row>
    <row r="240" spans="1:11" ht="60" x14ac:dyDescent="0.25">
      <c r="A240" s="4" t="s">
        <v>1286</v>
      </c>
      <c r="B240">
        <v>62700</v>
      </c>
      <c r="C240">
        <v>2.5099999999999998</v>
      </c>
      <c r="D240">
        <f t="shared" si="18"/>
        <v>39575.889074232262</v>
      </c>
      <c r="E240">
        <f t="shared" si="19"/>
        <v>39.575889074232265</v>
      </c>
      <c r="F240" s="8">
        <v>0.29040097205346294</v>
      </c>
      <c r="G240">
        <f t="shared" si="20"/>
        <v>2</v>
      </c>
      <c r="H240" s="8">
        <f t="shared" si="21"/>
        <v>0.70959902794653706</v>
      </c>
      <c r="I240">
        <f t="shared" si="22"/>
        <v>4</v>
      </c>
      <c r="J240">
        <f>VLOOKUP(A240,'Housing Cost Calc'!$A$1:$C$826,3,FALSE)</f>
        <v>1198</v>
      </c>
      <c r="K240">
        <f t="shared" si="23"/>
        <v>0.36325147296211141</v>
      </c>
    </row>
    <row r="241" spans="1:11" ht="60" x14ac:dyDescent="0.25">
      <c r="A241" s="4" t="s">
        <v>1164</v>
      </c>
      <c r="B241">
        <v>63468</v>
      </c>
      <c r="C241">
        <v>2.57</v>
      </c>
      <c r="D241">
        <f t="shared" si="18"/>
        <v>39590.250656969984</v>
      </c>
      <c r="E241">
        <f t="shared" si="19"/>
        <v>39.590250656969985</v>
      </c>
      <c r="F241" s="8">
        <v>0.2916160388821385</v>
      </c>
      <c r="G241">
        <f t="shared" si="20"/>
        <v>2</v>
      </c>
      <c r="H241" s="8">
        <f t="shared" si="21"/>
        <v>0.7083839611178615</v>
      </c>
      <c r="I241">
        <f t="shared" si="22"/>
        <v>4</v>
      </c>
      <c r="J241">
        <f>VLOOKUP(A241,'Housing Cost Calc'!$A$1:$C$826,3,FALSE)</f>
        <v>1283</v>
      </c>
      <c r="K241">
        <f t="shared" si="23"/>
        <v>0.38888362019727418</v>
      </c>
    </row>
    <row r="242" spans="1:11" ht="60" x14ac:dyDescent="0.25">
      <c r="A242" s="4" t="s">
        <v>1682</v>
      </c>
      <c r="B242">
        <v>62054</v>
      </c>
      <c r="C242">
        <v>2.4300000000000002</v>
      </c>
      <c r="D242">
        <f t="shared" si="18"/>
        <v>39807.659560325599</v>
      </c>
      <c r="E242">
        <f t="shared" si="19"/>
        <v>39.807659560325597</v>
      </c>
      <c r="F242" s="8">
        <v>0.29283110571081411</v>
      </c>
      <c r="G242">
        <f t="shared" si="20"/>
        <v>2</v>
      </c>
      <c r="H242" s="8">
        <f t="shared" si="21"/>
        <v>0.70716889428918583</v>
      </c>
      <c r="I242">
        <f t="shared" si="22"/>
        <v>4</v>
      </c>
      <c r="J242">
        <f>VLOOKUP(A242,'Housing Cost Calc'!$A$1:$C$826,3,FALSE)</f>
        <v>1097</v>
      </c>
      <c r="K242">
        <f t="shared" si="23"/>
        <v>0.3306901271111134</v>
      </c>
    </row>
    <row r="243" spans="1:11" ht="45" x14ac:dyDescent="0.25">
      <c r="A243" s="4" t="s">
        <v>945</v>
      </c>
      <c r="B243">
        <v>70469</v>
      </c>
      <c r="C243">
        <v>3.11</v>
      </c>
      <c r="D243">
        <f t="shared" si="18"/>
        <v>39959.303899933024</v>
      </c>
      <c r="E243">
        <f t="shared" si="19"/>
        <v>39.959303899933026</v>
      </c>
      <c r="F243" s="8">
        <v>0.29404617253948967</v>
      </c>
      <c r="G243">
        <f t="shared" si="20"/>
        <v>2</v>
      </c>
      <c r="H243" s="8">
        <f t="shared" si="21"/>
        <v>0.70595382746051039</v>
      </c>
      <c r="I243">
        <f t="shared" si="22"/>
        <v>4</v>
      </c>
      <c r="J243">
        <f>VLOOKUP(A243,'Housing Cost Calc'!$A$1:$C$826,3,FALSE)</f>
        <v>1660</v>
      </c>
      <c r="K243">
        <f t="shared" si="23"/>
        <v>0.49850718245453191</v>
      </c>
    </row>
    <row r="244" spans="1:11" ht="60" x14ac:dyDescent="0.25">
      <c r="A244" s="4" t="s">
        <v>1047</v>
      </c>
      <c r="B244">
        <v>61844</v>
      </c>
      <c r="C244">
        <v>2.37</v>
      </c>
      <c r="D244">
        <f t="shared" si="18"/>
        <v>40171.994863437096</v>
      </c>
      <c r="E244">
        <f t="shared" si="19"/>
        <v>40.171994863437092</v>
      </c>
      <c r="F244" s="8">
        <v>0.29526123936816523</v>
      </c>
      <c r="G244">
        <f t="shared" si="20"/>
        <v>2</v>
      </c>
      <c r="H244" s="8">
        <f t="shared" si="21"/>
        <v>0.70473876063183472</v>
      </c>
      <c r="I244">
        <f t="shared" si="22"/>
        <v>4</v>
      </c>
      <c r="J244">
        <f>VLOOKUP(A244,'Housing Cost Calc'!$A$1:$C$826,3,FALSE)</f>
        <v>1541</v>
      </c>
      <c r="K244">
        <f t="shared" si="23"/>
        <v>0.4603206801868498</v>
      </c>
    </row>
    <row r="245" spans="1:11" ht="60" x14ac:dyDescent="0.25">
      <c r="A245" s="4" t="s">
        <v>1122</v>
      </c>
      <c r="B245">
        <v>62788</v>
      </c>
      <c r="C245">
        <v>2.44</v>
      </c>
      <c r="D245">
        <f t="shared" si="18"/>
        <v>40195.898086133362</v>
      </c>
      <c r="E245">
        <f t="shared" si="19"/>
        <v>40.195898086133361</v>
      </c>
      <c r="F245" s="8">
        <v>0.29647630619684084</v>
      </c>
      <c r="G245">
        <f t="shared" si="20"/>
        <v>2</v>
      </c>
      <c r="H245" s="8">
        <f t="shared" si="21"/>
        <v>0.70352369380315916</v>
      </c>
      <c r="I245">
        <f t="shared" si="22"/>
        <v>4</v>
      </c>
      <c r="J245">
        <f>VLOOKUP(A245,'Housing Cost Calc'!$A$1:$C$826,3,FALSE)</f>
        <v>1102</v>
      </c>
      <c r="K245">
        <f t="shared" si="23"/>
        <v>0.328988793126679</v>
      </c>
    </row>
    <row r="246" spans="1:11" ht="60" x14ac:dyDescent="0.25">
      <c r="A246" s="4" t="s">
        <v>1610</v>
      </c>
      <c r="B246">
        <v>59402</v>
      </c>
      <c r="C246">
        <v>2.1800000000000002</v>
      </c>
      <c r="D246">
        <f t="shared" si="18"/>
        <v>40232.110982751583</v>
      </c>
      <c r="E246">
        <f t="shared" si="19"/>
        <v>40.232110982751585</v>
      </c>
      <c r="F246" s="8">
        <v>0.2976913730255164</v>
      </c>
      <c r="G246">
        <f t="shared" si="20"/>
        <v>2</v>
      </c>
      <c r="H246" s="8">
        <f t="shared" si="21"/>
        <v>0.7023086269744836</v>
      </c>
      <c r="I246">
        <f t="shared" si="22"/>
        <v>4</v>
      </c>
      <c r="J246">
        <f>VLOOKUP(A246,'Housing Cost Calc'!$A$1:$C$826,3,FALSE)</f>
        <v>1195</v>
      </c>
      <c r="K246">
        <f t="shared" si="23"/>
        <v>0.35643170715421529</v>
      </c>
    </row>
    <row r="247" spans="1:11" ht="60" x14ac:dyDescent="0.25">
      <c r="A247" s="4" t="s">
        <v>1500</v>
      </c>
      <c r="B247">
        <v>61071</v>
      </c>
      <c r="C247">
        <v>2.2999999999999998</v>
      </c>
      <c r="D247">
        <f t="shared" si="18"/>
        <v>40269.02489075411</v>
      </c>
      <c r="E247">
        <f t="shared" si="19"/>
        <v>40.26902489075411</v>
      </c>
      <c r="F247" s="8">
        <v>0.29890643985419196</v>
      </c>
      <c r="G247">
        <f t="shared" si="20"/>
        <v>2</v>
      </c>
      <c r="H247" s="8">
        <f t="shared" si="21"/>
        <v>0.70109356014580804</v>
      </c>
      <c r="I247">
        <f t="shared" si="22"/>
        <v>4</v>
      </c>
      <c r="J247">
        <f>VLOOKUP(A247,'Housing Cost Calc'!$A$1:$C$826,3,FALSE)</f>
        <v>1124</v>
      </c>
      <c r="K247">
        <f t="shared" si="23"/>
        <v>0.3349472711741</v>
      </c>
    </row>
    <row r="248" spans="1:11" ht="60" x14ac:dyDescent="0.25">
      <c r="A248" s="4" t="s">
        <v>1038</v>
      </c>
      <c r="B248">
        <v>58875</v>
      </c>
      <c r="C248">
        <v>2.13</v>
      </c>
      <c r="D248">
        <f t="shared" si="18"/>
        <v>40340.485291095931</v>
      </c>
      <c r="E248">
        <f t="shared" si="19"/>
        <v>40.340485291095931</v>
      </c>
      <c r="F248" s="8">
        <v>0.30012150668286758</v>
      </c>
      <c r="G248">
        <f t="shared" si="20"/>
        <v>2</v>
      </c>
      <c r="H248" s="8">
        <f t="shared" si="21"/>
        <v>0.69987849331713248</v>
      </c>
      <c r="I248">
        <f t="shared" si="22"/>
        <v>4</v>
      </c>
      <c r="J248">
        <f>VLOOKUP(A248,'Housing Cost Calc'!$A$1:$C$826,3,FALSE)</f>
        <v>1410</v>
      </c>
      <c r="K248">
        <f t="shared" si="23"/>
        <v>0.41942975841529184</v>
      </c>
    </row>
    <row r="249" spans="1:11" ht="60" x14ac:dyDescent="0.25">
      <c r="A249" s="4" t="s">
        <v>1450</v>
      </c>
      <c r="B249">
        <v>67314</v>
      </c>
      <c r="C249">
        <v>2.78</v>
      </c>
      <c r="D249">
        <f t="shared" si="18"/>
        <v>40372.254326758382</v>
      </c>
      <c r="E249">
        <f t="shared" si="19"/>
        <v>40.37225432675838</v>
      </c>
      <c r="F249" s="8">
        <v>0.30133657351154314</v>
      </c>
      <c r="G249">
        <f t="shared" si="20"/>
        <v>2</v>
      </c>
      <c r="H249" s="8">
        <f t="shared" si="21"/>
        <v>0.69866342648845681</v>
      </c>
      <c r="I249">
        <f t="shared" si="22"/>
        <v>4</v>
      </c>
      <c r="J249">
        <f>VLOOKUP(A249,'Housing Cost Calc'!$A$1:$C$826,3,FALSE)</f>
        <v>1320</v>
      </c>
      <c r="K249">
        <f t="shared" si="23"/>
        <v>0.39234866281671532</v>
      </c>
    </row>
    <row r="250" spans="1:11" ht="60" x14ac:dyDescent="0.25">
      <c r="A250" s="4" t="s">
        <v>1337</v>
      </c>
      <c r="B250">
        <v>60694</v>
      </c>
      <c r="C250">
        <v>2.2200000000000002</v>
      </c>
      <c r="D250">
        <f t="shared" si="18"/>
        <v>40735.145615159992</v>
      </c>
      <c r="E250">
        <f t="shared" si="19"/>
        <v>40.735145615159993</v>
      </c>
      <c r="F250" s="8">
        <v>0.3025516403402187</v>
      </c>
      <c r="G250">
        <f t="shared" si="20"/>
        <v>2</v>
      </c>
      <c r="H250" s="8">
        <f t="shared" si="21"/>
        <v>0.69744835965978136</v>
      </c>
      <c r="I250">
        <f t="shared" si="22"/>
        <v>4</v>
      </c>
      <c r="J250">
        <f>VLOOKUP(A250,'Housing Cost Calc'!$A$1:$C$826,3,FALSE)</f>
        <v>1066</v>
      </c>
      <c r="K250">
        <f t="shared" si="23"/>
        <v>0.31402858162950398</v>
      </c>
    </row>
    <row r="251" spans="1:11" ht="60" x14ac:dyDescent="0.25">
      <c r="A251" s="4" t="s">
        <v>1514</v>
      </c>
      <c r="B251">
        <v>63536</v>
      </c>
      <c r="C251">
        <v>2.4300000000000002</v>
      </c>
      <c r="D251">
        <f t="shared" si="18"/>
        <v>40758.363003591185</v>
      </c>
      <c r="E251">
        <f t="shared" si="19"/>
        <v>40.758363003591185</v>
      </c>
      <c r="F251" s="8">
        <v>0.30376670716889431</v>
      </c>
      <c r="G251">
        <f t="shared" si="20"/>
        <v>2</v>
      </c>
      <c r="H251" s="8">
        <f t="shared" si="21"/>
        <v>0.69623329283110569</v>
      </c>
      <c r="I251">
        <f t="shared" si="22"/>
        <v>4</v>
      </c>
      <c r="J251">
        <f>VLOOKUP(A251,'Housing Cost Calc'!$A$1:$C$826,3,FALSE)</f>
        <v>1379</v>
      </c>
      <c r="K251">
        <f t="shared" si="23"/>
        <v>0.40600256684847646</v>
      </c>
    </row>
    <row r="252" spans="1:11" ht="45" x14ac:dyDescent="0.25">
      <c r="A252" s="4" t="s">
        <v>997</v>
      </c>
      <c r="B252">
        <v>63141</v>
      </c>
      <c r="C252">
        <v>2.39</v>
      </c>
      <c r="D252">
        <f t="shared" si="18"/>
        <v>40842.517641305298</v>
      </c>
      <c r="E252">
        <f t="shared" si="19"/>
        <v>40.842517641305299</v>
      </c>
      <c r="F252" s="8">
        <v>0.30498177399756987</v>
      </c>
      <c r="G252">
        <f t="shared" si="20"/>
        <v>2</v>
      </c>
      <c r="H252" s="8">
        <f t="shared" si="21"/>
        <v>0.69501822600243013</v>
      </c>
      <c r="I252">
        <f t="shared" si="22"/>
        <v>4</v>
      </c>
      <c r="J252">
        <f>VLOOKUP(A252,'Housing Cost Calc'!$A$1:$C$826,3,FALSE)</f>
        <v>1526</v>
      </c>
      <c r="K252">
        <f t="shared" si="23"/>
        <v>0.44835629773911168</v>
      </c>
    </row>
    <row r="253" spans="1:11" ht="60" x14ac:dyDescent="0.25">
      <c r="A253" s="4" t="s">
        <v>910</v>
      </c>
      <c r="B253">
        <v>68599</v>
      </c>
      <c r="C253">
        <v>2.77</v>
      </c>
      <c r="D253">
        <f t="shared" si="18"/>
        <v>41217.144451682994</v>
      </c>
      <c r="E253">
        <f t="shared" si="19"/>
        <v>41.217144451682991</v>
      </c>
      <c r="F253" s="8">
        <v>0.30619684082624543</v>
      </c>
      <c r="G253">
        <f t="shared" si="20"/>
        <v>2</v>
      </c>
      <c r="H253" s="8">
        <f t="shared" si="21"/>
        <v>0.69380315917375457</v>
      </c>
      <c r="I253">
        <f t="shared" si="22"/>
        <v>4</v>
      </c>
      <c r="J253">
        <f>VLOOKUP(A253,'Housing Cost Calc'!$A$1:$C$826,3,FALSE)</f>
        <v>1630</v>
      </c>
      <c r="K253">
        <f t="shared" si="23"/>
        <v>0.47455980418365246</v>
      </c>
    </row>
    <row r="254" spans="1:11" ht="60" x14ac:dyDescent="0.25">
      <c r="A254" s="4" t="s">
        <v>1356</v>
      </c>
      <c r="B254">
        <v>63667</v>
      </c>
      <c r="C254">
        <v>2.36</v>
      </c>
      <c r="D254">
        <f t="shared" si="18"/>
        <v>41443.686977080564</v>
      </c>
      <c r="E254">
        <f t="shared" si="19"/>
        <v>41.443686977080567</v>
      </c>
      <c r="F254" s="8">
        <v>0.30741190765492105</v>
      </c>
      <c r="G254">
        <f t="shared" si="20"/>
        <v>2</v>
      </c>
      <c r="H254" s="8">
        <f t="shared" si="21"/>
        <v>0.6925880923450789</v>
      </c>
      <c r="I254">
        <f t="shared" si="22"/>
        <v>4</v>
      </c>
      <c r="J254">
        <f>VLOOKUP(A254,'Housing Cost Calc'!$A$1:$C$826,3,FALSE)</f>
        <v>1214</v>
      </c>
      <c r="K254">
        <f t="shared" si="23"/>
        <v>0.35151312691017289</v>
      </c>
    </row>
    <row r="255" spans="1:11" ht="60" x14ac:dyDescent="0.25">
      <c r="A255" s="4" t="s">
        <v>1127</v>
      </c>
      <c r="B255">
        <v>62462</v>
      </c>
      <c r="C255">
        <v>2.27</v>
      </c>
      <c r="D255">
        <f t="shared" si="18"/>
        <v>41457.485489157451</v>
      </c>
      <c r="E255">
        <f t="shared" si="19"/>
        <v>41.457485489157449</v>
      </c>
      <c r="F255" s="8">
        <v>0.30862697448359661</v>
      </c>
      <c r="G255">
        <f t="shared" si="20"/>
        <v>2</v>
      </c>
      <c r="H255" s="8">
        <f t="shared" si="21"/>
        <v>0.69137302551640345</v>
      </c>
      <c r="I255">
        <f t="shared" si="22"/>
        <v>4</v>
      </c>
      <c r="J255">
        <f>VLOOKUP(A255,'Housing Cost Calc'!$A$1:$C$826,3,FALSE)</f>
        <v>1116</v>
      </c>
      <c r="K255">
        <f t="shared" si="23"/>
        <v>0.32302972170134309</v>
      </c>
    </row>
    <row r="256" spans="1:11" ht="45" x14ac:dyDescent="0.25">
      <c r="A256" s="4" t="s">
        <v>900</v>
      </c>
      <c r="B256">
        <v>64044</v>
      </c>
      <c r="C256">
        <v>2.38</v>
      </c>
      <c r="D256">
        <f t="shared" si="18"/>
        <v>41513.559271174818</v>
      </c>
      <c r="E256">
        <f t="shared" si="19"/>
        <v>41.51355927117482</v>
      </c>
      <c r="F256" s="8">
        <v>0.30984204131227217</v>
      </c>
      <c r="G256">
        <f t="shared" si="20"/>
        <v>2</v>
      </c>
      <c r="H256" s="8">
        <f t="shared" si="21"/>
        <v>0.69015795868772778</v>
      </c>
      <c r="I256">
        <f t="shared" si="22"/>
        <v>4</v>
      </c>
      <c r="J256">
        <f>VLOOKUP(A256,'Housing Cost Calc'!$A$1:$C$826,3,FALSE)</f>
        <v>1852</v>
      </c>
      <c r="K256">
        <f t="shared" si="23"/>
        <v>0.53534315992585502</v>
      </c>
    </row>
    <row r="257" spans="1:11" ht="45" x14ac:dyDescent="0.25">
      <c r="A257" s="4" t="s">
        <v>1022</v>
      </c>
      <c r="B257">
        <v>65967</v>
      </c>
      <c r="C257">
        <v>2.52</v>
      </c>
      <c r="D257">
        <f t="shared" si="18"/>
        <v>41555.303984999489</v>
      </c>
      <c r="E257">
        <f t="shared" si="19"/>
        <v>41.55530398499949</v>
      </c>
      <c r="F257" s="8">
        <v>0.31105710814094772</v>
      </c>
      <c r="G257">
        <f t="shared" si="20"/>
        <v>2</v>
      </c>
      <c r="H257" s="8">
        <f t="shared" si="21"/>
        <v>0.68894289185905233</v>
      </c>
      <c r="I257">
        <f t="shared" si="22"/>
        <v>4</v>
      </c>
      <c r="J257">
        <f>VLOOKUP(A257,'Housing Cost Calc'!$A$1:$C$826,3,FALSE)</f>
        <v>1534</v>
      </c>
      <c r="K257">
        <f t="shared" si="23"/>
        <v>0.4429759437362043</v>
      </c>
    </row>
    <row r="258" spans="1:11" ht="60" x14ac:dyDescent="0.25">
      <c r="A258" s="4" t="s">
        <v>1372</v>
      </c>
      <c r="B258">
        <v>63036</v>
      </c>
      <c r="C258">
        <v>2.2999999999999998</v>
      </c>
      <c r="D258">
        <f t="shared" ref="D258:D321" si="24">(B258/(C258)^0.5)</f>
        <v>41564.70752097683</v>
      </c>
      <c r="E258">
        <f t="shared" ref="E258:E321" si="25">D258/1000</f>
        <v>41.564707520976832</v>
      </c>
      <c r="F258" s="8">
        <v>0.31227217496962334</v>
      </c>
      <c r="G258">
        <f t="shared" si="20"/>
        <v>2</v>
      </c>
      <c r="H258" s="8">
        <f t="shared" si="21"/>
        <v>0.68772782503037666</v>
      </c>
      <c r="I258">
        <f t="shared" si="22"/>
        <v>4</v>
      </c>
      <c r="J258">
        <f>VLOOKUP(A258,'Housing Cost Calc'!$A$1:$C$826,3,FALSE)</f>
        <v>1161</v>
      </c>
      <c r="K258">
        <f t="shared" si="23"/>
        <v>0.33518821208999999</v>
      </c>
    </row>
    <row r="259" spans="1:11" ht="60" x14ac:dyDescent="0.25">
      <c r="A259" s="4" t="s">
        <v>1502</v>
      </c>
      <c r="B259">
        <v>64405</v>
      </c>
      <c r="C259">
        <v>2.39</v>
      </c>
      <c r="D259">
        <f t="shared" si="24"/>
        <v>41660.131272679682</v>
      </c>
      <c r="E259">
        <f t="shared" si="25"/>
        <v>41.660131272679685</v>
      </c>
      <c r="F259" s="8">
        <v>0.3134872417982989</v>
      </c>
      <c r="G259">
        <f t="shared" ref="G259:G322" si="26">IF(F259&lt;0.2,1,IF(F259&lt;0.4,2,IF(F259&lt;0.6,3,IF(F259&lt;0.8,4,5))))</f>
        <v>2</v>
      </c>
      <c r="H259" s="8">
        <f t="shared" ref="H259:H322" si="27">1-F259</f>
        <v>0.6865127582017011</v>
      </c>
      <c r="I259">
        <f t="shared" ref="I259:I322" si="28">6-G259</f>
        <v>4</v>
      </c>
      <c r="J259">
        <f>VLOOKUP(A259,'Housing Cost Calc'!$A$1:$C$826,3,FALSE)</f>
        <v>1116</v>
      </c>
      <c r="K259">
        <f t="shared" ref="K259:K322" si="29">(J259*12)/D259</f>
        <v>0.32145842057829394</v>
      </c>
    </row>
    <row r="260" spans="1:11" ht="60" x14ac:dyDescent="0.25">
      <c r="A260" s="4" t="s">
        <v>1406</v>
      </c>
      <c r="B260">
        <v>67262</v>
      </c>
      <c r="C260">
        <v>2.6</v>
      </c>
      <c r="D260">
        <f t="shared" si="24"/>
        <v>41714.12158969669</v>
      </c>
      <c r="E260">
        <f t="shared" si="25"/>
        <v>41.714121589696688</v>
      </c>
      <c r="F260" s="8">
        <v>0.31470230862697446</v>
      </c>
      <c r="G260">
        <f t="shared" si="26"/>
        <v>2</v>
      </c>
      <c r="H260" s="8">
        <f t="shared" si="27"/>
        <v>0.68529769137302554</v>
      </c>
      <c r="I260">
        <f t="shared" si="28"/>
        <v>4</v>
      </c>
      <c r="J260">
        <f>VLOOKUP(A260,'Housing Cost Calc'!$A$1:$C$826,3,FALSE)</f>
        <v>1245</v>
      </c>
      <c r="K260">
        <f t="shared" si="29"/>
        <v>0.35815209407861898</v>
      </c>
    </row>
    <row r="261" spans="1:11" ht="60" x14ac:dyDescent="0.25">
      <c r="A261" s="4" t="s">
        <v>1319</v>
      </c>
      <c r="B261">
        <v>62432</v>
      </c>
      <c r="C261">
        <v>2.2400000000000002</v>
      </c>
      <c r="D261">
        <f t="shared" si="24"/>
        <v>41714.134637691197</v>
      </c>
      <c r="E261">
        <f t="shared" si="25"/>
        <v>41.714134637691195</v>
      </c>
      <c r="F261" s="8">
        <v>0.31591737545565007</v>
      </c>
      <c r="G261">
        <f t="shared" si="26"/>
        <v>2</v>
      </c>
      <c r="H261" s="8">
        <f t="shared" si="27"/>
        <v>0.68408262454434987</v>
      </c>
      <c r="I261">
        <f t="shared" si="28"/>
        <v>4</v>
      </c>
      <c r="J261">
        <f>VLOOKUP(A261,'Housing Cost Calc'!$A$1:$C$826,3,FALSE)</f>
        <v>1290</v>
      </c>
      <c r="K261">
        <f t="shared" si="29"/>
        <v>0.37109723441350984</v>
      </c>
    </row>
    <row r="262" spans="1:11" ht="60" x14ac:dyDescent="0.25">
      <c r="A262" s="4" t="s">
        <v>1517</v>
      </c>
      <c r="B262">
        <v>64375</v>
      </c>
      <c r="C262">
        <v>2.37</v>
      </c>
      <c r="D262">
        <f t="shared" si="24"/>
        <v>41816.056033467488</v>
      </c>
      <c r="E262">
        <f t="shared" si="25"/>
        <v>41.81605603346749</v>
      </c>
      <c r="F262" s="8">
        <v>0.31713244228432563</v>
      </c>
      <c r="G262">
        <f t="shared" si="26"/>
        <v>2</v>
      </c>
      <c r="H262" s="8">
        <f t="shared" si="27"/>
        <v>0.68286755771567442</v>
      </c>
      <c r="I262">
        <f t="shared" si="28"/>
        <v>4</v>
      </c>
      <c r="J262">
        <f>VLOOKUP(A262,'Housing Cost Calc'!$A$1:$C$826,3,FALSE)</f>
        <v>1592</v>
      </c>
      <c r="K262">
        <f t="shared" si="29"/>
        <v>0.45685800652051234</v>
      </c>
    </row>
    <row r="263" spans="1:11" ht="60" x14ac:dyDescent="0.25">
      <c r="A263" s="4" t="s">
        <v>1623</v>
      </c>
      <c r="B263">
        <v>56020</v>
      </c>
      <c r="C263">
        <v>1.79</v>
      </c>
      <c r="D263">
        <f t="shared" si="24"/>
        <v>41871.313895963453</v>
      </c>
      <c r="E263">
        <f t="shared" si="25"/>
        <v>41.871313895963453</v>
      </c>
      <c r="F263" s="8">
        <v>0.31834750911300119</v>
      </c>
      <c r="G263">
        <f t="shared" si="26"/>
        <v>2</v>
      </c>
      <c r="H263" s="8">
        <f t="shared" si="27"/>
        <v>0.68165249088699875</v>
      </c>
      <c r="I263">
        <f t="shared" si="28"/>
        <v>4</v>
      </c>
      <c r="J263">
        <f>VLOOKUP(A263,'Housing Cost Calc'!$A$1:$C$826,3,FALSE)</f>
        <v>1254</v>
      </c>
      <c r="K263">
        <f t="shared" si="29"/>
        <v>0.35938685939947734</v>
      </c>
    </row>
    <row r="264" spans="1:11" ht="60" x14ac:dyDescent="0.25">
      <c r="A264" s="4" t="s">
        <v>1268</v>
      </c>
      <c r="B264">
        <v>68482</v>
      </c>
      <c r="C264">
        <v>2.67</v>
      </c>
      <c r="D264">
        <f t="shared" si="24"/>
        <v>41910.303382199643</v>
      </c>
      <c r="E264">
        <f t="shared" si="25"/>
        <v>41.910303382199643</v>
      </c>
      <c r="F264" s="8">
        <v>0.31956257594167681</v>
      </c>
      <c r="G264">
        <f t="shared" si="26"/>
        <v>2</v>
      </c>
      <c r="H264" s="8">
        <f t="shared" si="27"/>
        <v>0.68043742405832319</v>
      </c>
      <c r="I264">
        <f t="shared" si="28"/>
        <v>4</v>
      </c>
      <c r="J264">
        <f>VLOOKUP(A264,'Housing Cost Calc'!$A$1:$C$826,3,FALSE)</f>
        <v>1120</v>
      </c>
      <c r="K264">
        <f t="shared" si="29"/>
        <v>0.32068486542400704</v>
      </c>
    </row>
    <row r="265" spans="1:11" ht="60" x14ac:dyDescent="0.25">
      <c r="A265" s="4" t="s">
        <v>1178</v>
      </c>
      <c r="B265">
        <v>63044</v>
      </c>
      <c r="C265">
        <v>2.2599999999999998</v>
      </c>
      <c r="D265">
        <f t="shared" si="24"/>
        <v>41936.244994608038</v>
      </c>
      <c r="E265">
        <f t="shared" si="25"/>
        <v>41.936244994608039</v>
      </c>
      <c r="F265" s="8">
        <v>0.32077764277035237</v>
      </c>
      <c r="G265">
        <f t="shared" si="26"/>
        <v>2</v>
      </c>
      <c r="H265" s="8">
        <f t="shared" si="27"/>
        <v>0.67922235722964763</v>
      </c>
      <c r="I265">
        <f t="shared" si="28"/>
        <v>4</v>
      </c>
      <c r="J265">
        <f>VLOOKUP(A265,'Housing Cost Calc'!$A$1:$C$826,3,FALSE)</f>
        <v>1285</v>
      </c>
      <c r="K265">
        <f t="shared" si="29"/>
        <v>0.36770101858148313</v>
      </c>
    </row>
    <row r="266" spans="1:11" ht="60" x14ac:dyDescent="0.25">
      <c r="A266" s="4" t="s">
        <v>1308</v>
      </c>
      <c r="B266">
        <v>57778</v>
      </c>
      <c r="C266">
        <v>1.89</v>
      </c>
      <c r="D266">
        <f t="shared" si="24"/>
        <v>42027.310873517228</v>
      </c>
      <c r="E266">
        <f t="shared" si="25"/>
        <v>42.02731087351723</v>
      </c>
      <c r="F266" s="8">
        <v>0.32199270959902793</v>
      </c>
      <c r="G266">
        <f t="shared" si="26"/>
        <v>2</v>
      </c>
      <c r="H266" s="8">
        <f t="shared" si="27"/>
        <v>0.67800729040097207</v>
      </c>
      <c r="I266">
        <f t="shared" si="28"/>
        <v>4</v>
      </c>
      <c r="J266">
        <f>VLOOKUP(A266,'Housing Cost Calc'!$A$1:$C$826,3,FALSE)</f>
        <v>1109</v>
      </c>
      <c r="K266">
        <f t="shared" si="29"/>
        <v>0.31665123757384633</v>
      </c>
    </row>
    <row r="267" spans="1:11" ht="45" x14ac:dyDescent="0.25">
      <c r="A267" s="4" t="s">
        <v>1014</v>
      </c>
      <c r="B267">
        <v>72464</v>
      </c>
      <c r="C267">
        <v>2.97</v>
      </c>
      <c r="D267">
        <f t="shared" si="24"/>
        <v>42047.877537245629</v>
      </c>
      <c r="E267">
        <f t="shared" si="25"/>
        <v>42.047877537245633</v>
      </c>
      <c r="F267" s="8">
        <v>0.32320777642770354</v>
      </c>
      <c r="G267">
        <f t="shared" si="26"/>
        <v>2</v>
      </c>
      <c r="H267" s="8">
        <f t="shared" si="27"/>
        <v>0.67679222357229651</v>
      </c>
      <c r="I267">
        <f t="shared" si="28"/>
        <v>4</v>
      </c>
      <c r="J267">
        <f>VLOOKUP(A267,'Housing Cost Calc'!$A$1:$C$826,3,FALSE)</f>
        <v>1368</v>
      </c>
      <c r="K267">
        <f t="shared" si="29"/>
        <v>0.3904120959603456</v>
      </c>
    </row>
    <row r="268" spans="1:11" ht="45" x14ac:dyDescent="0.25">
      <c r="A268" s="4" t="s">
        <v>933</v>
      </c>
      <c r="B268">
        <v>69837</v>
      </c>
      <c r="C268">
        <v>2.74</v>
      </c>
      <c r="D268">
        <f t="shared" si="24"/>
        <v>42190.074631899566</v>
      </c>
      <c r="E268">
        <f t="shared" si="25"/>
        <v>42.190074631899563</v>
      </c>
      <c r="F268" s="8">
        <v>0.3244228432563791</v>
      </c>
      <c r="G268">
        <f t="shared" si="26"/>
        <v>2</v>
      </c>
      <c r="H268" s="8">
        <f t="shared" si="27"/>
        <v>0.67557715674362084</v>
      </c>
      <c r="I268">
        <f t="shared" si="28"/>
        <v>4</v>
      </c>
      <c r="J268">
        <f>VLOOKUP(A268,'Housing Cost Calc'!$A$1:$C$826,3,FALSE)</f>
        <v>1843</v>
      </c>
      <c r="K268">
        <f t="shared" si="29"/>
        <v>0.52419912012381875</v>
      </c>
    </row>
    <row r="269" spans="1:11" ht="45" x14ac:dyDescent="0.25">
      <c r="A269" s="4" t="s">
        <v>885</v>
      </c>
      <c r="B269">
        <v>61667</v>
      </c>
      <c r="C269">
        <v>2.13</v>
      </c>
      <c r="D269">
        <f t="shared" si="24"/>
        <v>42253.532168934398</v>
      </c>
      <c r="E269">
        <f t="shared" si="25"/>
        <v>42.253532168934399</v>
      </c>
      <c r="F269" s="8">
        <v>0.32563791008505466</v>
      </c>
      <c r="G269">
        <f t="shared" si="26"/>
        <v>2</v>
      </c>
      <c r="H269" s="8">
        <f t="shared" si="27"/>
        <v>0.6743620899149454</v>
      </c>
      <c r="I269">
        <f t="shared" si="28"/>
        <v>4</v>
      </c>
      <c r="J269">
        <f>VLOOKUP(A269,'Housing Cost Calc'!$A$1:$C$826,3,FALSE)</f>
        <v>1586</v>
      </c>
      <c r="K269">
        <f t="shared" si="29"/>
        <v>0.45042388229007491</v>
      </c>
    </row>
    <row r="270" spans="1:11" ht="60" x14ac:dyDescent="0.25">
      <c r="A270" s="4" t="s">
        <v>1650</v>
      </c>
      <c r="B270">
        <v>66615</v>
      </c>
      <c r="C270">
        <v>2.4700000000000002</v>
      </c>
      <c r="D270">
        <f t="shared" si="24"/>
        <v>42386.109485631438</v>
      </c>
      <c r="E270">
        <f t="shared" si="25"/>
        <v>42.386109485631437</v>
      </c>
      <c r="F270" s="8">
        <v>0.32685297691373028</v>
      </c>
      <c r="G270">
        <f t="shared" si="26"/>
        <v>2</v>
      </c>
      <c r="H270" s="8">
        <f t="shared" si="27"/>
        <v>0.67314702308626972</v>
      </c>
      <c r="I270">
        <f t="shared" si="28"/>
        <v>4</v>
      </c>
      <c r="J270">
        <f>VLOOKUP(A270,'Housing Cost Calc'!$A$1:$C$826,3,FALSE)</f>
        <v>1302</v>
      </c>
      <c r="K270">
        <f t="shared" si="29"/>
        <v>0.36861132549323533</v>
      </c>
    </row>
    <row r="271" spans="1:11" ht="60" x14ac:dyDescent="0.25">
      <c r="A271" s="4" t="s">
        <v>1624</v>
      </c>
      <c r="B271">
        <v>71683</v>
      </c>
      <c r="C271">
        <v>2.86</v>
      </c>
      <c r="D271">
        <f t="shared" si="24"/>
        <v>42387.046481685407</v>
      </c>
      <c r="E271">
        <f t="shared" si="25"/>
        <v>42.38704648168541</v>
      </c>
      <c r="F271" s="8">
        <v>0.32806804374240583</v>
      </c>
      <c r="G271">
        <f t="shared" si="26"/>
        <v>2</v>
      </c>
      <c r="H271" s="8">
        <f t="shared" si="27"/>
        <v>0.67193195625759417</v>
      </c>
      <c r="I271">
        <f t="shared" si="28"/>
        <v>4</v>
      </c>
      <c r="J271">
        <f>VLOOKUP(A271,'Housing Cost Calc'!$A$1:$C$826,3,FALSE)</f>
        <v>1286</v>
      </c>
      <c r="K271">
        <f t="shared" si="29"/>
        <v>0.36407349133579897</v>
      </c>
    </row>
    <row r="272" spans="1:11" ht="60" x14ac:dyDescent="0.25">
      <c r="A272" s="4" t="s">
        <v>1129</v>
      </c>
      <c r="B272">
        <v>62060</v>
      </c>
      <c r="C272">
        <v>2.14</v>
      </c>
      <c r="D272">
        <f t="shared" si="24"/>
        <v>42423.342631150597</v>
      </c>
      <c r="E272">
        <f t="shared" si="25"/>
        <v>42.423342631150597</v>
      </c>
      <c r="F272" s="8">
        <v>0.32928311057108139</v>
      </c>
      <c r="G272">
        <f t="shared" si="26"/>
        <v>2</v>
      </c>
      <c r="H272" s="8">
        <f t="shared" si="27"/>
        <v>0.67071688942891861</v>
      </c>
      <c r="I272">
        <f t="shared" si="28"/>
        <v>4</v>
      </c>
      <c r="J272">
        <f>VLOOKUP(A272,'Housing Cost Calc'!$A$1:$C$826,3,FALSE)</f>
        <v>1181</v>
      </c>
      <c r="K272">
        <f t="shared" si="29"/>
        <v>0.33406137095839755</v>
      </c>
    </row>
    <row r="273" spans="1:11" ht="60" x14ac:dyDescent="0.25">
      <c r="A273" s="4" t="s">
        <v>1544</v>
      </c>
      <c r="B273">
        <v>66964</v>
      </c>
      <c r="C273">
        <v>2.4900000000000002</v>
      </c>
      <c r="D273">
        <f t="shared" si="24"/>
        <v>42436.710712121137</v>
      </c>
      <c r="E273">
        <f t="shared" si="25"/>
        <v>42.43671071212114</v>
      </c>
      <c r="F273" s="8">
        <v>0.33049817739975701</v>
      </c>
      <c r="G273">
        <f t="shared" si="26"/>
        <v>2</v>
      </c>
      <c r="H273" s="8">
        <f t="shared" si="27"/>
        <v>0.66950182260024294</v>
      </c>
      <c r="I273">
        <f t="shared" si="28"/>
        <v>4</v>
      </c>
      <c r="J273">
        <f>VLOOKUP(A273,'Housing Cost Calc'!$A$1:$C$826,3,FALSE)</f>
        <v>1172</v>
      </c>
      <c r="K273">
        <f t="shared" si="29"/>
        <v>0.33141117122404401</v>
      </c>
    </row>
    <row r="274" spans="1:11" ht="60" x14ac:dyDescent="0.25">
      <c r="A274" s="4" t="s">
        <v>1092</v>
      </c>
      <c r="B274">
        <v>70217</v>
      </c>
      <c r="C274">
        <v>2.73</v>
      </c>
      <c r="D274">
        <f t="shared" si="24"/>
        <v>42497.261661405304</v>
      </c>
      <c r="E274">
        <f t="shared" si="25"/>
        <v>42.497261661405304</v>
      </c>
      <c r="F274" s="8">
        <v>0.33171324422843257</v>
      </c>
      <c r="G274">
        <f t="shared" si="26"/>
        <v>2</v>
      </c>
      <c r="H274" s="8">
        <f t="shared" si="27"/>
        <v>0.66828675577156749</v>
      </c>
      <c r="I274">
        <f t="shared" si="28"/>
        <v>4</v>
      </c>
      <c r="J274">
        <f>VLOOKUP(A274,'Housing Cost Calc'!$A$1:$C$826,3,FALSE)</f>
        <v>1254</v>
      </c>
      <c r="K274">
        <f t="shared" si="29"/>
        <v>0.35409340300309577</v>
      </c>
    </row>
    <row r="275" spans="1:11" ht="60" x14ac:dyDescent="0.25">
      <c r="A275" s="4" t="s">
        <v>1660</v>
      </c>
      <c r="B275">
        <v>61048</v>
      </c>
      <c r="C275">
        <v>2.06</v>
      </c>
      <c r="D275">
        <f t="shared" si="24"/>
        <v>42534.157056474673</v>
      </c>
      <c r="E275">
        <f t="shared" si="25"/>
        <v>42.534157056474676</v>
      </c>
      <c r="F275" s="8">
        <v>0.33292831105710813</v>
      </c>
      <c r="G275">
        <f t="shared" si="26"/>
        <v>2</v>
      </c>
      <c r="H275" s="8">
        <f t="shared" si="27"/>
        <v>0.66707168894289182</v>
      </c>
      <c r="I275">
        <f t="shared" si="28"/>
        <v>4</v>
      </c>
      <c r="J275">
        <f>VLOOKUP(A275,'Housing Cost Calc'!$A$1:$C$826,3,FALSE)</f>
        <v>1084</v>
      </c>
      <c r="K275">
        <f t="shared" si="29"/>
        <v>0.30582479823753517</v>
      </c>
    </row>
    <row r="276" spans="1:11" ht="45" x14ac:dyDescent="0.25">
      <c r="A276" s="4" t="s">
        <v>998</v>
      </c>
      <c r="B276">
        <v>75799</v>
      </c>
      <c r="C276">
        <v>3.16</v>
      </c>
      <c r="D276">
        <f t="shared" si="24"/>
        <v>42640.268901145842</v>
      </c>
      <c r="E276">
        <f t="shared" si="25"/>
        <v>42.640268901145845</v>
      </c>
      <c r="F276" s="8">
        <v>0.33414337788578374</v>
      </c>
      <c r="G276">
        <f t="shared" si="26"/>
        <v>2</v>
      </c>
      <c r="H276" s="8">
        <f t="shared" si="27"/>
        <v>0.66585662211421626</v>
      </c>
      <c r="I276">
        <f t="shared" si="28"/>
        <v>4</v>
      </c>
      <c r="J276">
        <f>VLOOKUP(A276,'Housing Cost Calc'!$A$1:$C$826,3,FALSE)</f>
        <v>1914</v>
      </c>
      <c r="K276">
        <f t="shared" si="29"/>
        <v>0.53864575885408628</v>
      </c>
    </row>
    <row r="277" spans="1:11" ht="60" x14ac:dyDescent="0.25">
      <c r="A277" s="4" t="s">
        <v>1400</v>
      </c>
      <c r="B277">
        <v>65927</v>
      </c>
      <c r="C277">
        <v>2.38</v>
      </c>
      <c r="D277">
        <f t="shared" si="24"/>
        <v>42734.126882623546</v>
      </c>
      <c r="E277">
        <f t="shared" si="25"/>
        <v>42.734126882623549</v>
      </c>
      <c r="F277" s="8">
        <v>0.3353584447144593</v>
      </c>
      <c r="G277">
        <f t="shared" si="26"/>
        <v>2</v>
      </c>
      <c r="H277" s="8">
        <f t="shared" si="27"/>
        <v>0.6646415552855407</v>
      </c>
      <c r="I277">
        <f t="shared" si="28"/>
        <v>4</v>
      </c>
      <c r="J277">
        <f>VLOOKUP(A277,'Housing Cost Calc'!$A$1:$C$826,3,FALSE)</f>
        <v>1319</v>
      </c>
      <c r="K277">
        <f t="shared" si="29"/>
        <v>0.37038313766124809</v>
      </c>
    </row>
    <row r="278" spans="1:11" ht="60" x14ac:dyDescent="0.25">
      <c r="A278" s="4" t="s">
        <v>1600</v>
      </c>
      <c r="B278">
        <v>63295</v>
      </c>
      <c r="C278">
        <v>2.1800000000000002</v>
      </c>
      <c r="D278">
        <f t="shared" si="24"/>
        <v>42868.783284287754</v>
      </c>
      <c r="E278">
        <f t="shared" si="25"/>
        <v>42.868783284287751</v>
      </c>
      <c r="F278" s="8">
        <v>0.33657351154313486</v>
      </c>
      <c r="G278">
        <f t="shared" si="26"/>
        <v>2</v>
      </c>
      <c r="H278" s="8">
        <f t="shared" si="27"/>
        <v>0.66342648845686514</v>
      </c>
      <c r="I278">
        <f t="shared" si="28"/>
        <v>4</v>
      </c>
      <c r="J278">
        <f>VLOOKUP(A278,'Housing Cost Calc'!$A$1:$C$826,3,FALSE)</f>
        <v>1187</v>
      </c>
      <c r="K278">
        <f t="shared" si="29"/>
        <v>0.3322697522236584</v>
      </c>
    </row>
    <row r="279" spans="1:11" ht="60" x14ac:dyDescent="0.25">
      <c r="A279" s="4" t="s">
        <v>1637</v>
      </c>
      <c r="B279">
        <v>68301</v>
      </c>
      <c r="C279">
        <v>2.5299999999999998</v>
      </c>
      <c r="D279">
        <f t="shared" si="24"/>
        <v>42940.470794063382</v>
      </c>
      <c r="E279">
        <f t="shared" si="25"/>
        <v>42.94047079406338</v>
      </c>
      <c r="F279" s="8">
        <v>0.33778857837181048</v>
      </c>
      <c r="G279">
        <f t="shared" si="26"/>
        <v>2</v>
      </c>
      <c r="H279" s="8">
        <f t="shared" si="27"/>
        <v>0.66221142162818958</v>
      </c>
      <c r="I279">
        <f t="shared" si="28"/>
        <v>4</v>
      </c>
      <c r="J279">
        <f>VLOOKUP(A279,'Housing Cost Calc'!$A$1:$C$826,3,FALSE)</f>
        <v>1214</v>
      </c>
      <c r="K279">
        <f t="shared" si="29"/>
        <v>0.33926036977717672</v>
      </c>
    </row>
    <row r="280" spans="1:11" ht="60" x14ac:dyDescent="0.25">
      <c r="A280" s="4" t="s">
        <v>1459</v>
      </c>
      <c r="B280">
        <v>67097</v>
      </c>
      <c r="C280">
        <v>2.44</v>
      </c>
      <c r="D280">
        <f t="shared" si="24"/>
        <v>42954.452664287608</v>
      </c>
      <c r="E280">
        <f t="shared" si="25"/>
        <v>42.954452664287608</v>
      </c>
      <c r="F280" s="8">
        <v>0.33900364520048604</v>
      </c>
      <c r="G280">
        <f t="shared" si="26"/>
        <v>2</v>
      </c>
      <c r="H280" s="8">
        <f t="shared" si="27"/>
        <v>0.66099635479951391</v>
      </c>
      <c r="I280">
        <f t="shared" si="28"/>
        <v>4</v>
      </c>
      <c r="J280">
        <f>VLOOKUP(A280,'Housing Cost Calc'!$A$1:$C$826,3,FALSE)</f>
        <v>1754</v>
      </c>
      <c r="K280">
        <f t="shared" si="29"/>
        <v>0.49000740771862605</v>
      </c>
    </row>
    <row r="281" spans="1:11" ht="60" x14ac:dyDescent="0.25">
      <c r="A281" s="4" t="s">
        <v>1581</v>
      </c>
      <c r="B281">
        <v>68322</v>
      </c>
      <c r="C281">
        <v>2.52</v>
      </c>
      <c r="D281">
        <f t="shared" si="24"/>
        <v>43038.814541560707</v>
      </c>
      <c r="E281">
        <f t="shared" si="25"/>
        <v>43.038814541560704</v>
      </c>
      <c r="F281" s="8">
        <v>0.3402187120291616</v>
      </c>
      <c r="G281">
        <f t="shared" si="26"/>
        <v>2</v>
      </c>
      <c r="H281" s="8">
        <f t="shared" si="27"/>
        <v>0.65978128797083846</v>
      </c>
      <c r="I281">
        <f t="shared" si="28"/>
        <v>4</v>
      </c>
      <c r="J281">
        <f>VLOOKUP(A281,'Housing Cost Calc'!$A$1:$C$826,3,FALSE)</f>
        <v>1254</v>
      </c>
      <c r="K281">
        <f t="shared" si="29"/>
        <v>0.34963788292702164</v>
      </c>
    </row>
    <row r="282" spans="1:11" ht="60" x14ac:dyDescent="0.25">
      <c r="A282" s="4" t="s">
        <v>1509</v>
      </c>
      <c r="B282">
        <v>68087</v>
      </c>
      <c r="C282">
        <v>2.5</v>
      </c>
      <c r="D282">
        <f t="shared" si="24"/>
        <v>43061.99980957689</v>
      </c>
      <c r="E282">
        <f t="shared" si="25"/>
        <v>43.061999809576889</v>
      </c>
      <c r="F282" s="8">
        <v>0.34143377885783716</v>
      </c>
      <c r="G282">
        <f t="shared" si="26"/>
        <v>2</v>
      </c>
      <c r="H282" s="8">
        <f t="shared" si="27"/>
        <v>0.65856622114216279</v>
      </c>
      <c r="I282">
        <f t="shared" si="28"/>
        <v>4</v>
      </c>
      <c r="J282">
        <f>VLOOKUP(A282,'Housing Cost Calc'!$A$1:$C$826,3,FALSE)</f>
        <v>1536</v>
      </c>
      <c r="K282">
        <f t="shared" si="29"/>
        <v>0.42803399938478393</v>
      </c>
    </row>
    <row r="283" spans="1:11" ht="60" x14ac:dyDescent="0.25">
      <c r="A283" s="4" t="s">
        <v>1649</v>
      </c>
      <c r="B283">
        <v>69433</v>
      </c>
      <c r="C283">
        <v>2.56</v>
      </c>
      <c r="D283">
        <f t="shared" si="24"/>
        <v>43395.625</v>
      </c>
      <c r="E283">
        <f t="shared" si="25"/>
        <v>43.395625000000003</v>
      </c>
      <c r="F283" s="8">
        <v>0.34264884568651277</v>
      </c>
      <c r="G283">
        <f t="shared" si="26"/>
        <v>2</v>
      </c>
      <c r="H283" s="8">
        <f t="shared" si="27"/>
        <v>0.65735115431348723</v>
      </c>
      <c r="I283">
        <f t="shared" si="28"/>
        <v>4</v>
      </c>
      <c r="J283">
        <f>VLOOKUP(A283,'Housing Cost Calc'!$A$1:$C$826,3,FALSE)</f>
        <v>1211</v>
      </c>
      <c r="K283">
        <f t="shared" si="29"/>
        <v>0.33487246698255874</v>
      </c>
    </row>
    <row r="284" spans="1:11" ht="45" x14ac:dyDescent="0.25">
      <c r="A284" s="4" t="s">
        <v>1015</v>
      </c>
      <c r="B284">
        <v>70642</v>
      </c>
      <c r="C284">
        <v>2.63</v>
      </c>
      <c r="D284">
        <f t="shared" si="24"/>
        <v>43559.723277532525</v>
      </c>
      <c r="E284">
        <f t="shared" si="25"/>
        <v>43.559723277532527</v>
      </c>
      <c r="F284" s="8">
        <v>0.34386391251518833</v>
      </c>
      <c r="G284">
        <f t="shared" si="26"/>
        <v>2</v>
      </c>
      <c r="H284" s="8">
        <f t="shared" si="27"/>
        <v>0.65613608748481167</v>
      </c>
      <c r="I284">
        <f t="shared" si="28"/>
        <v>4</v>
      </c>
      <c r="J284">
        <f>VLOOKUP(A284,'Housing Cost Calc'!$A$1:$C$826,3,FALSE)</f>
        <v>1573</v>
      </c>
      <c r="K284">
        <f t="shared" si="29"/>
        <v>0.4333360861761022</v>
      </c>
    </row>
    <row r="285" spans="1:11" ht="60" x14ac:dyDescent="0.25">
      <c r="A285" s="4" t="s">
        <v>1284</v>
      </c>
      <c r="B285">
        <v>63190</v>
      </c>
      <c r="C285">
        <v>2.1</v>
      </c>
      <c r="D285">
        <f t="shared" si="24"/>
        <v>43605.242694843364</v>
      </c>
      <c r="E285">
        <f t="shared" si="25"/>
        <v>43.605242694843362</v>
      </c>
      <c r="F285" s="8">
        <v>0.34507897934386389</v>
      </c>
      <c r="G285">
        <f t="shared" si="26"/>
        <v>2</v>
      </c>
      <c r="H285" s="8">
        <f t="shared" si="27"/>
        <v>0.65492102065613611</v>
      </c>
      <c r="I285">
        <f t="shared" si="28"/>
        <v>4</v>
      </c>
      <c r="J285">
        <f>VLOOKUP(A285,'Housing Cost Calc'!$A$1:$C$826,3,FALSE)</f>
        <v>1310</v>
      </c>
      <c r="K285">
        <f t="shared" si="29"/>
        <v>0.36050710943202718</v>
      </c>
    </row>
    <row r="286" spans="1:11" ht="60" x14ac:dyDescent="0.25">
      <c r="A286" s="4" t="s">
        <v>1352</v>
      </c>
      <c r="B286">
        <v>64550</v>
      </c>
      <c r="C286">
        <v>2.19</v>
      </c>
      <c r="D286">
        <f t="shared" si="24"/>
        <v>43618.847775686816</v>
      </c>
      <c r="E286">
        <f t="shared" si="25"/>
        <v>43.618847775686817</v>
      </c>
      <c r="F286" s="8">
        <v>0.3462940461725395</v>
      </c>
      <c r="G286">
        <f t="shared" si="26"/>
        <v>2</v>
      </c>
      <c r="H286" s="8">
        <f t="shared" si="27"/>
        <v>0.65370595382746055</v>
      </c>
      <c r="I286">
        <f t="shared" si="28"/>
        <v>4</v>
      </c>
      <c r="J286">
        <f>VLOOKUP(A286,'Housing Cost Calc'!$A$1:$C$826,3,FALSE)</f>
        <v>1181</v>
      </c>
      <c r="K286">
        <f t="shared" si="29"/>
        <v>0.32490541870524797</v>
      </c>
    </row>
    <row r="287" spans="1:11" ht="60" x14ac:dyDescent="0.25">
      <c r="A287" s="4" t="s">
        <v>1708</v>
      </c>
      <c r="B287">
        <v>69167</v>
      </c>
      <c r="C287">
        <v>2.5099999999999998</v>
      </c>
      <c r="D287">
        <f t="shared" si="24"/>
        <v>43657.823279065757</v>
      </c>
      <c r="E287">
        <f t="shared" si="25"/>
        <v>43.657823279065759</v>
      </c>
      <c r="F287" s="8">
        <v>0.34750911300121506</v>
      </c>
      <c r="G287">
        <f t="shared" si="26"/>
        <v>2</v>
      </c>
      <c r="H287" s="8">
        <f t="shared" si="27"/>
        <v>0.65249088699878488</v>
      </c>
      <c r="I287">
        <f t="shared" si="28"/>
        <v>4</v>
      </c>
      <c r="J287">
        <f>VLOOKUP(A287,'Housing Cost Calc'!$A$1:$C$826,3,FALSE)</f>
        <v>1138</v>
      </c>
      <c r="K287">
        <f t="shared" si="29"/>
        <v>0.31279617201043897</v>
      </c>
    </row>
    <row r="288" spans="1:11" ht="60" x14ac:dyDescent="0.25">
      <c r="A288" s="4" t="s">
        <v>1182</v>
      </c>
      <c r="B288">
        <v>68523</v>
      </c>
      <c r="C288">
        <v>2.4500000000000002</v>
      </c>
      <c r="D288">
        <f t="shared" si="24"/>
        <v>43777.738863490886</v>
      </c>
      <c r="E288">
        <f t="shared" si="25"/>
        <v>43.777738863490889</v>
      </c>
      <c r="F288" s="8">
        <v>0.34872417982989062</v>
      </c>
      <c r="G288">
        <f t="shared" si="26"/>
        <v>2</v>
      </c>
      <c r="H288" s="8">
        <f t="shared" si="27"/>
        <v>0.65127582017010943</v>
      </c>
      <c r="I288">
        <f t="shared" si="28"/>
        <v>4</v>
      </c>
      <c r="J288">
        <f>VLOOKUP(A288,'Housing Cost Calc'!$A$1:$C$826,3,FALSE)</f>
        <v>1206</v>
      </c>
      <c r="K288">
        <f t="shared" si="29"/>
        <v>0.33057897405635872</v>
      </c>
    </row>
    <row r="289" spans="1:11" ht="60" x14ac:dyDescent="0.25">
      <c r="A289" s="4" t="s">
        <v>1456</v>
      </c>
      <c r="B289">
        <v>70350</v>
      </c>
      <c r="C289">
        <v>2.57</v>
      </c>
      <c r="D289">
        <f t="shared" si="24"/>
        <v>43883.124310169507</v>
      </c>
      <c r="E289">
        <f t="shared" si="25"/>
        <v>43.883124310169507</v>
      </c>
      <c r="F289" s="8">
        <v>0.34993924665856624</v>
      </c>
      <c r="G289">
        <f t="shared" si="26"/>
        <v>2</v>
      </c>
      <c r="H289" s="8">
        <f t="shared" si="27"/>
        <v>0.65006075334143376</v>
      </c>
      <c r="I289">
        <f t="shared" si="28"/>
        <v>4</v>
      </c>
      <c r="J289">
        <f>VLOOKUP(A289,'Housing Cost Calc'!$A$1:$C$826,3,FALSE)</f>
        <v>1296</v>
      </c>
      <c r="K289">
        <f t="shared" si="29"/>
        <v>0.35439591516039726</v>
      </c>
    </row>
    <row r="290" spans="1:11" ht="60" x14ac:dyDescent="0.25">
      <c r="A290" s="4" t="s">
        <v>1706</v>
      </c>
      <c r="B290">
        <v>72606</v>
      </c>
      <c r="C290">
        <v>2.72</v>
      </c>
      <c r="D290">
        <f t="shared" si="24"/>
        <v>44023.853978469975</v>
      </c>
      <c r="E290">
        <f t="shared" si="25"/>
        <v>44.023853978469973</v>
      </c>
      <c r="F290" s="8">
        <v>0.3511543134872418</v>
      </c>
      <c r="G290">
        <f t="shared" si="26"/>
        <v>2</v>
      </c>
      <c r="H290" s="8">
        <f t="shared" si="27"/>
        <v>0.6488456865127582</v>
      </c>
      <c r="I290">
        <f t="shared" si="28"/>
        <v>4</v>
      </c>
      <c r="J290">
        <f>VLOOKUP(A290,'Housing Cost Calc'!$A$1:$C$826,3,FALSE)</f>
        <v>1283</v>
      </c>
      <c r="K290">
        <f t="shared" si="29"/>
        <v>0.34971949542467295</v>
      </c>
    </row>
    <row r="291" spans="1:11" ht="60" x14ac:dyDescent="0.25">
      <c r="A291" s="4" t="s">
        <v>1389</v>
      </c>
      <c r="B291">
        <v>64406</v>
      </c>
      <c r="C291">
        <v>2.14</v>
      </c>
      <c r="D291">
        <f t="shared" si="24"/>
        <v>44027.035215950455</v>
      </c>
      <c r="E291">
        <f t="shared" si="25"/>
        <v>44.027035215950455</v>
      </c>
      <c r="F291" s="8">
        <v>0.35236938031591736</v>
      </c>
      <c r="G291">
        <f t="shared" si="26"/>
        <v>2</v>
      </c>
      <c r="H291" s="8">
        <f t="shared" si="27"/>
        <v>0.64763061968408264</v>
      </c>
      <c r="I291">
        <f t="shared" si="28"/>
        <v>4</v>
      </c>
      <c r="J291">
        <f>VLOOKUP(A291,'Housing Cost Calc'!$A$1:$C$826,3,FALSE)</f>
        <v>1319</v>
      </c>
      <c r="K291">
        <f t="shared" si="29"/>
        <v>0.35950637880485103</v>
      </c>
    </row>
    <row r="292" spans="1:11" ht="60" x14ac:dyDescent="0.25">
      <c r="A292" s="4" t="s">
        <v>1287</v>
      </c>
      <c r="B292">
        <v>70875</v>
      </c>
      <c r="C292">
        <v>2.59</v>
      </c>
      <c r="D292">
        <f t="shared" si="24"/>
        <v>44039.58216533505</v>
      </c>
      <c r="E292">
        <f t="shared" si="25"/>
        <v>44.039582165335048</v>
      </c>
      <c r="F292" s="8">
        <v>0.35358444714459297</v>
      </c>
      <c r="G292">
        <f t="shared" si="26"/>
        <v>2</v>
      </c>
      <c r="H292" s="8">
        <f t="shared" si="27"/>
        <v>0.64641555285540697</v>
      </c>
      <c r="I292">
        <f t="shared" si="28"/>
        <v>4</v>
      </c>
      <c r="J292">
        <f>VLOOKUP(A292,'Housing Cost Calc'!$A$1:$C$826,3,FALSE)</f>
        <v>1332</v>
      </c>
      <c r="K292">
        <f t="shared" si="29"/>
        <v>0.36294622278640765</v>
      </c>
    </row>
    <row r="293" spans="1:11" ht="60" x14ac:dyDescent="0.25">
      <c r="A293" s="4" t="s">
        <v>1488</v>
      </c>
      <c r="B293">
        <v>66989</v>
      </c>
      <c r="C293">
        <v>2.2999999999999998</v>
      </c>
      <c r="D293">
        <f t="shared" si="24"/>
        <v>44171.238532310381</v>
      </c>
      <c r="E293">
        <f t="shared" si="25"/>
        <v>44.171238532310383</v>
      </c>
      <c r="F293" s="8">
        <v>0.35479951397326853</v>
      </c>
      <c r="G293">
        <f t="shared" si="26"/>
        <v>2</v>
      </c>
      <c r="H293" s="8">
        <f t="shared" si="27"/>
        <v>0.64520048602673152</v>
      </c>
      <c r="I293">
        <f t="shared" si="28"/>
        <v>4</v>
      </c>
      <c r="J293">
        <f>VLOOKUP(A293,'Housing Cost Calc'!$A$1:$C$826,3,FALSE)</f>
        <v>1190</v>
      </c>
      <c r="K293">
        <f t="shared" si="29"/>
        <v>0.32328728997613376</v>
      </c>
    </row>
    <row r="294" spans="1:11" ht="60" x14ac:dyDescent="0.25">
      <c r="A294" s="4" t="s">
        <v>1516</v>
      </c>
      <c r="B294">
        <v>61755</v>
      </c>
      <c r="C294">
        <v>1.95</v>
      </c>
      <c r="D294">
        <f t="shared" si="24"/>
        <v>44223.674046305176</v>
      </c>
      <c r="E294">
        <f t="shared" si="25"/>
        <v>44.223674046305177</v>
      </c>
      <c r="F294" s="8">
        <v>0.35601458080194409</v>
      </c>
      <c r="G294">
        <f t="shared" si="26"/>
        <v>2</v>
      </c>
      <c r="H294" s="8">
        <f t="shared" si="27"/>
        <v>0.64398541919805585</v>
      </c>
      <c r="I294">
        <f t="shared" si="28"/>
        <v>4</v>
      </c>
      <c r="J294">
        <f>VLOOKUP(A294,'Housing Cost Calc'!$A$1:$C$826,3,FALSE)</f>
        <v>1320</v>
      </c>
      <c r="K294">
        <f t="shared" si="29"/>
        <v>0.35817919568180723</v>
      </c>
    </row>
    <row r="295" spans="1:11" ht="60" x14ac:dyDescent="0.25">
      <c r="A295" s="4" t="s">
        <v>1690</v>
      </c>
      <c r="B295">
        <v>70500</v>
      </c>
      <c r="C295">
        <v>2.52</v>
      </c>
      <c r="D295">
        <f t="shared" si="24"/>
        <v>44410.825578584198</v>
      </c>
      <c r="E295">
        <f t="shared" si="25"/>
        <v>44.410825578584195</v>
      </c>
      <c r="F295" s="8">
        <v>0.35722964763061971</v>
      </c>
      <c r="G295">
        <f t="shared" si="26"/>
        <v>2</v>
      </c>
      <c r="H295" s="8">
        <f t="shared" si="27"/>
        <v>0.64277035236938029</v>
      </c>
      <c r="I295">
        <f t="shared" si="28"/>
        <v>4</v>
      </c>
      <c r="J295">
        <f>VLOOKUP(A295,'Housing Cost Calc'!$A$1:$C$826,3,FALSE)</f>
        <v>1272</v>
      </c>
      <c r="K295">
        <f t="shared" si="29"/>
        <v>0.34369998308161626</v>
      </c>
    </row>
    <row r="296" spans="1:11" ht="60" x14ac:dyDescent="0.25">
      <c r="A296" s="4" t="s">
        <v>1472</v>
      </c>
      <c r="B296">
        <v>74722</v>
      </c>
      <c r="C296">
        <v>2.83</v>
      </c>
      <c r="D296">
        <f t="shared" si="24"/>
        <v>44417.618523911086</v>
      </c>
      <c r="E296">
        <f t="shared" si="25"/>
        <v>44.417618523911088</v>
      </c>
      <c r="F296" s="8">
        <v>0.35844471445929527</v>
      </c>
      <c r="G296">
        <f t="shared" si="26"/>
        <v>2</v>
      </c>
      <c r="H296" s="8">
        <f t="shared" si="27"/>
        <v>0.64155528554070473</v>
      </c>
      <c r="I296">
        <f t="shared" si="28"/>
        <v>4</v>
      </c>
      <c r="J296">
        <f>VLOOKUP(A296,'Housing Cost Calc'!$A$1:$C$826,3,FALSE)</f>
        <v>1691</v>
      </c>
      <c r="K296">
        <f t="shared" si="29"/>
        <v>0.45684574442180692</v>
      </c>
    </row>
    <row r="297" spans="1:11" ht="60" x14ac:dyDescent="0.25">
      <c r="A297" s="4" t="s">
        <v>1492</v>
      </c>
      <c r="B297">
        <v>67108</v>
      </c>
      <c r="C297">
        <v>2.2799999999999998</v>
      </c>
      <c r="D297">
        <f t="shared" si="24"/>
        <v>44443.358708960484</v>
      </c>
      <c r="E297">
        <f t="shared" si="25"/>
        <v>44.443358708960481</v>
      </c>
      <c r="F297" s="8">
        <v>0.35965978128797083</v>
      </c>
      <c r="G297">
        <f t="shared" si="26"/>
        <v>2</v>
      </c>
      <c r="H297" s="8">
        <f t="shared" si="27"/>
        <v>0.64034021871202917</v>
      </c>
      <c r="I297">
        <f t="shared" si="28"/>
        <v>4</v>
      </c>
      <c r="J297">
        <f>VLOOKUP(A297,'Housing Cost Calc'!$A$1:$C$826,3,FALSE)</f>
        <v>1133</v>
      </c>
      <c r="K297">
        <f t="shared" si="29"/>
        <v>0.30591747327275765</v>
      </c>
    </row>
    <row r="298" spans="1:11" ht="60" x14ac:dyDescent="0.25">
      <c r="A298" s="4" t="s">
        <v>1310</v>
      </c>
      <c r="B298">
        <v>75110</v>
      </c>
      <c r="C298">
        <v>2.84</v>
      </c>
      <c r="D298">
        <f t="shared" si="24"/>
        <v>44569.585173470165</v>
      </c>
      <c r="E298">
        <f t="shared" si="25"/>
        <v>44.569585173470166</v>
      </c>
      <c r="F298" s="8">
        <v>0.36087484811664644</v>
      </c>
      <c r="G298">
        <f t="shared" si="26"/>
        <v>2</v>
      </c>
      <c r="H298" s="8">
        <f t="shared" si="27"/>
        <v>0.63912515188335361</v>
      </c>
      <c r="I298">
        <f t="shared" si="28"/>
        <v>4</v>
      </c>
      <c r="J298">
        <f>VLOOKUP(A298,'Housing Cost Calc'!$A$1:$C$826,3,FALSE)</f>
        <v>1319</v>
      </c>
      <c r="K298">
        <f t="shared" si="29"/>
        <v>0.35513007218702008</v>
      </c>
    </row>
    <row r="299" spans="1:11" ht="60" x14ac:dyDescent="0.25">
      <c r="A299" s="4" t="s">
        <v>1163</v>
      </c>
      <c r="B299">
        <v>75293</v>
      </c>
      <c r="C299">
        <v>2.84</v>
      </c>
      <c r="D299">
        <f t="shared" si="24"/>
        <v>44678.175695194906</v>
      </c>
      <c r="E299">
        <f t="shared" si="25"/>
        <v>44.678175695194909</v>
      </c>
      <c r="F299" s="8">
        <v>0.362089914945322</v>
      </c>
      <c r="G299">
        <f t="shared" si="26"/>
        <v>2</v>
      </c>
      <c r="H299" s="8">
        <f t="shared" si="27"/>
        <v>0.63791008505467794</v>
      </c>
      <c r="I299">
        <f t="shared" si="28"/>
        <v>4</v>
      </c>
      <c r="J299">
        <f>VLOOKUP(A299,'Housing Cost Calc'!$A$1:$C$826,3,FALSE)</f>
        <v>1323</v>
      </c>
      <c r="K299">
        <f t="shared" si="29"/>
        <v>0.35534127687553385</v>
      </c>
    </row>
    <row r="300" spans="1:11" ht="60" x14ac:dyDescent="0.25">
      <c r="A300" s="4" t="s">
        <v>1441</v>
      </c>
      <c r="B300">
        <v>65218</v>
      </c>
      <c r="C300">
        <v>2.13</v>
      </c>
      <c r="D300">
        <f t="shared" si="24"/>
        <v>44686.637277531961</v>
      </c>
      <c r="E300">
        <f t="shared" si="25"/>
        <v>44.686637277531965</v>
      </c>
      <c r="F300" s="8">
        <v>0.36330498177399756</v>
      </c>
      <c r="G300">
        <f t="shared" si="26"/>
        <v>2</v>
      </c>
      <c r="H300" s="8">
        <f t="shared" si="27"/>
        <v>0.6366950182260025</v>
      </c>
      <c r="I300">
        <f t="shared" si="28"/>
        <v>4</v>
      </c>
      <c r="J300">
        <f>VLOOKUP(A300,'Housing Cost Calc'!$A$1:$C$826,3,FALSE)</f>
        <v>1515</v>
      </c>
      <c r="K300">
        <f t="shared" si="29"/>
        <v>0.40683302901247259</v>
      </c>
    </row>
    <row r="301" spans="1:11" ht="60" x14ac:dyDescent="0.25">
      <c r="A301" s="4" t="s">
        <v>1542</v>
      </c>
      <c r="B301">
        <v>77434</v>
      </c>
      <c r="C301">
        <v>2.99</v>
      </c>
      <c r="D301">
        <f t="shared" si="24"/>
        <v>44781.238441873844</v>
      </c>
      <c r="E301">
        <f t="shared" si="25"/>
        <v>44.781238441873846</v>
      </c>
      <c r="F301" s="8">
        <v>0.36452004860267317</v>
      </c>
      <c r="G301">
        <f t="shared" si="26"/>
        <v>2</v>
      </c>
      <c r="H301" s="8">
        <f t="shared" si="27"/>
        <v>0.63547995139732683</v>
      </c>
      <c r="I301">
        <f t="shared" si="28"/>
        <v>4</v>
      </c>
      <c r="J301">
        <f>VLOOKUP(A301,'Housing Cost Calc'!$A$1:$C$826,3,FALSE)</f>
        <v>1574</v>
      </c>
      <c r="K301">
        <f t="shared" si="29"/>
        <v>0.42178377948427376</v>
      </c>
    </row>
    <row r="302" spans="1:11" ht="60" x14ac:dyDescent="0.25">
      <c r="A302" s="4" t="s">
        <v>1132</v>
      </c>
      <c r="B302">
        <v>70689</v>
      </c>
      <c r="C302">
        <v>2.48</v>
      </c>
      <c r="D302">
        <f t="shared" si="24"/>
        <v>44887.559887582327</v>
      </c>
      <c r="E302">
        <f t="shared" si="25"/>
        <v>44.887559887582327</v>
      </c>
      <c r="F302" s="8">
        <v>0.36573511543134873</v>
      </c>
      <c r="G302">
        <f t="shared" si="26"/>
        <v>2</v>
      </c>
      <c r="H302" s="8">
        <f t="shared" si="27"/>
        <v>0.63426488456865127</v>
      </c>
      <c r="I302">
        <f t="shared" si="28"/>
        <v>4</v>
      </c>
      <c r="J302">
        <f>VLOOKUP(A302,'Housing Cost Calc'!$A$1:$C$826,3,FALSE)</f>
        <v>1333</v>
      </c>
      <c r="K302">
        <f t="shared" si="29"/>
        <v>0.35635708512694464</v>
      </c>
    </row>
    <row r="303" spans="1:11" ht="60" x14ac:dyDescent="0.25">
      <c r="A303" s="4" t="s">
        <v>1497</v>
      </c>
      <c r="B303">
        <v>65521</v>
      </c>
      <c r="C303">
        <v>2.13</v>
      </c>
      <c r="D303">
        <f t="shared" si="24"/>
        <v>44894.249456609701</v>
      </c>
      <c r="E303">
        <f t="shared" si="25"/>
        <v>44.8942494566097</v>
      </c>
      <c r="F303" s="8">
        <v>0.36695018226002429</v>
      </c>
      <c r="G303">
        <f t="shared" si="26"/>
        <v>2</v>
      </c>
      <c r="H303" s="8">
        <f t="shared" si="27"/>
        <v>0.63304981773997571</v>
      </c>
      <c r="I303">
        <f t="shared" si="28"/>
        <v>4</v>
      </c>
      <c r="J303">
        <f>VLOOKUP(A303,'Housing Cost Calc'!$A$1:$C$826,3,FALSE)</f>
        <v>1183</v>
      </c>
      <c r="K303">
        <f t="shared" si="29"/>
        <v>0.31620976342906537</v>
      </c>
    </row>
    <row r="304" spans="1:11" ht="60" x14ac:dyDescent="0.25">
      <c r="A304" s="4" t="s">
        <v>1701</v>
      </c>
      <c r="B304">
        <v>70341</v>
      </c>
      <c r="C304">
        <v>2.4500000000000002</v>
      </c>
      <c r="D304">
        <f t="shared" si="24"/>
        <v>44939.216458660776</v>
      </c>
      <c r="E304">
        <f t="shared" si="25"/>
        <v>44.939216458660773</v>
      </c>
      <c r="F304" s="8">
        <v>0.36816524908869985</v>
      </c>
      <c r="G304">
        <f t="shared" si="26"/>
        <v>2</v>
      </c>
      <c r="H304" s="8">
        <f t="shared" si="27"/>
        <v>0.63183475091130015</v>
      </c>
      <c r="I304">
        <f t="shared" si="28"/>
        <v>4</v>
      </c>
      <c r="J304">
        <f>VLOOKUP(A304,'Housing Cost Calc'!$A$1:$C$826,3,FALSE)</f>
        <v>1234</v>
      </c>
      <c r="K304">
        <f t="shared" si="29"/>
        <v>0.32951175313930453</v>
      </c>
    </row>
    <row r="305" spans="1:11" ht="60" x14ac:dyDescent="0.25">
      <c r="A305" s="4" t="s">
        <v>1407</v>
      </c>
      <c r="B305">
        <v>71734</v>
      </c>
      <c r="C305">
        <v>2.54</v>
      </c>
      <c r="D305">
        <f t="shared" si="24"/>
        <v>45009.914725780669</v>
      </c>
      <c r="E305">
        <f t="shared" si="25"/>
        <v>45.009914725780668</v>
      </c>
      <c r="F305" s="8">
        <v>0.36938031591737547</v>
      </c>
      <c r="G305">
        <f t="shared" si="26"/>
        <v>2</v>
      </c>
      <c r="H305" s="8">
        <f t="shared" si="27"/>
        <v>0.63061968408262459</v>
      </c>
      <c r="I305">
        <f t="shared" si="28"/>
        <v>4</v>
      </c>
      <c r="J305">
        <f>VLOOKUP(A305,'Housing Cost Calc'!$A$1:$C$826,3,FALSE)</f>
        <v>1409</v>
      </c>
      <c r="K305">
        <f t="shared" si="29"/>
        <v>0.37565056728080132</v>
      </c>
    </row>
    <row r="306" spans="1:11" ht="60" x14ac:dyDescent="0.25">
      <c r="A306" s="4" t="s">
        <v>1619</v>
      </c>
      <c r="B306">
        <v>74444</v>
      </c>
      <c r="C306">
        <v>2.72</v>
      </c>
      <c r="D306">
        <f t="shared" si="24"/>
        <v>45138.30517551193</v>
      </c>
      <c r="E306">
        <f t="shared" si="25"/>
        <v>45.138305175511931</v>
      </c>
      <c r="F306" s="8">
        <v>0.37059538274605103</v>
      </c>
      <c r="G306">
        <f t="shared" si="26"/>
        <v>2</v>
      </c>
      <c r="H306" s="8">
        <f t="shared" si="27"/>
        <v>0.62940461725394892</v>
      </c>
      <c r="I306">
        <f t="shared" si="28"/>
        <v>4</v>
      </c>
      <c r="J306">
        <f>VLOOKUP(A306,'Housing Cost Calc'!$A$1:$C$826,3,FALSE)</f>
        <v>1626</v>
      </c>
      <c r="K306">
        <f t="shared" si="29"/>
        <v>0.43227143607034435</v>
      </c>
    </row>
    <row r="307" spans="1:11" ht="60" x14ac:dyDescent="0.25">
      <c r="A307" s="4" t="s">
        <v>1353</v>
      </c>
      <c r="B307">
        <v>69118</v>
      </c>
      <c r="C307">
        <v>2.3199999999999998</v>
      </c>
      <c r="D307">
        <f t="shared" si="24"/>
        <v>45378.19013199152</v>
      </c>
      <c r="E307">
        <f t="shared" si="25"/>
        <v>45.378190131991516</v>
      </c>
      <c r="F307" s="8">
        <v>0.37181044957472659</v>
      </c>
      <c r="G307">
        <f t="shared" si="26"/>
        <v>2</v>
      </c>
      <c r="H307" s="8">
        <f t="shared" si="27"/>
        <v>0.62818955042527347</v>
      </c>
      <c r="I307">
        <f t="shared" si="28"/>
        <v>4</v>
      </c>
      <c r="J307">
        <f>VLOOKUP(A307,'Housing Cost Calc'!$A$1:$C$826,3,FALSE)</f>
        <v>1310</v>
      </c>
      <c r="K307">
        <f t="shared" si="29"/>
        <v>0.34642192547290324</v>
      </c>
    </row>
    <row r="308" spans="1:11" ht="60" x14ac:dyDescent="0.25">
      <c r="A308" s="4" t="s">
        <v>1300</v>
      </c>
      <c r="B308">
        <v>63821</v>
      </c>
      <c r="C308">
        <v>1.97</v>
      </c>
      <c r="D308">
        <f t="shared" si="24"/>
        <v>45470.579772783814</v>
      </c>
      <c r="E308">
        <f t="shared" si="25"/>
        <v>45.470579772783815</v>
      </c>
      <c r="F308" s="8">
        <v>0.3730255164034022</v>
      </c>
      <c r="G308">
        <f t="shared" si="26"/>
        <v>2</v>
      </c>
      <c r="H308" s="8">
        <f t="shared" si="27"/>
        <v>0.6269744835965978</v>
      </c>
      <c r="I308">
        <f t="shared" si="28"/>
        <v>4</v>
      </c>
      <c r="J308">
        <f>VLOOKUP(A308,'Housing Cost Calc'!$A$1:$C$826,3,FALSE)</f>
        <v>1337</v>
      </c>
      <c r="K308">
        <f t="shared" si="29"/>
        <v>0.35284353267919083</v>
      </c>
    </row>
    <row r="309" spans="1:11" ht="60" x14ac:dyDescent="0.25">
      <c r="A309" s="4" t="s">
        <v>1381</v>
      </c>
      <c r="B309">
        <v>68125</v>
      </c>
      <c r="C309">
        <v>2.2400000000000002</v>
      </c>
      <c r="D309">
        <f t="shared" si="24"/>
        <v>45517.930263209775</v>
      </c>
      <c r="E309">
        <f t="shared" si="25"/>
        <v>45.517930263209777</v>
      </c>
      <c r="F309" s="8">
        <v>0.37424058323207776</v>
      </c>
      <c r="G309">
        <f t="shared" si="26"/>
        <v>2</v>
      </c>
      <c r="H309" s="8">
        <f t="shared" si="27"/>
        <v>0.62575941676792224</v>
      </c>
      <c r="I309">
        <f t="shared" si="28"/>
        <v>4</v>
      </c>
      <c r="J309">
        <f>VLOOKUP(A309,'Housing Cost Calc'!$A$1:$C$826,3,FALSE)</f>
        <v>1408</v>
      </c>
      <c r="K309">
        <f t="shared" si="29"/>
        <v>0.37119438213244782</v>
      </c>
    </row>
    <row r="310" spans="1:11" ht="60" x14ac:dyDescent="0.25">
      <c r="A310" s="4" t="s">
        <v>1056</v>
      </c>
      <c r="B310">
        <v>76921</v>
      </c>
      <c r="C310">
        <v>2.85</v>
      </c>
      <c r="D310">
        <f t="shared" si="24"/>
        <v>45564.068026107139</v>
      </c>
      <c r="E310">
        <f t="shared" si="25"/>
        <v>45.564068026107137</v>
      </c>
      <c r="F310" s="8">
        <v>0.37545565006075332</v>
      </c>
      <c r="G310">
        <f t="shared" si="26"/>
        <v>2</v>
      </c>
      <c r="H310" s="8">
        <f t="shared" si="27"/>
        <v>0.62454434993924668</v>
      </c>
      <c r="I310">
        <f t="shared" si="28"/>
        <v>4</v>
      </c>
      <c r="J310">
        <f>VLOOKUP(A310,'Housing Cost Calc'!$A$1:$C$826,3,FALSE)</f>
        <v>1755</v>
      </c>
      <c r="K310">
        <f t="shared" si="29"/>
        <v>0.46220631546623792</v>
      </c>
    </row>
    <row r="311" spans="1:11" ht="60" x14ac:dyDescent="0.25">
      <c r="A311" s="4" t="s">
        <v>1344</v>
      </c>
      <c r="B311">
        <v>64341</v>
      </c>
      <c r="C311">
        <v>1.99</v>
      </c>
      <c r="D311">
        <f t="shared" si="24"/>
        <v>45610.125611441341</v>
      </c>
      <c r="E311">
        <f t="shared" si="25"/>
        <v>45.61012561144134</v>
      </c>
      <c r="F311" s="8">
        <v>0.37667071688942894</v>
      </c>
      <c r="G311">
        <f t="shared" si="26"/>
        <v>2</v>
      </c>
      <c r="H311" s="8">
        <f t="shared" si="27"/>
        <v>0.62332928311057101</v>
      </c>
      <c r="I311">
        <f t="shared" si="28"/>
        <v>4</v>
      </c>
      <c r="J311">
        <f>VLOOKUP(A311,'Housing Cost Calc'!$A$1:$C$826,3,FALSE)</f>
        <v>1169</v>
      </c>
      <c r="K311">
        <f t="shared" si="29"/>
        <v>0.30756328363369084</v>
      </c>
    </row>
    <row r="312" spans="1:11" ht="60" x14ac:dyDescent="0.25">
      <c r="A312" s="4" t="s">
        <v>1093</v>
      </c>
      <c r="B312">
        <v>66331</v>
      </c>
      <c r="C312">
        <v>2.11</v>
      </c>
      <c r="D312">
        <f t="shared" si="24"/>
        <v>45664.143591581858</v>
      </c>
      <c r="E312">
        <f t="shared" si="25"/>
        <v>45.664143591581862</v>
      </c>
      <c r="F312" s="8">
        <v>0.3778857837181045</v>
      </c>
      <c r="G312">
        <f t="shared" si="26"/>
        <v>2</v>
      </c>
      <c r="H312" s="8">
        <f t="shared" si="27"/>
        <v>0.62211421628189556</v>
      </c>
      <c r="I312">
        <f t="shared" si="28"/>
        <v>4</v>
      </c>
      <c r="J312">
        <f>VLOOKUP(A312,'Housing Cost Calc'!$A$1:$C$826,3,FALSE)</f>
        <v>1014</v>
      </c>
      <c r="K312">
        <f t="shared" si="29"/>
        <v>0.26646727701344997</v>
      </c>
    </row>
    <row r="313" spans="1:11" ht="75" x14ac:dyDescent="0.25">
      <c r="A313" s="4" t="s">
        <v>1347</v>
      </c>
      <c r="B313">
        <v>73594</v>
      </c>
      <c r="C313">
        <v>2.58</v>
      </c>
      <c r="D313">
        <f t="shared" si="24"/>
        <v>45817.623111603025</v>
      </c>
      <c r="E313">
        <f t="shared" si="25"/>
        <v>45.817623111603027</v>
      </c>
      <c r="F313" s="8">
        <v>0.37910085054678005</v>
      </c>
      <c r="G313">
        <f t="shared" si="26"/>
        <v>2</v>
      </c>
      <c r="H313" s="8">
        <f t="shared" si="27"/>
        <v>0.62089914945321989</v>
      </c>
      <c r="I313">
        <f t="shared" si="28"/>
        <v>4</v>
      </c>
      <c r="J313">
        <f>VLOOKUP(A313,'Housing Cost Calc'!$A$1:$C$826,3,FALSE)</f>
        <v>1118</v>
      </c>
      <c r="K313">
        <f t="shared" si="29"/>
        <v>0.29281309437028569</v>
      </c>
    </row>
    <row r="314" spans="1:11" ht="60" x14ac:dyDescent="0.25">
      <c r="A314" s="4" t="s">
        <v>1205</v>
      </c>
      <c r="B314">
        <v>68125</v>
      </c>
      <c r="C314">
        <v>2.21</v>
      </c>
      <c r="D314">
        <f t="shared" si="24"/>
        <v>45825.834090998782</v>
      </c>
      <c r="E314">
        <f t="shared" si="25"/>
        <v>45.825834090998782</v>
      </c>
      <c r="F314" s="8">
        <v>0.38031591737545567</v>
      </c>
      <c r="G314">
        <f t="shared" si="26"/>
        <v>2</v>
      </c>
      <c r="H314" s="8">
        <f t="shared" si="27"/>
        <v>0.61968408262454433</v>
      </c>
      <c r="I314">
        <f t="shared" si="28"/>
        <v>4</v>
      </c>
      <c r="J314">
        <f>VLOOKUP(A314,'Housing Cost Calc'!$A$1:$C$826,3,FALSE)</f>
        <v>1456</v>
      </c>
      <c r="K314">
        <f t="shared" si="29"/>
        <v>0.38126965600462231</v>
      </c>
    </row>
    <row r="315" spans="1:11" ht="60" x14ac:dyDescent="0.25">
      <c r="A315" s="4" t="s">
        <v>1190</v>
      </c>
      <c r="B315">
        <v>73365</v>
      </c>
      <c r="C315">
        <v>2.56</v>
      </c>
      <c r="D315">
        <f t="shared" si="24"/>
        <v>45853.125</v>
      </c>
      <c r="E315">
        <f t="shared" si="25"/>
        <v>45.853124999999999</v>
      </c>
      <c r="F315" s="8">
        <v>0.38153098420413123</v>
      </c>
      <c r="G315">
        <f t="shared" si="26"/>
        <v>2</v>
      </c>
      <c r="H315" s="8">
        <f t="shared" si="27"/>
        <v>0.61846901579586877</v>
      </c>
      <c r="I315">
        <f t="shared" si="28"/>
        <v>4</v>
      </c>
      <c r="J315">
        <f>VLOOKUP(A315,'Housing Cost Calc'!$A$1:$C$826,3,FALSE)</f>
        <v>1400</v>
      </c>
      <c r="K315">
        <f t="shared" si="29"/>
        <v>0.36638724187282762</v>
      </c>
    </row>
    <row r="316" spans="1:11" ht="60" x14ac:dyDescent="0.25">
      <c r="A316" s="4" t="s">
        <v>1435</v>
      </c>
      <c r="B316">
        <v>73411</v>
      </c>
      <c r="C316">
        <v>2.5499999999999998</v>
      </c>
      <c r="D316">
        <f t="shared" si="24"/>
        <v>45971.75143285191</v>
      </c>
      <c r="E316">
        <f t="shared" si="25"/>
        <v>45.97175143285191</v>
      </c>
      <c r="F316" s="8">
        <v>0.38274605103280679</v>
      </c>
      <c r="G316">
        <f t="shared" si="26"/>
        <v>2</v>
      </c>
      <c r="H316" s="8">
        <f t="shared" si="27"/>
        <v>0.61725394896719321</v>
      </c>
      <c r="I316">
        <f t="shared" si="28"/>
        <v>4</v>
      </c>
      <c r="J316">
        <f>VLOOKUP(A316,'Housing Cost Calc'!$A$1:$C$826,3,FALSE)</f>
        <v>1442</v>
      </c>
      <c r="K316">
        <f t="shared" si="29"/>
        <v>0.37640506312392474</v>
      </c>
    </row>
    <row r="317" spans="1:11" ht="60" x14ac:dyDescent="0.25">
      <c r="A317" s="4" t="s">
        <v>1693</v>
      </c>
      <c r="B317">
        <v>70952</v>
      </c>
      <c r="C317">
        <v>2.38</v>
      </c>
      <c r="D317">
        <f t="shared" si="24"/>
        <v>45991.350593473173</v>
      </c>
      <c r="E317">
        <f t="shared" si="25"/>
        <v>45.991350593473172</v>
      </c>
      <c r="F317" s="8">
        <v>0.3839611178614824</v>
      </c>
      <c r="G317">
        <f t="shared" si="26"/>
        <v>2</v>
      </c>
      <c r="H317" s="8">
        <f t="shared" si="27"/>
        <v>0.61603888213851765</v>
      </c>
      <c r="I317">
        <f t="shared" si="28"/>
        <v>4</v>
      </c>
      <c r="J317">
        <f>VLOOKUP(A317,'Housing Cost Calc'!$A$1:$C$826,3,FALSE)</f>
        <v>1191</v>
      </c>
      <c r="K317">
        <f t="shared" si="29"/>
        <v>0.31075408344342553</v>
      </c>
    </row>
    <row r="318" spans="1:11" ht="60" x14ac:dyDescent="0.25">
      <c r="A318" s="4" t="s">
        <v>1499</v>
      </c>
      <c r="B318">
        <v>70396</v>
      </c>
      <c r="C318">
        <v>2.34</v>
      </c>
      <c r="D318">
        <f t="shared" si="24"/>
        <v>46019.304830625348</v>
      </c>
      <c r="E318">
        <f t="shared" si="25"/>
        <v>46.019304830625344</v>
      </c>
      <c r="F318" s="8">
        <v>0.38517618469015796</v>
      </c>
      <c r="G318">
        <f t="shared" si="26"/>
        <v>2</v>
      </c>
      <c r="H318" s="8">
        <f t="shared" si="27"/>
        <v>0.61482381530984198</v>
      </c>
      <c r="I318">
        <f t="shared" si="28"/>
        <v>4</v>
      </c>
      <c r="J318">
        <f>VLOOKUP(A318,'Housing Cost Calc'!$A$1:$C$826,3,FALSE)</f>
        <v>1233</v>
      </c>
      <c r="K318">
        <f t="shared" si="29"/>
        <v>0.32151724269753468</v>
      </c>
    </row>
    <row r="319" spans="1:11" ht="60" x14ac:dyDescent="0.25">
      <c r="A319" s="4" t="s">
        <v>1665</v>
      </c>
      <c r="B319">
        <v>72219</v>
      </c>
      <c r="C319">
        <v>2.46</v>
      </c>
      <c r="D319">
        <f t="shared" si="24"/>
        <v>46045.15264072123</v>
      </c>
      <c r="E319">
        <f t="shared" si="25"/>
        <v>46.045152640721227</v>
      </c>
      <c r="F319" s="8">
        <v>0.38639125151883352</v>
      </c>
      <c r="G319">
        <f t="shared" si="26"/>
        <v>2</v>
      </c>
      <c r="H319" s="8">
        <f t="shared" si="27"/>
        <v>0.61360874848116653</v>
      </c>
      <c r="I319">
        <f t="shared" si="28"/>
        <v>4</v>
      </c>
      <c r="J319">
        <f>VLOOKUP(A319,'Housing Cost Calc'!$A$1:$C$826,3,FALSE)</f>
        <v>1542</v>
      </c>
      <c r="K319">
        <f t="shared" si="29"/>
        <v>0.40186640588168027</v>
      </c>
    </row>
    <row r="320" spans="1:11" ht="60" x14ac:dyDescent="0.25">
      <c r="A320" s="4" t="s">
        <v>1473</v>
      </c>
      <c r="B320">
        <v>69390</v>
      </c>
      <c r="C320">
        <v>2.27</v>
      </c>
      <c r="D320">
        <f t="shared" si="24"/>
        <v>46055.760591922051</v>
      </c>
      <c r="E320">
        <f t="shared" si="25"/>
        <v>46.055760591922052</v>
      </c>
      <c r="F320" s="8">
        <v>0.38760631834750914</v>
      </c>
      <c r="G320">
        <f t="shared" si="26"/>
        <v>2</v>
      </c>
      <c r="H320" s="8">
        <f t="shared" si="27"/>
        <v>0.61239368165249086</v>
      </c>
      <c r="I320">
        <f t="shared" si="28"/>
        <v>4</v>
      </c>
      <c r="J320">
        <f>VLOOKUP(A320,'Housing Cost Calc'!$A$1:$C$826,3,FALSE)</f>
        <v>1430</v>
      </c>
      <c r="K320">
        <f t="shared" si="29"/>
        <v>0.3725918273730513</v>
      </c>
    </row>
    <row r="321" spans="1:11" ht="60" x14ac:dyDescent="0.25">
      <c r="A321" s="4" t="s">
        <v>1096</v>
      </c>
      <c r="B321">
        <v>62212</v>
      </c>
      <c r="C321">
        <v>1.82</v>
      </c>
      <c r="D321">
        <f t="shared" si="24"/>
        <v>46114.602488120421</v>
      </c>
      <c r="E321">
        <f t="shared" si="25"/>
        <v>46.114602488120418</v>
      </c>
      <c r="F321" s="8">
        <v>0.3888213851761847</v>
      </c>
      <c r="G321">
        <f t="shared" si="26"/>
        <v>2</v>
      </c>
      <c r="H321" s="8">
        <f t="shared" si="27"/>
        <v>0.6111786148238153</v>
      </c>
      <c r="I321">
        <f t="shared" si="28"/>
        <v>4</v>
      </c>
      <c r="J321">
        <f>VLOOKUP(A321,'Housing Cost Calc'!$A$1:$C$826,3,FALSE)</f>
        <v>1094</v>
      </c>
      <c r="K321">
        <f t="shared" si="29"/>
        <v>0.28468205929741891</v>
      </c>
    </row>
    <row r="322" spans="1:11" ht="60" x14ac:dyDescent="0.25">
      <c r="A322" s="4" t="s">
        <v>1553</v>
      </c>
      <c r="B322">
        <v>59266</v>
      </c>
      <c r="C322">
        <v>1.64</v>
      </c>
      <c r="D322">
        <f t="shared" ref="D322:D385" si="30">(B322/(C322)^0.5)</f>
        <v>46278.97086045063</v>
      </c>
      <c r="E322">
        <f t="shared" ref="E322:E385" si="31">D322/1000</f>
        <v>46.278970860450627</v>
      </c>
      <c r="F322" s="8">
        <v>0.39003645200486026</v>
      </c>
      <c r="G322">
        <f t="shared" si="26"/>
        <v>2</v>
      </c>
      <c r="H322" s="8">
        <f t="shared" si="27"/>
        <v>0.60996354799513974</v>
      </c>
      <c r="I322">
        <f t="shared" si="28"/>
        <v>4</v>
      </c>
      <c r="J322">
        <f>VLOOKUP(A322,'Housing Cost Calc'!$A$1:$C$826,3,FALSE)</f>
        <v>1446</v>
      </c>
      <c r="K322">
        <f t="shared" si="29"/>
        <v>0.37494351489196098</v>
      </c>
    </row>
    <row r="323" spans="1:11" ht="60" x14ac:dyDescent="0.25">
      <c r="A323" s="4" t="s">
        <v>1640</v>
      </c>
      <c r="B323">
        <v>67917</v>
      </c>
      <c r="C323">
        <v>2.15</v>
      </c>
      <c r="D323">
        <f t="shared" si="30"/>
        <v>46319.009553816148</v>
      </c>
      <c r="E323">
        <f t="shared" si="31"/>
        <v>46.319009553816144</v>
      </c>
      <c r="F323" s="8">
        <v>0.39125151883353587</v>
      </c>
      <c r="G323">
        <f t="shared" ref="G323:G386" si="32">IF(F323&lt;0.2,1,IF(F323&lt;0.4,2,IF(F323&lt;0.6,3,IF(F323&lt;0.8,4,5))))</f>
        <v>2</v>
      </c>
      <c r="H323" s="8">
        <f t="shared" ref="H323:H386" si="33">1-F323</f>
        <v>0.60874848116646407</v>
      </c>
      <c r="I323">
        <f t="shared" ref="I323:I386" si="34">6-G323</f>
        <v>4</v>
      </c>
      <c r="J323">
        <f>VLOOKUP(A323,'Housing Cost Calc'!$A$1:$C$826,3,FALSE)</f>
        <v>1286</v>
      </c>
      <c r="K323">
        <f t="shared" ref="K323:K386" si="35">(J323*12)/D323</f>
        <v>0.33316774578416225</v>
      </c>
    </row>
    <row r="324" spans="1:11" ht="60" x14ac:dyDescent="0.25">
      <c r="A324" s="4" t="s">
        <v>1200</v>
      </c>
      <c r="B324">
        <v>69135</v>
      </c>
      <c r="C324">
        <v>2.2200000000000002</v>
      </c>
      <c r="D324">
        <f t="shared" si="30"/>
        <v>46400.373877221573</v>
      </c>
      <c r="E324">
        <f t="shared" si="31"/>
        <v>46.400373877221575</v>
      </c>
      <c r="F324" s="8">
        <v>0.39246658566221143</v>
      </c>
      <c r="G324">
        <f t="shared" si="32"/>
        <v>2</v>
      </c>
      <c r="H324" s="8">
        <f t="shared" si="33"/>
        <v>0.60753341433778862</v>
      </c>
      <c r="I324">
        <f t="shared" si="34"/>
        <v>4</v>
      </c>
      <c r="J324">
        <f>VLOOKUP(A324,'Housing Cost Calc'!$A$1:$C$826,3,FALSE)</f>
        <v>1450</v>
      </c>
      <c r="K324">
        <f t="shared" si="35"/>
        <v>0.37499697838731944</v>
      </c>
    </row>
    <row r="325" spans="1:11" ht="60" x14ac:dyDescent="0.25">
      <c r="A325" s="4" t="s">
        <v>1175</v>
      </c>
      <c r="B325">
        <v>80298</v>
      </c>
      <c r="C325">
        <v>2.99</v>
      </c>
      <c r="D325">
        <f t="shared" si="30"/>
        <v>46437.532407025159</v>
      </c>
      <c r="E325">
        <f t="shared" si="31"/>
        <v>46.437532407025159</v>
      </c>
      <c r="F325" s="8">
        <v>0.39368165249088699</v>
      </c>
      <c r="G325">
        <f t="shared" si="32"/>
        <v>2</v>
      </c>
      <c r="H325" s="8">
        <f t="shared" si="33"/>
        <v>0.60631834750911295</v>
      </c>
      <c r="I325">
        <f t="shared" si="34"/>
        <v>4</v>
      </c>
      <c r="J325">
        <f>VLOOKUP(A325,'Housing Cost Calc'!$A$1:$C$826,3,FALSE)</f>
        <v>1359</v>
      </c>
      <c r="K325">
        <f t="shared" si="35"/>
        <v>0.35118145075109319</v>
      </c>
    </row>
    <row r="326" spans="1:11" ht="60" x14ac:dyDescent="0.25">
      <c r="A326" s="4" t="s">
        <v>1632</v>
      </c>
      <c r="B326">
        <v>75833</v>
      </c>
      <c r="C326">
        <v>2.63</v>
      </c>
      <c r="D326">
        <f t="shared" si="30"/>
        <v>46760.631002875401</v>
      </c>
      <c r="E326">
        <f t="shared" si="31"/>
        <v>46.7606310028754</v>
      </c>
      <c r="F326" s="8">
        <v>0.39489671931956255</v>
      </c>
      <c r="G326">
        <f t="shared" si="32"/>
        <v>2</v>
      </c>
      <c r="H326" s="8">
        <f t="shared" si="33"/>
        <v>0.60510328068043751</v>
      </c>
      <c r="I326">
        <f t="shared" si="34"/>
        <v>4</v>
      </c>
      <c r="J326">
        <f>VLOOKUP(A326,'Housing Cost Calc'!$A$1:$C$826,3,FALSE)</f>
        <v>1401</v>
      </c>
      <c r="K326">
        <f t="shared" si="35"/>
        <v>0.35953321500229962</v>
      </c>
    </row>
    <row r="327" spans="1:11" ht="60" x14ac:dyDescent="0.25">
      <c r="A327" s="4" t="s">
        <v>1664</v>
      </c>
      <c r="B327">
        <v>65470</v>
      </c>
      <c r="C327">
        <v>1.96</v>
      </c>
      <c r="D327">
        <f t="shared" si="30"/>
        <v>46764.285714285717</v>
      </c>
      <c r="E327">
        <f t="shared" si="31"/>
        <v>46.76428571428572</v>
      </c>
      <c r="F327" s="8">
        <v>0.39611178614823817</v>
      </c>
      <c r="G327">
        <f t="shared" si="32"/>
        <v>2</v>
      </c>
      <c r="H327" s="8">
        <f t="shared" si="33"/>
        <v>0.60388821385176183</v>
      </c>
      <c r="I327">
        <f t="shared" si="34"/>
        <v>4</v>
      </c>
      <c r="J327">
        <f>VLOOKUP(A327,'Housing Cost Calc'!$A$1:$C$826,3,FALSE)</f>
        <v>1242</v>
      </c>
      <c r="K327">
        <f t="shared" si="35"/>
        <v>0.318704750267298</v>
      </c>
    </row>
    <row r="328" spans="1:11" ht="60" x14ac:dyDescent="0.25">
      <c r="A328" s="4" t="s">
        <v>1704</v>
      </c>
      <c r="B328">
        <v>76047</v>
      </c>
      <c r="C328">
        <v>2.62</v>
      </c>
      <c r="D328">
        <f t="shared" si="30"/>
        <v>46981.993501327495</v>
      </c>
      <c r="E328">
        <f t="shared" si="31"/>
        <v>46.981993501327494</v>
      </c>
      <c r="F328" s="8">
        <v>0.39732685297691372</v>
      </c>
      <c r="G328">
        <f t="shared" si="32"/>
        <v>2</v>
      </c>
      <c r="H328" s="8">
        <f t="shared" si="33"/>
        <v>0.60267314702308628</v>
      </c>
      <c r="I328">
        <f t="shared" si="34"/>
        <v>4</v>
      </c>
      <c r="J328">
        <f>VLOOKUP(A328,'Housing Cost Calc'!$A$1:$C$826,3,FALSE)</f>
        <v>1301</v>
      </c>
      <c r="K328">
        <f t="shared" si="35"/>
        <v>0.33229752159322223</v>
      </c>
    </row>
    <row r="329" spans="1:11" ht="60" x14ac:dyDescent="0.25">
      <c r="A329" s="4" t="s">
        <v>1627</v>
      </c>
      <c r="B329">
        <v>72674</v>
      </c>
      <c r="C329">
        <v>2.39</v>
      </c>
      <c r="D329">
        <f t="shared" si="30"/>
        <v>47008.902726662891</v>
      </c>
      <c r="E329">
        <f t="shared" si="31"/>
        <v>47.008902726662889</v>
      </c>
      <c r="F329" s="8">
        <v>0.39854191980558928</v>
      </c>
      <c r="G329">
        <f t="shared" si="32"/>
        <v>2</v>
      </c>
      <c r="H329" s="8">
        <f t="shared" si="33"/>
        <v>0.60145808019441072</v>
      </c>
      <c r="I329">
        <f t="shared" si="34"/>
        <v>4</v>
      </c>
      <c r="J329">
        <f>VLOOKUP(A329,'Housing Cost Calc'!$A$1:$C$826,3,FALSE)</f>
        <v>1335</v>
      </c>
      <c r="K329">
        <f t="shared" si="35"/>
        <v>0.34078651214536104</v>
      </c>
    </row>
    <row r="330" spans="1:11" ht="60" x14ac:dyDescent="0.25">
      <c r="A330" s="4" t="s">
        <v>1437</v>
      </c>
      <c r="B330">
        <v>68832</v>
      </c>
      <c r="C330">
        <v>2.13</v>
      </c>
      <c r="D330">
        <f t="shared" si="30"/>
        <v>47162.909274848658</v>
      </c>
      <c r="E330">
        <f t="shared" si="31"/>
        <v>47.162909274848658</v>
      </c>
      <c r="F330" s="8">
        <v>0.3997569866342649</v>
      </c>
      <c r="G330">
        <f t="shared" si="32"/>
        <v>2</v>
      </c>
      <c r="H330" s="8">
        <f t="shared" si="33"/>
        <v>0.60024301336573505</v>
      </c>
      <c r="I330">
        <f t="shared" si="34"/>
        <v>4</v>
      </c>
      <c r="J330">
        <f>VLOOKUP(A330,'Housing Cost Calc'!$A$1:$C$826,3,FALSE)</f>
        <v>1506</v>
      </c>
      <c r="K330">
        <f t="shared" si="35"/>
        <v>0.3831824685513528</v>
      </c>
    </row>
    <row r="331" spans="1:11" ht="60" x14ac:dyDescent="0.25">
      <c r="A331" s="4" t="s">
        <v>1361</v>
      </c>
      <c r="B331">
        <v>68365</v>
      </c>
      <c r="C331">
        <v>2.1</v>
      </c>
      <c r="D331">
        <f t="shared" si="30"/>
        <v>47176.33196444004</v>
      </c>
      <c r="E331">
        <f t="shared" si="31"/>
        <v>47.176331964440038</v>
      </c>
      <c r="F331" s="8">
        <v>0.40097205346294046</v>
      </c>
      <c r="G331">
        <f t="shared" si="32"/>
        <v>3</v>
      </c>
      <c r="H331" s="8">
        <f t="shared" si="33"/>
        <v>0.5990279465370596</v>
      </c>
      <c r="I331">
        <f t="shared" si="34"/>
        <v>3</v>
      </c>
      <c r="J331">
        <f>VLOOKUP(A331,'Housing Cost Calc'!$A$1:$C$826,3,FALSE)</f>
        <v>1113</v>
      </c>
      <c r="K331">
        <f t="shared" si="35"/>
        <v>0.28310806380765913</v>
      </c>
    </row>
    <row r="332" spans="1:11" ht="60" x14ac:dyDescent="0.25">
      <c r="A332" s="4" t="s">
        <v>1334</v>
      </c>
      <c r="B332">
        <v>72667</v>
      </c>
      <c r="C332">
        <v>2.37</v>
      </c>
      <c r="D332">
        <f t="shared" si="30"/>
        <v>47202.288835479332</v>
      </c>
      <c r="E332">
        <f t="shared" si="31"/>
        <v>47.20228883547933</v>
      </c>
      <c r="F332" s="8">
        <v>0.40218712029161602</v>
      </c>
      <c r="G332">
        <f t="shared" si="32"/>
        <v>3</v>
      </c>
      <c r="H332" s="8">
        <f t="shared" si="33"/>
        <v>0.59781287970838393</v>
      </c>
      <c r="I332">
        <f t="shared" si="34"/>
        <v>3</v>
      </c>
      <c r="J332">
        <f>VLOOKUP(A332,'Housing Cost Calc'!$A$1:$C$826,3,FALSE)</f>
        <v>1446</v>
      </c>
      <c r="K332">
        <f t="shared" si="35"/>
        <v>0.36760929243239299</v>
      </c>
    </row>
    <row r="333" spans="1:11" ht="60" x14ac:dyDescent="0.25">
      <c r="A333" s="4" t="s">
        <v>1217</v>
      </c>
      <c r="B333">
        <v>75417</v>
      </c>
      <c r="C333">
        <v>2.5499999999999998</v>
      </c>
      <c r="D333">
        <f t="shared" si="30"/>
        <v>47227.95736076872</v>
      </c>
      <c r="E333">
        <f t="shared" si="31"/>
        <v>47.22795736076872</v>
      </c>
      <c r="F333" s="8">
        <v>0.40340218712029163</v>
      </c>
      <c r="G333">
        <f t="shared" si="32"/>
        <v>3</v>
      </c>
      <c r="H333" s="8">
        <f t="shared" si="33"/>
        <v>0.59659781287970837</v>
      </c>
      <c r="I333">
        <f t="shared" si="34"/>
        <v>3</v>
      </c>
      <c r="J333">
        <f>VLOOKUP(A333,'Housing Cost Calc'!$A$1:$C$826,3,FALSE)</f>
        <v>1640</v>
      </c>
      <c r="K333">
        <f t="shared" si="35"/>
        <v>0.41670233268118784</v>
      </c>
    </row>
    <row r="334" spans="1:11" ht="60" x14ac:dyDescent="0.25">
      <c r="A334" s="4" t="s">
        <v>1210</v>
      </c>
      <c r="B334">
        <v>75536</v>
      </c>
      <c r="C334">
        <v>2.5499999999999998</v>
      </c>
      <c r="D334">
        <f t="shared" si="30"/>
        <v>47302.478051407852</v>
      </c>
      <c r="E334">
        <f t="shared" si="31"/>
        <v>47.302478051407853</v>
      </c>
      <c r="F334" s="8">
        <v>0.40461725394896719</v>
      </c>
      <c r="G334">
        <f t="shared" si="32"/>
        <v>3</v>
      </c>
      <c r="H334" s="8">
        <f t="shared" si="33"/>
        <v>0.59538274605103281</v>
      </c>
      <c r="I334">
        <f t="shared" si="34"/>
        <v>3</v>
      </c>
      <c r="J334">
        <f>VLOOKUP(A334,'Housing Cost Calc'!$A$1:$C$826,3,FALSE)</f>
        <v>1230</v>
      </c>
      <c r="K334">
        <f t="shared" si="35"/>
        <v>0.31203439244681813</v>
      </c>
    </row>
    <row r="335" spans="1:11" ht="60" x14ac:dyDescent="0.25">
      <c r="A335" s="4" t="s">
        <v>1604</v>
      </c>
      <c r="B335">
        <v>74675</v>
      </c>
      <c r="C335">
        <v>2.48</v>
      </c>
      <c r="D335">
        <f t="shared" si="30"/>
        <v>47418.672418696129</v>
      </c>
      <c r="E335">
        <f t="shared" si="31"/>
        <v>47.418672418696126</v>
      </c>
      <c r="F335" s="8">
        <v>0.40583232077764275</v>
      </c>
      <c r="G335">
        <f t="shared" si="32"/>
        <v>3</v>
      </c>
      <c r="H335" s="8">
        <f t="shared" si="33"/>
        <v>0.59416767922235725</v>
      </c>
      <c r="I335">
        <f t="shared" si="34"/>
        <v>3</v>
      </c>
      <c r="J335">
        <f>VLOOKUP(A335,'Housing Cost Calc'!$A$1:$C$826,3,FALSE)</f>
        <v>1280</v>
      </c>
      <c r="K335">
        <f t="shared" si="35"/>
        <v>0.32392302897843028</v>
      </c>
    </row>
    <row r="336" spans="1:11" ht="60" x14ac:dyDescent="0.25">
      <c r="A336" s="4" t="s">
        <v>1573</v>
      </c>
      <c r="B336">
        <v>77939</v>
      </c>
      <c r="C336">
        <v>2.7</v>
      </c>
      <c r="D336">
        <f t="shared" si="30"/>
        <v>47432.16489932793</v>
      </c>
      <c r="E336">
        <f t="shared" si="31"/>
        <v>47.43216489932793</v>
      </c>
      <c r="F336" s="8">
        <v>0.40704738760631837</v>
      </c>
      <c r="G336">
        <f t="shared" si="32"/>
        <v>3</v>
      </c>
      <c r="H336" s="8">
        <f t="shared" si="33"/>
        <v>0.59295261239368169</v>
      </c>
      <c r="I336">
        <f t="shared" si="34"/>
        <v>3</v>
      </c>
      <c r="J336">
        <f>VLOOKUP(A336,'Housing Cost Calc'!$A$1:$C$826,3,FALSE)</f>
        <v>1424</v>
      </c>
      <c r="K336">
        <f t="shared" si="35"/>
        <v>0.36026186104446861</v>
      </c>
    </row>
    <row r="337" spans="1:11" ht="45" x14ac:dyDescent="0.25">
      <c r="A337" s="4" t="s">
        <v>939</v>
      </c>
      <c r="B337">
        <v>74397</v>
      </c>
      <c r="C337">
        <v>2.46</v>
      </c>
      <c r="D337">
        <f t="shared" si="30"/>
        <v>47433.794721773178</v>
      </c>
      <c r="E337">
        <f t="shared" si="31"/>
        <v>47.433794721773175</v>
      </c>
      <c r="F337" s="8">
        <v>0.40826245443499393</v>
      </c>
      <c r="G337">
        <f t="shared" si="32"/>
        <v>3</v>
      </c>
      <c r="H337" s="8">
        <f t="shared" si="33"/>
        <v>0.59173754556500602</v>
      </c>
      <c r="I337">
        <f t="shared" si="34"/>
        <v>3</v>
      </c>
      <c r="J337">
        <f>VLOOKUP(A337,'Housing Cost Calc'!$A$1:$C$826,3,FALSE)</f>
        <v>1726</v>
      </c>
      <c r="K337">
        <f t="shared" si="35"/>
        <v>0.43665070697986402</v>
      </c>
    </row>
    <row r="338" spans="1:11" ht="60" x14ac:dyDescent="0.25">
      <c r="A338" s="4" t="s">
        <v>1340</v>
      </c>
      <c r="B338">
        <v>71159</v>
      </c>
      <c r="C338">
        <v>2.25</v>
      </c>
      <c r="D338">
        <f t="shared" si="30"/>
        <v>47439.333333333336</v>
      </c>
      <c r="E338">
        <f t="shared" si="31"/>
        <v>47.439333333333337</v>
      </c>
      <c r="F338" s="8">
        <v>0.40947752126366949</v>
      </c>
      <c r="G338">
        <f t="shared" si="32"/>
        <v>3</v>
      </c>
      <c r="H338" s="8">
        <f t="shared" si="33"/>
        <v>0.59052247873633057</v>
      </c>
      <c r="I338">
        <f t="shared" si="34"/>
        <v>3</v>
      </c>
      <c r="J338">
        <f>VLOOKUP(A338,'Housing Cost Calc'!$A$1:$C$826,3,FALSE)</f>
        <v>1151</v>
      </c>
      <c r="K338">
        <f t="shared" si="35"/>
        <v>0.29115080313101643</v>
      </c>
    </row>
    <row r="339" spans="1:11" ht="60" x14ac:dyDescent="0.25">
      <c r="A339" s="4" t="s">
        <v>1364</v>
      </c>
      <c r="B339">
        <v>71825</v>
      </c>
      <c r="C339">
        <v>2.29</v>
      </c>
      <c r="D339">
        <f t="shared" si="30"/>
        <v>47463.295977686823</v>
      </c>
      <c r="E339">
        <f t="shared" si="31"/>
        <v>47.463295977686826</v>
      </c>
      <c r="F339" s="8">
        <v>0.4106925880923451</v>
      </c>
      <c r="G339">
        <f t="shared" si="32"/>
        <v>3</v>
      </c>
      <c r="H339" s="8">
        <f t="shared" si="33"/>
        <v>0.5893074119076549</v>
      </c>
      <c r="I339">
        <f t="shared" si="34"/>
        <v>3</v>
      </c>
      <c r="J339">
        <f>VLOOKUP(A339,'Housing Cost Calc'!$A$1:$C$826,3,FALSE)</f>
        <v>1273</v>
      </c>
      <c r="K339">
        <f t="shared" si="35"/>
        <v>0.32184869772173991</v>
      </c>
    </row>
    <row r="340" spans="1:11" ht="60" x14ac:dyDescent="0.25">
      <c r="A340" s="4" t="s">
        <v>1522</v>
      </c>
      <c r="B340">
        <v>72455</v>
      </c>
      <c r="C340">
        <v>2.33</v>
      </c>
      <c r="D340">
        <f t="shared" si="30"/>
        <v>47466.848720636714</v>
      </c>
      <c r="E340">
        <f t="shared" si="31"/>
        <v>47.466848720636712</v>
      </c>
      <c r="F340" s="8">
        <v>0.41190765492102066</v>
      </c>
      <c r="G340">
        <f t="shared" si="32"/>
        <v>3</v>
      </c>
      <c r="H340" s="8">
        <f t="shared" si="33"/>
        <v>0.58809234507897934</v>
      </c>
      <c r="I340">
        <f t="shared" si="34"/>
        <v>3</v>
      </c>
      <c r="J340">
        <f>VLOOKUP(A340,'Housing Cost Calc'!$A$1:$C$826,3,FALSE)</f>
        <v>1365</v>
      </c>
      <c r="K340">
        <f t="shared" si="35"/>
        <v>0.34508294612948726</v>
      </c>
    </row>
    <row r="341" spans="1:11" ht="60" x14ac:dyDescent="0.25">
      <c r="A341" s="4" t="s">
        <v>1515</v>
      </c>
      <c r="B341">
        <v>75991</v>
      </c>
      <c r="C341">
        <v>2.56</v>
      </c>
      <c r="D341">
        <f t="shared" si="30"/>
        <v>47494.375</v>
      </c>
      <c r="E341">
        <f t="shared" si="31"/>
        <v>47.494374999999998</v>
      </c>
      <c r="F341" s="8">
        <v>0.41312272174969622</v>
      </c>
      <c r="G341">
        <f t="shared" si="32"/>
        <v>3</v>
      </c>
      <c r="H341" s="8">
        <f t="shared" si="33"/>
        <v>0.58687727825030378</v>
      </c>
      <c r="I341">
        <f t="shared" si="34"/>
        <v>3</v>
      </c>
      <c r="J341">
        <f>VLOOKUP(A341,'Housing Cost Calc'!$A$1:$C$826,3,FALSE)</f>
        <v>1458</v>
      </c>
      <c r="K341">
        <f t="shared" si="35"/>
        <v>0.36838046610782854</v>
      </c>
    </row>
    <row r="342" spans="1:11" ht="60" x14ac:dyDescent="0.25">
      <c r="A342" s="4" t="s">
        <v>1184</v>
      </c>
      <c r="B342">
        <v>73903</v>
      </c>
      <c r="C342">
        <v>2.42</v>
      </c>
      <c r="D342">
        <f t="shared" si="30"/>
        <v>47506.64768184493</v>
      </c>
      <c r="E342">
        <f t="shared" si="31"/>
        <v>47.506647681844932</v>
      </c>
      <c r="F342" s="8">
        <v>0.41433778857837184</v>
      </c>
      <c r="G342">
        <f t="shared" si="32"/>
        <v>3</v>
      </c>
      <c r="H342" s="8">
        <f t="shared" si="33"/>
        <v>0.58566221142162811</v>
      </c>
      <c r="I342">
        <f t="shared" si="34"/>
        <v>3</v>
      </c>
      <c r="J342">
        <f>VLOOKUP(A342,'Housing Cost Calc'!$A$1:$C$826,3,FALSE)</f>
        <v>1303</v>
      </c>
      <c r="K342">
        <f t="shared" si="35"/>
        <v>0.32913288482730452</v>
      </c>
    </row>
    <row r="343" spans="1:11" ht="60" x14ac:dyDescent="0.25">
      <c r="A343" s="4" t="s">
        <v>1554</v>
      </c>
      <c r="B343">
        <v>65550</v>
      </c>
      <c r="C343">
        <v>1.9</v>
      </c>
      <c r="D343">
        <f t="shared" si="30"/>
        <v>47554.968194711269</v>
      </c>
      <c r="E343">
        <f t="shared" si="31"/>
        <v>47.554968194711272</v>
      </c>
      <c r="F343" s="8">
        <v>0.41555285540704739</v>
      </c>
      <c r="G343">
        <f t="shared" si="32"/>
        <v>3</v>
      </c>
      <c r="H343" s="8">
        <f t="shared" si="33"/>
        <v>0.58444714459295266</v>
      </c>
      <c r="I343">
        <f t="shared" si="34"/>
        <v>3</v>
      </c>
      <c r="J343">
        <f>VLOOKUP(A343,'Housing Cost Calc'!$A$1:$C$826,3,FALSE)</f>
        <v>1379</v>
      </c>
      <c r="K343">
        <f t="shared" si="35"/>
        <v>0.34797626048754993</v>
      </c>
    </row>
    <row r="344" spans="1:11" ht="60" x14ac:dyDescent="0.25">
      <c r="A344" s="4" t="s">
        <v>1695</v>
      </c>
      <c r="B344">
        <v>75114</v>
      </c>
      <c r="C344">
        <v>2.4900000000000002</v>
      </c>
      <c r="D344">
        <f t="shared" si="30"/>
        <v>47601.563353895632</v>
      </c>
      <c r="E344">
        <f t="shared" si="31"/>
        <v>47.601563353895635</v>
      </c>
      <c r="F344" s="8">
        <v>0.41676792223572295</v>
      </c>
      <c r="G344">
        <f t="shared" si="32"/>
        <v>3</v>
      </c>
      <c r="H344" s="8">
        <f t="shared" si="33"/>
        <v>0.58323207776427699</v>
      </c>
      <c r="I344">
        <f t="shared" si="34"/>
        <v>3</v>
      </c>
      <c r="J344">
        <f>VLOOKUP(A344,'Housing Cost Calc'!$A$1:$C$826,3,FALSE)</f>
        <v>1054</v>
      </c>
      <c r="K344">
        <f t="shared" si="35"/>
        <v>0.26570555899536247</v>
      </c>
    </row>
    <row r="345" spans="1:11" ht="60" x14ac:dyDescent="0.25">
      <c r="A345" s="4" t="s">
        <v>1294</v>
      </c>
      <c r="B345">
        <v>78254</v>
      </c>
      <c r="C345">
        <v>2.69</v>
      </c>
      <c r="D345">
        <f t="shared" si="30"/>
        <v>47712.305879531828</v>
      </c>
      <c r="E345">
        <f t="shared" si="31"/>
        <v>47.712305879531826</v>
      </c>
      <c r="F345" s="8">
        <v>0.41798298906439857</v>
      </c>
      <c r="G345">
        <f t="shared" si="32"/>
        <v>3</v>
      </c>
      <c r="H345" s="8">
        <f t="shared" si="33"/>
        <v>0.58201701093560143</v>
      </c>
      <c r="I345">
        <f t="shared" si="34"/>
        <v>3</v>
      </c>
      <c r="J345">
        <f>VLOOKUP(A345,'Housing Cost Calc'!$A$1:$C$826,3,FALSE)</f>
        <v>1259</v>
      </c>
      <c r="K345">
        <f t="shared" si="35"/>
        <v>0.31664786938082579</v>
      </c>
    </row>
    <row r="346" spans="1:11" ht="45" x14ac:dyDescent="0.25">
      <c r="A346" s="4" t="s">
        <v>892</v>
      </c>
      <c r="B346">
        <v>63514</v>
      </c>
      <c r="C346">
        <v>1.77</v>
      </c>
      <c r="D346">
        <f t="shared" si="30"/>
        <v>47740.045822571672</v>
      </c>
      <c r="E346">
        <f t="shared" si="31"/>
        <v>47.740045822571673</v>
      </c>
      <c r="F346" s="8">
        <v>0.41919805589307413</v>
      </c>
      <c r="G346">
        <f t="shared" si="32"/>
        <v>3</v>
      </c>
      <c r="H346" s="8">
        <f t="shared" si="33"/>
        <v>0.58080194410692587</v>
      </c>
      <c r="I346">
        <f t="shared" si="34"/>
        <v>3</v>
      </c>
      <c r="J346">
        <f>VLOOKUP(A346,'Housing Cost Calc'!$A$1:$C$826,3,FALSE)</f>
        <v>1542</v>
      </c>
      <c r="K346">
        <f t="shared" si="35"/>
        <v>0.38759912524531426</v>
      </c>
    </row>
    <row r="347" spans="1:11" ht="60" x14ac:dyDescent="0.25">
      <c r="A347" s="4" t="s">
        <v>1439</v>
      </c>
      <c r="B347">
        <v>71295</v>
      </c>
      <c r="C347">
        <v>2.23</v>
      </c>
      <c r="D347">
        <f t="shared" si="30"/>
        <v>47742.66325435599</v>
      </c>
      <c r="E347">
        <f t="shared" si="31"/>
        <v>47.742663254355989</v>
      </c>
      <c r="F347" s="8">
        <v>0.42041312272174969</v>
      </c>
      <c r="G347">
        <f t="shared" si="32"/>
        <v>3</v>
      </c>
      <c r="H347" s="8">
        <f t="shared" si="33"/>
        <v>0.57958687727825031</v>
      </c>
      <c r="I347">
        <f t="shared" si="34"/>
        <v>3</v>
      </c>
      <c r="J347">
        <f>VLOOKUP(A347,'Housing Cost Calc'!$A$1:$C$826,3,FALSE)</f>
        <v>1571</v>
      </c>
      <c r="K347">
        <f t="shared" si="35"/>
        <v>0.39486695368381997</v>
      </c>
    </row>
    <row r="348" spans="1:11" ht="60" x14ac:dyDescent="0.25">
      <c r="A348" s="4" t="s">
        <v>1371</v>
      </c>
      <c r="B348">
        <v>70857</v>
      </c>
      <c r="C348">
        <v>2.2000000000000002</v>
      </c>
      <c r="D348">
        <f t="shared" si="30"/>
        <v>47771.77965455794</v>
      </c>
      <c r="E348">
        <f t="shared" si="31"/>
        <v>47.771779654557939</v>
      </c>
      <c r="F348" s="8">
        <v>0.42162818955042525</v>
      </c>
      <c r="G348">
        <f t="shared" si="32"/>
        <v>3</v>
      </c>
      <c r="H348" s="8">
        <f t="shared" si="33"/>
        <v>0.57837181044957475</v>
      </c>
      <c r="I348">
        <f t="shared" si="34"/>
        <v>3</v>
      </c>
      <c r="J348">
        <f>VLOOKUP(A348,'Housing Cost Calc'!$A$1:$C$826,3,FALSE)</f>
        <v>1195</v>
      </c>
      <c r="K348">
        <f t="shared" si="35"/>
        <v>0.30017721976643613</v>
      </c>
    </row>
    <row r="349" spans="1:11" ht="60" x14ac:dyDescent="0.25">
      <c r="A349" s="4" t="s">
        <v>1466</v>
      </c>
      <c r="B349">
        <v>78134</v>
      </c>
      <c r="C349">
        <v>2.67</v>
      </c>
      <c r="D349">
        <f t="shared" si="30"/>
        <v>47817.231454466681</v>
      </c>
      <c r="E349">
        <f t="shared" si="31"/>
        <v>47.817231454466679</v>
      </c>
      <c r="F349" s="8">
        <v>0.42284325637910086</v>
      </c>
      <c r="G349">
        <f t="shared" si="32"/>
        <v>3</v>
      </c>
      <c r="H349" s="8">
        <f t="shared" si="33"/>
        <v>0.57715674362089908</v>
      </c>
      <c r="I349">
        <f t="shared" si="34"/>
        <v>3</v>
      </c>
      <c r="J349">
        <f>VLOOKUP(A349,'Housing Cost Calc'!$A$1:$C$826,3,FALSE)</f>
        <v>1673</v>
      </c>
      <c r="K349">
        <f t="shared" si="35"/>
        <v>0.41984864847554176</v>
      </c>
    </row>
    <row r="350" spans="1:11" ht="60" x14ac:dyDescent="0.25">
      <c r="A350" s="4" t="s">
        <v>1545</v>
      </c>
      <c r="B350">
        <v>74735</v>
      </c>
      <c r="C350">
        <v>2.44</v>
      </c>
      <c r="D350">
        <f t="shared" si="30"/>
        <v>47844.181108924902</v>
      </c>
      <c r="E350">
        <f t="shared" si="31"/>
        <v>47.8441811089249</v>
      </c>
      <c r="F350" s="8">
        <v>0.42405832320777642</v>
      </c>
      <c r="G350">
        <f t="shared" si="32"/>
        <v>3</v>
      </c>
      <c r="H350" s="8">
        <f t="shared" si="33"/>
        <v>0.57594167679222363</v>
      </c>
      <c r="I350">
        <f t="shared" si="34"/>
        <v>3</v>
      </c>
      <c r="J350">
        <f>VLOOKUP(A350,'Housing Cost Calc'!$A$1:$C$826,3,FALSE)</f>
        <v>1228</v>
      </c>
      <c r="K350">
        <f t="shared" si="35"/>
        <v>0.30799983735642056</v>
      </c>
    </row>
    <row r="351" spans="1:11" ht="60" x14ac:dyDescent="0.25">
      <c r="A351" s="4" t="s">
        <v>1130</v>
      </c>
      <c r="B351">
        <v>71316</v>
      </c>
      <c r="C351">
        <v>2.2200000000000002</v>
      </c>
      <c r="D351">
        <f t="shared" si="30"/>
        <v>47864.165233643354</v>
      </c>
      <c r="E351">
        <f t="shared" si="31"/>
        <v>47.864165233643355</v>
      </c>
      <c r="F351" s="8">
        <v>0.42527339003645198</v>
      </c>
      <c r="G351">
        <f t="shared" si="32"/>
        <v>3</v>
      </c>
      <c r="H351" s="8">
        <f t="shared" si="33"/>
        <v>0.57472660996354796</v>
      </c>
      <c r="I351">
        <f t="shared" si="34"/>
        <v>3</v>
      </c>
      <c r="J351">
        <f>VLOOKUP(A351,'Housing Cost Calc'!$A$1:$C$826,3,FALSE)</f>
        <v>1250</v>
      </c>
      <c r="K351">
        <f t="shared" si="35"/>
        <v>0.31338685061735111</v>
      </c>
    </row>
    <row r="352" spans="1:11" ht="60" x14ac:dyDescent="0.25">
      <c r="A352" s="4" t="s">
        <v>1494</v>
      </c>
      <c r="B352">
        <v>73828</v>
      </c>
      <c r="C352">
        <v>2.37</v>
      </c>
      <c r="D352">
        <f t="shared" si="30"/>
        <v>47956.439376137285</v>
      </c>
      <c r="E352">
        <f t="shared" si="31"/>
        <v>47.956439376137283</v>
      </c>
      <c r="F352" s="8">
        <v>0.4264884568651276</v>
      </c>
      <c r="G352">
        <f t="shared" si="32"/>
        <v>3</v>
      </c>
      <c r="H352" s="8">
        <f t="shared" si="33"/>
        <v>0.5735115431348724</v>
      </c>
      <c r="I352">
        <f t="shared" si="34"/>
        <v>3</v>
      </c>
      <c r="J352">
        <f>VLOOKUP(A352,'Housing Cost Calc'!$A$1:$C$826,3,FALSE)</f>
        <v>1045</v>
      </c>
      <c r="K352">
        <f t="shared" si="35"/>
        <v>0.26148730312617408</v>
      </c>
    </row>
    <row r="353" spans="1:11" ht="60" x14ac:dyDescent="0.25">
      <c r="A353" s="4" t="s">
        <v>1153</v>
      </c>
      <c r="B353">
        <v>72900</v>
      </c>
      <c r="C353">
        <v>2.31</v>
      </c>
      <c r="D353">
        <f t="shared" si="30"/>
        <v>47964.678562567162</v>
      </c>
      <c r="E353">
        <f t="shared" si="31"/>
        <v>47.964678562567158</v>
      </c>
      <c r="F353" s="8">
        <v>0.42770352369380316</v>
      </c>
      <c r="G353">
        <f t="shared" si="32"/>
        <v>3</v>
      </c>
      <c r="H353" s="8">
        <f t="shared" si="33"/>
        <v>0.57229647630619684</v>
      </c>
      <c r="I353">
        <f t="shared" si="34"/>
        <v>3</v>
      </c>
      <c r="J353">
        <f>VLOOKUP(A353,'Housing Cost Calc'!$A$1:$C$826,3,FALSE)</f>
        <v>1414</v>
      </c>
      <c r="K353">
        <f t="shared" si="35"/>
        <v>0.35376031922878876</v>
      </c>
    </row>
    <row r="354" spans="1:11" ht="60" x14ac:dyDescent="0.25">
      <c r="A354" s="4" t="s">
        <v>1355</v>
      </c>
      <c r="B354">
        <v>74634</v>
      </c>
      <c r="C354">
        <v>2.42</v>
      </c>
      <c r="D354">
        <f t="shared" si="30"/>
        <v>47976.552279160715</v>
      </c>
      <c r="E354">
        <f t="shared" si="31"/>
        <v>47.976552279160714</v>
      </c>
      <c r="F354" s="8">
        <v>0.42891859052247872</v>
      </c>
      <c r="G354">
        <f t="shared" si="32"/>
        <v>3</v>
      </c>
      <c r="H354" s="8">
        <f t="shared" si="33"/>
        <v>0.57108140947752128</v>
      </c>
      <c r="I354">
        <f t="shared" si="34"/>
        <v>3</v>
      </c>
      <c r="J354">
        <f>VLOOKUP(A354,'Housing Cost Calc'!$A$1:$C$826,3,FALSE)</f>
        <v>1184</v>
      </c>
      <c r="K354">
        <f t="shared" si="35"/>
        <v>0.29614466494649394</v>
      </c>
    </row>
    <row r="355" spans="1:11" ht="45" x14ac:dyDescent="0.25">
      <c r="A355" s="4" t="s">
        <v>1025</v>
      </c>
      <c r="B355">
        <v>71660</v>
      </c>
      <c r="C355">
        <v>2.23</v>
      </c>
      <c r="D355">
        <f t="shared" si="30"/>
        <v>47987.085332872579</v>
      </c>
      <c r="E355">
        <f t="shared" si="31"/>
        <v>47.987085332872581</v>
      </c>
      <c r="F355" s="8">
        <v>0.43013365735115433</v>
      </c>
      <c r="G355">
        <f t="shared" si="32"/>
        <v>3</v>
      </c>
      <c r="H355" s="8">
        <f t="shared" si="33"/>
        <v>0.56986634264884573</v>
      </c>
      <c r="I355">
        <f t="shared" si="34"/>
        <v>3</v>
      </c>
      <c r="J355">
        <f>VLOOKUP(A355,'Housing Cost Calc'!$A$1:$C$826,3,FALSE)</f>
        <v>1859</v>
      </c>
      <c r="K355">
        <f t="shared" si="35"/>
        <v>0.46487507722662952</v>
      </c>
    </row>
    <row r="356" spans="1:11" ht="45" x14ac:dyDescent="0.25">
      <c r="A356" s="4" t="s">
        <v>1019</v>
      </c>
      <c r="B356">
        <v>73426</v>
      </c>
      <c r="C356">
        <v>2.34</v>
      </c>
      <c r="D356">
        <f t="shared" si="30"/>
        <v>48000.077795521</v>
      </c>
      <c r="E356">
        <f t="shared" si="31"/>
        <v>48.000077795521001</v>
      </c>
      <c r="F356" s="8">
        <v>0.43134872417982989</v>
      </c>
      <c r="G356">
        <f t="shared" si="32"/>
        <v>3</v>
      </c>
      <c r="H356" s="8">
        <f t="shared" si="33"/>
        <v>0.56865127582017005</v>
      </c>
      <c r="I356">
        <f t="shared" si="34"/>
        <v>3</v>
      </c>
      <c r="J356">
        <f>VLOOKUP(A356,'Housing Cost Calc'!$A$1:$C$826,3,FALSE)</f>
        <v>1549</v>
      </c>
      <c r="K356">
        <f t="shared" si="35"/>
        <v>0.38724937236944418</v>
      </c>
    </row>
    <row r="357" spans="1:11" ht="60" x14ac:dyDescent="0.25">
      <c r="A357" s="4" t="s">
        <v>1212</v>
      </c>
      <c r="B357">
        <v>79475</v>
      </c>
      <c r="C357">
        <v>2.73</v>
      </c>
      <c r="D357">
        <f t="shared" si="30"/>
        <v>48100.458158853071</v>
      </c>
      <c r="E357">
        <f t="shared" si="31"/>
        <v>48.100458158853073</v>
      </c>
      <c r="F357" s="8">
        <v>0.43256379100850545</v>
      </c>
      <c r="G357">
        <f t="shared" si="32"/>
        <v>3</v>
      </c>
      <c r="H357" s="8">
        <f t="shared" si="33"/>
        <v>0.56743620899149461</v>
      </c>
      <c r="I357">
        <f t="shared" si="34"/>
        <v>3</v>
      </c>
      <c r="J357">
        <f>VLOOKUP(A357,'Housing Cost Calc'!$A$1:$C$826,3,FALSE)</f>
        <v>1461</v>
      </c>
      <c r="K357">
        <f t="shared" si="35"/>
        <v>0.36448717270218284</v>
      </c>
    </row>
    <row r="358" spans="1:11" ht="45" x14ac:dyDescent="0.25">
      <c r="A358" s="4" t="s">
        <v>972</v>
      </c>
      <c r="B358">
        <v>81667</v>
      </c>
      <c r="C358">
        <v>2.88</v>
      </c>
      <c r="D358">
        <f t="shared" si="30"/>
        <v>48122.741249301478</v>
      </c>
      <c r="E358">
        <f t="shared" si="31"/>
        <v>48.122741249301477</v>
      </c>
      <c r="F358" s="8">
        <v>0.43377885783718106</v>
      </c>
      <c r="G358">
        <f t="shared" si="32"/>
        <v>3</v>
      </c>
      <c r="H358" s="8">
        <f t="shared" si="33"/>
        <v>0.56622114216281894</v>
      </c>
      <c r="I358">
        <f t="shared" si="34"/>
        <v>3</v>
      </c>
      <c r="J358">
        <f>VLOOKUP(A358,'Housing Cost Calc'!$A$1:$C$826,3,FALSE)</f>
        <v>1853</v>
      </c>
      <c r="K358">
        <f t="shared" si="35"/>
        <v>0.46206844046571777</v>
      </c>
    </row>
    <row r="359" spans="1:11" ht="45" x14ac:dyDescent="0.25">
      <c r="A359" s="4" t="s">
        <v>1018</v>
      </c>
      <c r="B359">
        <v>72188</v>
      </c>
      <c r="C359">
        <v>2.25</v>
      </c>
      <c r="D359">
        <f t="shared" si="30"/>
        <v>48125.333333333336</v>
      </c>
      <c r="E359">
        <f t="shared" si="31"/>
        <v>48.125333333333337</v>
      </c>
      <c r="F359" s="8">
        <v>0.43499392466585662</v>
      </c>
      <c r="G359">
        <f t="shared" si="32"/>
        <v>3</v>
      </c>
      <c r="H359" s="8">
        <f t="shared" si="33"/>
        <v>0.56500607533414338</v>
      </c>
      <c r="I359">
        <f t="shared" si="34"/>
        <v>3</v>
      </c>
      <c r="J359">
        <f>VLOOKUP(A359,'Housing Cost Calc'!$A$1:$C$826,3,FALSE)</f>
        <v>1715</v>
      </c>
      <c r="K359">
        <f t="shared" si="35"/>
        <v>0.4276334016734083</v>
      </c>
    </row>
    <row r="360" spans="1:11" ht="60" x14ac:dyDescent="0.25">
      <c r="A360" s="4" t="s">
        <v>1174</v>
      </c>
      <c r="B360">
        <v>81250</v>
      </c>
      <c r="C360">
        <v>2.84</v>
      </c>
      <c r="D360">
        <f t="shared" si="30"/>
        <v>48213.004864125294</v>
      </c>
      <c r="E360">
        <f t="shared" si="31"/>
        <v>48.213004864125296</v>
      </c>
      <c r="F360" s="8">
        <v>0.43620899149453218</v>
      </c>
      <c r="G360">
        <f t="shared" si="32"/>
        <v>3</v>
      </c>
      <c r="H360" s="8">
        <f t="shared" si="33"/>
        <v>0.56379100850546782</v>
      </c>
      <c r="I360">
        <f t="shared" si="34"/>
        <v>3</v>
      </c>
      <c r="J360">
        <f>VLOOKUP(A360,'Housing Cost Calc'!$A$1:$C$826,3,FALSE)</f>
        <v>1352</v>
      </c>
      <c r="K360">
        <f t="shared" si="35"/>
        <v>0.33650671734157106</v>
      </c>
    </row>
    <row r="361" spans="1:11" ht="60" x14ac:dyDescent="0.25">
      <c r="A361" s="4" t="s">
        <v>1349</v>
      </c>
      <c r="B361">
        <v>74044</v>
      </c>
      <c r="C361">
        <v>2.35</v>
      </c>
      <c r="D361">
        <f t="shared" si="30"/>
        <v>48300.979841169072</v>
      </c>
      <c r="E361">
        <f t="shared" si="31"/>
        <v>48.300979841169074</v>
      </c>
      <c r="F361" s="8">
        <v>0.4374240583232078</v>
      </c>
      <c r="G361">
        <f t="shared" si="32"/>
        <v>3</v>
      </c>
      <c r="H361" s="8">
        <f t="shared" si="33"/>
        <v>0.56257594167679215</v>
      </c>
      <c r="I361">
        <f t="shared" si="34"/>
        <v>3</v>
      </c>
      <c r="J361">
        <f>VLOOKUP(A361,'Housing Cost Calc'!$A$1:$C$826,3,FALSE)</f>
        <v>1302</v>
      </c>
      <c r="K361">
        <f t="shared" si="35"/>
        <v>0.32347169873939019</v>
      </c>
    </row>
    <row r="362" spans="1:11" ht="45" x14ac:dyDescent="0.25">
      <c r="A362" s="4" t="s">
        <v>1001</v>
      </c>
      <c r="B362">
        <v>91500</v>
      </c>
      <c r="C362">
        <v>3.57</v>
      </c>
      <c r="D362">
        <f t="shared" si="30"/>
        <v>48426.935348284125</v>
      </c>
      <c r="E362">
        <f t="shared" si="31"/>
        <v>48.426935348284125</v>
      </c>
      <c r="F362" s="8">
        <v>0.43863912515188336</v>
      </c>
      <c r="G362">
        <f t="shared" si="32"/>
        <v>3</v>
      </c>
      <c r="H362" s="8">
        <f t="shared" si="33"/>
        <v>0.5613608748481167</v>
      </c>
      <c r="I362">
        <f t="shared" si="34"/>
        <v>3</v>
      </c>
      <c r="J362">
        <f>VLOOKUP(A362,'Housing Cost Calc'!$A$1:$C$826,3,FALSE)</f>
        <v>1696</v>
      </c>
      <c r="K362">
        <f t="shared" si="35"/>
        <v>0.42026198547625249</v>
      </c>
    </row>
    <row r="363" spans="1:11" ht="60" x14ac:dyDescent="0.25">
      <c r="A363" s="4" t="s">
        <v>1135</v>
      </c>
      <c r="B363">
        <v>72813</v>
      </c>
      <c r="C363">
        <v>2.2599999999999998</v>
      </c>
      <c r="D363">
        <f t="shared" si="30"/>
        <v>48434.487132675516</v>
      </c>
      <c r="E363">
        <f t="shared" si="31"/>
        <v>48.434487132675514</v>
      </c>
      <c r="F363" s="8">
        <v>0.43985419198055892</v>
      </c>
      <c r="G363">
        <f t="shared" si="32"/>
        <v>3</v>
      </c>
      <c r="H363" s="8">
        <f t="shared" si="33"/>
        <v>0.56014580801944103</v>
      </c>
      <c r="I363">
        <f t="shared" si="34"/>
        <v>3</v>
      </c>
      <c r="J363">
        <f>VLOOKUP(A363,'Housing Cost Calc'!$A$1:$C$826,3,FALSE)</f>
        <v>1234</v>
      </c>
      <c r="K363">
        <f t="shared" si="35"/>
        <v>0.30573256529870491</v>
      </c>
    </row>
    <row r="364" spans="1:11" ht="60" x14ac:dyDescent="0.25">
      <c r="A364" s="4" t="s">
        <v>1512</v>
      </c>
      <c r="B364">
        <v>82000</v>
      </c>
      <c r="C364">
        <v>2.86</v>
      </c>
      <c r="D364">
        <f t="shared" si="30"/>
        <v>48487.616471104775</v>
      </c>
      <c r="E364">
        <f t="shared" si="31"/>
        <v>48.487616471104772</v>
      </c>
      <c r="F364" s="8">
        <v>0.44106925880923453</v>
      </c>
      <c r="G364">
        <f t="shared" si="32"/>
        <v>3</v>
      </c>
      <c r="H364" s="8">
        <f t="shared" si="33"/>
        <v>0.55893074119076547</v>
      </c>
      <c r="I364">
        <f t="shared" si="34"/>
        <v>3</v>
      </c>
      <c r="J364">
        <f>VLOOKUP(A364,'Housing Cost Calc'!$A$1:$C$826,3,FALSE)</f>
        <v>1490</v>
      </c>
      <c r="K364">
        <f t="shared" si="35"/>
        <v>0.36875394794164051</v>
      </c>
    </row>
    <row r="365" spans="1:11" ht="60" x14ac:dyDescent="0.25">
      <c r="A365" s="4" t="s">
        <v>1131</v>
      </c>
      <c r="B365">
        <v>74732</v>
      </c>
      <c r="C365">
        <v>2.37</v>
      </c>
      <c r="D365">
        <f t="shared" si="30"/>
        <v>48543.650477562594</v>
      </c>
      <c r="E365">
        <f t="shared" si="31"/>
        <v>48.543650477562593</v>
      </c>
      <c r="F365" s="8">
        <v>0.44228432563791009</v>
      </c>
      <c r="G365">
        <f t="shared" si="32"/>
        <v>3</v>
      </c>
      <c r="H365" s="8">
        <f t="shared" si="33"/>
        <v>0.55771567436208991</v>
      </c>
      <c r="I365">
        <f t="shared" si="34"/>
        <v>3</v>
      </c>
      <c r="J365">
        <f>VLOOKUP(A365,'Housing Cost Calc'!$A$1:$C$826,3,FALSE)</f>
        <v>1254</v>
      </c>
      <c r="K365">
        <f t="shared" si="35"/>
        <v>0.30998904804152194</v>
      </c>
    </row>
    <row r="366" spans="1:11" ht="60" x14ac:dyDescent="0.25">
      <c r="A366" s="4" t="s">
        <v>1097</v>
      </c>
      <c r="B366">
        <v>76318</v>
      </c>
      <c r="C366">
        <v>2.4700000000000002</v>
      </c>
      <c r="D366">
        <f t="shared" si="30"/>
        <v>48559.980540785407</v>
      </c>
      <c r="E366">
        <f t="shared" si="31"/>
        <v>48.559980540785411</v>
      </c>
      <c r="F366" s="8">
        <v>0.44349939246658565</v>
      </c>
      <c r="G366">
        <f t="shared" si="32"/>
        <v>3</v>
      </c>
      <c r="H366" s="8">
        <f t="shared" si="33"/>
        <v>0.55650060753341435</v>
      </c>
      <c r="I366">
        <f t="shared" si="34"/>
        <v>3</v>
      </c>
      <c r="J366">
        <f>VLOOKUP(A366,'Housing Cost Calc'!$A$1:$C$826,3,FALSE)</f>
        <v>1269</v>
      </c>
      <c r="K366">
        <f t="shared" si="35"/>
        <v>0.31359155894245139</v>
      </c>
    </row>
    <row r="367" spans="1:11" ht="60" x14ac:dyDescent="0.25">
      <c r="A367" s="4" t="s">
        <v>1046</v>
      </c>
      <c r="B367">
        <v>77273</v>
      </c>
      <c r="C367">
        <v>2.5299999999999998</v>
      </c>
      <c r="D367">
        <f t="shared" si="30"/>
        <v>48581.118866043835</v>
      </c>
      <c r="E367">
        <f t="shared" si="31"/>
        <v>48.581118866043838</v>
      </c>
      <c r="F367" s="8">
        <v>0.44471445929526127</v>
      </c>
      <c r="G367">
        <f t="shared" si="32"/>
        <v>3</v>
      </c>
      <c r="H367" s="8">
        <f t="shared" si="33"/>
        <v>0.55528554070473879</v>
      </c>
      <c r="I367">
        <f t="shared" si="34"/>
        <v>3</v>
      </c>
      <c r="J367">
        <f>VLOOKUP(A367,'Housing Cost Calc'!$A$1:$C$826,3,FALSE)</f>
        <v>1466</v>
      </c>
      <c r="K367">
        <f t="shared" si="35"/>
        <v>0.36211599095746783</v>
      </c>
    </row>
    <row r="368" spans="1:11" ht="60" x14ac:dyDescent="0.25">
      <c r="A368" s="4" t="s">
        <v>1365</v>
      </c>
      <c r="B368">
        <v>65781</v>
      </c>
      <c r="C368">
        <v>1.82</v>
      </c>
      <c r="D368">
        <f t="shared" si="30"/>
        <v>48760.121299283892</v>
      </c>
      <c r="E368">
        <f t="shared" si="31"/>
        <v>48.760121299283895</v>
      </c>
      <c r="F368" s="8">
        <v>0.44592952612393683</v>
      </c>
      <c r="G368">
        <f t="shared" si="32"/>
        <v>3</v>
      </c>
      <c r="H368" s="8">
        <f t="shared" si="33"/>
        <v>0.55407047387606312</v>
      </c>
      <c r="I368">
        <f t="shared" si="34"/>
        <v>3</v>
      </c>
      <c r="J368">
        <f>VLOOKUP(A368,'Housing Cost Calc'!$A$1:$C$826,3,FALSE)</f>
        <v>1454</v>
      </c>
      <c r="K368">
        <f t="shared" si="35"/>
        <v>0.35783340022692373</v>
      </c>
    </row>
    <row r="369" spans="1:11" ht="60" x14ac:dyDescent="0.25">
      <c r="A369" s="4" t="s">
        <v>1709</v>
      </c>
      <c r="B369">
        <v>78684</v>
      </c>
      <c r="C369">
        <v>2.6</v>
      </c>
      <c r="D369">
        <f t="shared" si="30"/>
        <v>48797.745282086384</v>
      </c>
      <c r="E369">
        <f t="shared" si="31"/>
        <v>48.797745282086382</v>
      </c>
      <c r="F369" s="8">
        <v>0.44714459295261239</v>
      </c>
      <c r="G369">
        <f t="shared" si="32"/>
        <v>3</v>
      </c>
      <c r="H369" s="8">
        <f t="shared" si="33"/>
        <v>0.55285540704738767</v>
      </c>
      <c r="I369">
        <f t="shared" si="34"/>
        <v>3</v>
      </c>
      <c r="J369">
        <f>VLOOKUP(A369,'Housing Cost Calc'!$A$1:$C$826,3,FALSE)</f>
        <v>1671</v>
      </c>
      <c r="K369">
        <f t="shared" si="35"/>
        <v>0.41092062520685918</v>
      </c>
    </row>
    <row r="370" spans="1:11" ht="45" x14ac:dyDescent="0.25">
      <c r="A370" s="4" t="s">
        <v>912</v>
      </c>
      <c r="B370">
        <v>82753</v>
      </c>
      <c r="C370">
        <v>2.86</v>
      </c>
      <c r="D370">
        <f t="shared" si="30"/>
        <v>48932.87470528455</v>
      </c>
      <c r="E370">
        <f t="shared" si="31"/>
        <v>48.932874705284547</v>
      </c>
      <c r="F370" s="8">
        <v>0.44835965978128794</v>
      </c>
      <c r="G370">
        <f t="shared" si="32"/>
        <v>3</v>
      </c>
      <c r="H370" s="8">
        <f t="shared" si="33"/>
        <v>0.551640340218712</v>
      </c>
      <c r="I370">
        <f t="shared" si="34"/>
        <v>3</v>
      </c>
      <c r="J370">
        <f>VLOOKUP(A370,'Housing Cost Calc'!$A$1:$C$826,3,FALSE)</f>
        <v>1441</v>
      </c>
      <c r="K370">
        <f t="shared" si="35"/>
        <v>0.35338205867010986</v>
      </c>
    </row>
    <row r="371" spans="1:11" ht="45" x14ac:dyDescent="0.25">
      <c r="A371" s="4" t="s">
        <v>935</v>
      </c>
      <c r="B371">
        <v>77917</v>
      </c>
      <c r="C371">
        <v>2.5299999999999998</v>
      </c>
      <c r="D371">
        <f t="shared" si="30"/>
        <v>48985.998197113317</v>
      </c>
      <c r="E371">
        <f t="shared" si="31"/>
        <v>48.985998197113318</v>
      </c>
      <c r="F371" s="8">
        <v>0.44957472660996356</v>
      </c>
      <c r="G371">
        <f t="shared" si="32"/>
        <v>3</v>
      </c>
      <c r="H371" s="8">
        <f t="shared" si="33"/>
        <v>0.55042527339003644</v>
      </c>
      <c r="I371">
        <f t="shared" si="34"/>
        <v>3</v>
      </c>
      <c r="J371">
        <f>VLOOKUP(A371,'Housing Cost Calc'!$A$1:$C$826,3,FALSE)</f>
        <v>1672</v>
      </c>
      <c r="K371">
        <f t="shared" si="35"/>
        <v>0.40958642751884039</v>
      </c>
    </row>
    <row r="372" spans="1:11" ht="60" x14ac:dyDescent="0.25">
      <c r="A372" s="4" t="s">
        <v>1507</v>
      </c>
      <c r="B372">
        <v>71399</v>
      </c>
      <c r="C372">
        <v>2.12</v>
      </c>
      <c r="D372">
        <f t="shared" si="30"/>
        <v>49037.03452686224</v>
      </c>
      <c r="E372">
        <f t="shared" si="31"/>
        <v>49.037034526862243</v>
      </c>
      <c r="F372" s="8">
        <v>0.45078979343863912</v>
      </c>
      <c r="G372">
        <f t="shared" si="32"/>
        <v>3</v>
      </c>
      <c r="H372" s="8">
        <f t="shared" si="33"/>
        <v>0.54921020656136088</v>
      </c>
      <c r="I372">
        <f t="shared" si="34"/>
        <v>3</v>
      </c>
      <c r="J372">
        <f>VLOOKUP(A372,'Housing Cost Calc'!$A$1:$C$826,3,FALSE)</f>
        <v>1212</v>
      </c>
      <c r="K372">
        <f t="shared" si="35"/>
        <v>0.29659216019747014</v>
      </c>
    </row>
    <row r="373" spans="1:11" ht="45" x14ac:dyDescent="0.25">
      <c r="A373" s="4" t="s">
        <v>891</v>
      </c>
      <c r="B373">
        <v>80882</v>
      </c>
      <c r="C373">
        <v>2.72</v>
      </c>
      <c r="D373">
        <f t="shared" si="30"/>
        <v>49041.916060471704</v>
      </c>
      <c r="E373">
        <f t="shared" si="31"/>
        <v>49.041916060471706</v>
      </c>
      <c r="F373" s="8">
        <v>0.45200486026731468</v>
      </c>
      <c r="G373">
        <f t="shared" si="32"/>
        <v>3</v>
      </c>
      <c r="H373" s="8">
        <f t="shared" si="33"/>
        <v>0.54799513973268532</v>
      </c>
      <c r="I373">
        <f t="shared" si="34"/>
        <v>3</v>
      </c>
      <c r="J373">
        <f>VLOOKUP(A373,'Housing Cost Calc'!$A$1:$C$826,3,FALSE)</f>
        <v>1944</v>
      </c>
      <c r="K373">
        <f t="shared" si="35"/>
        <v>0.47567472631442742</v>
      </c>
    </row>
    <row r="374" spans="1:11" ht="60" x14ac:dyDescent="0.25">
      <c r="A374" s="4" t="s">
        <v>1476</v>
      </c>
      <c r="B374">
        <v>70787</v>
      </c>
      <c r="C374">
        <v>2.08</v>
      </c>
      <c r="D374">
        <f t="shared" si="30"/>
        <v>49081.953487744111</v>
      </c>
      <c r="E374">
        <f t="shared" si="31"/>
        <v>49.081953487744109</v>
      </c>
      <c r="F374" s="8">
        <v>0.45321992709599029</v>
      </c>
      <c r="G374">
        <f t="shared" si="32"/>
        <v>3</v>
      </c>
      <c r="H374" s="8">
        <f t="shared" si="33"/>
        <v>0.54678007290400976</v>
      </c>
      <c r="I374">
        <f t="shared" si="34"/>
        <v>3</v>
      </c>
      <c r="J374">
        <f>VLOOKUP(A374,'Housing Cost Calc'!$A$1:$C$826,3,FALSE)</f>
        <v>1616</v>
      </c>
      <c r="K374">
        <f t="shared" si="35"/>
        <v>0.39509429886164232</v>
      </c>
    </row>
    <row r="375" spans="1:11" ht="60" x14ac:dyDescent="0.25">
      <c r="A375" s="4" t="s">
        <v>1165</v>
      </c>
      <c r="B375">
        <v>71810</v>
      </c>
      <c r="C375">
        <v>2.14</v>
      </c>
      <c r="D375">
        <f t="shared" si="30"/>
        <v>49088.305419641059</v>
      </c>
      <c r="E375">
        <f t="shared" si="31"/>
        <v>49.08830541964106</v>
      </c>
      <c r="F375" s="8">
        <v>0.45443499392466585</v>
      </c>
      <c r="G375">
        <f t="shared" si="32"/>
        <v>3</v>
      </c>
      <c r="H375" s="8">
        <f t="shared" si="33"/>
        <v>0.54556500607533409</v>
      </c>
      <c r="I375">
        <f t="shared" si="34"/>
        <v>3</v>
      </c>
      <c r="J375">
        <f>VLOOKUP(A375,'Housing Cost Calc'!$A$1:$C$826,3,FALSE)</f>
        <v>1716</v>
      </c>
      <c r="K375">
        <f t="shared" si="35"/>
        <v>0.41948891541407324</v>
      </c>
    </row>
    <row r="376" spans="1:11" ht="60" x14ac:dyDescent="0.25">
      <c r="A376" s="4" t="s">
        <v>1285</v>
      </c>
      <c r="B376">
        <v>75685</v>
      </c>
      <c r="C376">
        <v>2.37</v>
      </c>
      <c r="D376">
        <f t="shared" si="30"/>
        <v>49162.690499308534</v>
      </c>
      <c r="E376">
        <f t="shared" si="31"/>
        <v>49.162690499308532</v>
      </c>
      <c r="F376" s="8">
        <v>0.45565006075334141</v>
      </c>
      <c r="G376">
        <f t="shared" si="32"/>
        <v>3</v>
      </c>
      <c r="H376" s="8">
        <f t="shared" si="33"/>
        <v>0.54434993924665864</v>
      </c>
      <c r="I376">
        <f t="shared" si="34"/>
        <v>3</v>
      </c>
      <c r="J376">
        <f>VLOOKUP(A376,'Housing Cost Calc'!$A$1:$C$826,3,FALSE)</f>
        <v>1341</v>
      </c>
      <c r="K376">
        <f t="shared" si="35"/>
        <v>0.32732138612768419</v>
      </c>
    </row>
    <row r="377" spans="1:11" ht="60" x14ac:dyDescent="0.25">
      <c r="A377" s="4" t="s">
        <v>1213</v>
      </c>
      <c r="B377">
        <v>74659</v>
      </c>
      <c r="C377">
        <v>2.2999999999999998</v>
      </c>
      <c r="D377">
        <f t="shared" si="30"/>
        <v>49228.686763256068</v>
      </c>
      <c r="E377">
        <f t="shared" si="31"/>
        <v>49.228686763256071</v>
      </c>
      <c r="F377" s="8">
        <v>0.45686512758201703</v>
      </c>
      <c r="G377">
        <f t="shared" si="32"/>
        <v>3</v>
      </c>
      <c r="H377" s="8">
        <f t="shared" si="33"/>
        <v>0.54313487241798297</v>
      </c>
      <c r="I377">
        <f t="shared" si="34"/>
        <v>3</v>
      </c>
      <c r="J377">
        <f>VLOOKUP(A377,'Housing Cost Calc'!$A$1:$C$826,3,FALSE)</f>
        <v>1268</v>
      </c>
      <c r="K377">
        <f t="shared" si="35"/>
        <v>0.30908807446306108</v>
      </c>
    </row>
    <row r="378" spans="1:11" ht="60" x14ac:dyDescent="0.25">
      <c r="A378" s="4" t="s">
        <v>1201</v>
      </c>
      <c r="B378">
        <v>72198</v>
      </c>
      <c r="C378">
        <v>2.15</v>
      </c>
      <c r="D378">
        <f t="shared" si="30"/>
        <v>49238.627321089247</v>
      </c>
      <c r="E378">
        <f t="shared" si="31"/>
        <v>49.238627321089247</v>
      </c>
      <c r="F378" s="8">
        <v>0.45808019441069259</v>
      </c>
      <c r="G378">
        <f t="shared" si="32"/>
        <v>3</v>
      </c>
      <c r="H378" s="8">
        <f t="shared" si="33"/>
        <v>0.54191980558930741</v>
      </c>
      <c r="I378">
        <f t="shared" si="34"/>
        <v>3</v>
      </c>
      <c r="J378">
        <f>VLOOKUP(A378,'Housing Cost Calc'!$A$1:$C$826,3,FALSE)</f>
        <v>1335</v>
      </c>
      <c r="K378">
        <f t="shared" si="35"/>
        <v>0.32535431777031937</v>
      </c>
    </row>
    <row r="379" spans="1:11" ht="60" x14ac:dyDescent="0.25">
      <c r="A379" s="4" t="s">
        <v>1281</v>
      </c>
      <c r="B379">
        <v>81270</v>
      </c>
      <c r="C379">
        <v>2.72</v>
      </c>
      <c r="D379">
        <f t="shared" si="30"/>
        <v>49277.175616756947</v>
      </c>
      <c r="E379">
        <f t="shared" si="31"/>
        <v>49.277175616756949</v>
      </c>
      <c r="F379" s="8">
        <v>0.45929526123936815</v>
      </c>
      <c r="G379">
        <f t="shared" si="32"/>
        <v>3</v>
      </c>
      <c r="H379" s="8">
        <f t="shared" si="33"/>
        <v>0.54070473876063185</v>
      </c>
      <c r="I379">
        <f t="shared" si="34"/>
        <v>3</v>
      </c>
      <c r="J379">
        <f>VLOOKUP(A379,'Housing Cost Calc'!$A$1:$C$826,3,FALSE)</f>
        <v>1503</v>
      </c>
      <c r="K379">
        <f t="shared" si="35"/>
        <v>0.36601123693190663</v>
      </c>
    </row>
    <row r="380" spans="1:11" ht="60" x14ac:dyDescent="0.25">
      <c r="A380" s="4" t="s">
        <v>1145</v>
      </c>
      <c r="B380">
        <v>75074</v>
      </c>
      <c r="C380">
        <v>2.3199999999999998</v>
      </c>
      <c r="D380">
        <f t="shared" si="30"/>
        <v>49288.495702554057</v>
      </c>
      <c r="E380">
        <f t="shared" si="31"/>
        <v>49.288495702554059</v>
      </c>
      <c r="F380" s="8">
        <v>0.46051032806804376</v>
      </c>
      <c r="G380">
        <f t="shared" si="32"/>
        <v>3</v>
      </c>
      <c r="H380" s="8">
        <f t="shared" si="33"/>
        <v>0.53948967193195618</v>
      </c>
      <c r="I380">
        <f t="shared" si="34"/>
        <v>3</v>
      </c>
      <c r="J380">
        <f>VLOOKUP(A380,'Housing Cost Calc'!$A$1:$C$826,3,FALSE)</f>
        <v>1495</v>
      </c>
      <c r="K380">
        <f t="shared" si="35"/>
        <v>0.36397945898499751</v>
      </c>
    </row>
    <row r="381" spans="1:11" ht="45" x14ac:dyDescent="0.25">
      <c r="A381" s="4" t="s">
        <v>970</v>
      </c>
      <c r="B381">
        <v>78844</v>
      </c>
      <c r="C381">
        <v>2.54</v>
      </c>
      <c r="D381">
        <f t="shared" si="30"/>
        <v>49471.125500312977</v>
      </c>
      <c r="E381">
        <f t="shared" si="31"/>
        <v>49.471125500312979</v>
      </c>
      <c r="F381" s="8">
        <v>0.46172539489671932</v>
      </c>
      <c r="G381">
        <f t="shared" si="32"/>
        <v>3</v>
      </c>
      <c r="H381" s="8">
        <f t="shared" si="33"/>
        <v>0.53827460510328073</v>
      </c>
      <c r="I381">
        <f t="shared" si="34"/>
        <v>3</v>
      </c>
      <c r="J381">
        <f>VLOOKUP(A381,'Housing Cost Calc'!$A$1:$C$826,3,FALSE)</f>
        <v>1741</v>
      </c>
      <c r="K381">
        <f t="shared" si="35"/>
        <v>0.42230694751159092</v>
      </c>
    </row>
    <row r="382" spans="1:11" ht="60" x14ac:dyDescent="0.25">
      <c r="A382" s="4" t="s">
        <v>1520</v>
      </c>
      <c r="B382">
        <v>77778</v>
      </c>
      <c r="C382">
        <v>2.4700000000000002</v>
      </c>
      <c r="D382">
        <f t="shared" si="30"/>
        <v>49488.956294730044</v>
      </c>
      <c r="E382">
        <f t="shared" si="31"/>
        <v>49.488956294730045</v>
      </c>
      <c r="F382" s="8">
        <v>0.46294046172539488</v>
      </c>
      <c r="G382">
        <f t="shared" si="32"/>
        <v>3</v>
      </c>
      <c r="H382" s="8">
        <f t="shared" si="33"/>
        <v>0.53705953827460506</v>
      </c>
      <c r="I382">
        <f t="shared" si="34"/>
        <v>3</v>
      </c>
      <c r="J382">
        <f>VLOOKUP(A382,'Housing Cost Calc'!$A$1:$C$826,3,FALSE)</f>
        <v>1704</v>
      </c>
      <c r="K382">
        <f t="shared" si="35"/>
        <v>0.41318309236958906</v>
      </c>
    </row>
    <row r="383" spans="1:11" ht="60" x14ac:dyDescent="0.25">
      <c r="A383" s="4" t="s">
        <v>1378</v>
      </c>
      <c r="B383">
        <v>74602</v>
      </c>
      <c r="C383">
        <v>2.2599999999999998</v>
      </c>
      <c r="D383">
        <f t="shared" si="30"/>
        <v>49624.512230945831</v>
      </c>
      <c r="E383">
        <f t="shared" si="31"/>
        <v>49.624512230945832</v>
      </c>
      <c r="F383" s="8">
        <v>0.4641555285540705</v>
      </c>
      <c r="G383">
        <f t="shared" si="32"/>
        <v>3</v>
      </c>
      <c r="H383" s="8">
        <f t="shared" si="33"/>
        <v>0.5358444714459295</v>
      </c>
      <c r="I383">
        <f t="shared" si="34"/>
        <v>3</v>
      </c>
      <c r="J383">
        <f>VLOOKUP(A383,'Housing Cost Calc'!$A$1:$C$826,3,FALSE)</f>
        <v>1325</v>
      </c>
      <c r="K383">
        <f t="shared" si="35"/>
        <v>0.32040617197411492</v>
      </c>
    </row>
    <row r="384" spans="1:11" ht="60" x14ac:dyDescent="0.25">
      <c r="A384" s="4" t="s">
        <v>1215</v>
      </c>
      <c r="B384">
        <v>75980</v>
      </c>
      <c r="C384">
        <v>2.34</v>
      </c>
      <c r="D384">
        <f t="shared" si="30"/>
        <v>49669.679825997409</v>
      </c>
      <c r="E384">
        <f t="shared" si="31"/>
        <v>49.669679825997406</v>
      </c>
      <c r="F384" s="8">
        <v>0.46537059538274606</v>
      </c>
      <c r="G384">
        <f t="shared" si="32"/>
        <v>3</v>
      </c>
      <c r="H384" s="8">
        <f t="shared" si="33"/>
        <v>0.53462940461725394</v>
      </c>
      <c r="I384">
        <f t="shared" si="34"/>
        <v>3</v>
      </c>
      <c r="J384">
        <f>VLOOKUP(A384,'Housing Cost Calc'!$A$1:$C$826,3,FALSE)</f>
        <v>1400</v>
      </c>
      <c r="K384">
        <f t="shared" si="35"/>
        <v>0.33823451366817103</v>
      </c>
    </row>
    <row r="385" spans="1:11" ht="60" x14ac:dyDescent="0.25">
      <c r="A385" s="4" t="s">
        <v>1183</v>
      </c>
      <c r="B385">
        <v>79864</v>
      </c>
      <c r="C385">
        <v>2.57</v>
      </c>
      <c r="D385">
        <f t="shared" si="30"/>
        <v>49817.794454973387</v>
      </c>
      <c r="E385">
        <f t="shared" si="31"/>
        <v>49.817794454973388</v>
      </c>
      <c r="F385" s="8">
        <v>0.46658566221142161</v>
      </c>
      <c r="G385">
        <f t="shared" si="32"/>
        <v>3</v>
      </c>
      <c r="H385" s="8">
        <f t="shared" si="33"/>
        <v>0.53341433778857839</v>
      </c>
      <c r="I385">
        <f t="shared" si="34"/>
        <v>3</v>
      </c>
      <c r="J385">
        <f>VLOOKUP(A385,'Housing Cost Calc'!$A$1:$C$826,3,FALSE)</f>
        <v>1398</v>
      </c>
      <c r="K385">
        <f t="shared" si="35"/>
        <v>0.33674714393794736</v>
      </c>
    </row>
    <row r="386" spans="1:11" ht="60" x14ac:dyDescent="0.25">
      <c r="A386" s="4" t="s">
        <v>1615</v>
      </c>
      <c r="B386">
        <v>79444</v>
      </c>
      <c r="C386">
        <v>2.54</v>
      </c>
      <c r="D386">
        <f t="shared" ref="D386:D449" si="36">(B386/(C386)^0.5)</f>
        <v>49847.598983395867</v>
      </c>
      <c r="E386">
        <f t="shared" ref="E386:E449" si="37">D386/1000</f>
        <v>49.847598983395869</v>
      </c>
      <c r="F386" s="8">
        <v>0.46780072904009723</v>
      </c>
      <c r="G386">
        <f t="shared" si="32"/>
        <v>3</v>
      </c>
      <c r="H386" s="8">
        <f t="shared" si="33"/>
        <v>0.53219927095990283</v>
      </c>
      <c r="I386">
        <f t="shared" si="34"/>
        <v>3</v>
      </c>
      <c r="J386">
        <f>VLOOKUP(A386,'Housing Cost Calc'!$A$1:$C$826,3,FALSE)</f>
        <v>1427</v>
      </c>
      <c r="K386">
        <f t="shared" si="35"/>
        <v>0.34352707751689243</v>
      </c>
    </row>
    <row r="387" spans="1:11" ht="60" x14ac:dyDescent="0.25">
      <c r="A387" s="4" t="s">
        <v>1513</v>
      </c>
      <c r="B387">
        <v>81154</v>
      </c>
      <c r="C387">
        <v>2.65</v>
      </c>
      <c r="D387">
        <f t="shared" si="36"/>
        <v>49852.505911542474</v>
      </c>
      <c r="E387">
        <f t="shared" si="37"/>
        <v>49.852505911542472</v>
      </c>
      <c r="F387" s="8">
        <v>0.46901579586877279</v>
      </c>
      <c r="G387">
        <f t="shared" ref="G387:G450" si="38">IF(F387&lt;0.2,1,IF(F387&lt;0.4,2,IF(F387&lt;0.6,3,IF(F387&lt;0.8,4,5))))</f>
        <v>3</v>
      </c>
      <c r="H387" s="8">
        <f t="shared" ref="H387:H450" si="39">1-F387</f>
        <v>0.53098420413122716</v>
      </c>
      <c r="I387">
        <f t="shared" ref="I387:I450" si="40">6-G387</f>
        <v>3</v>
      </c>
      <c r="J387">
        <f>VLOOKUP(A387,'Housing Cost Calc'!$A$1:$C$826,3,FALSE)</f>
        <v>1520</v>
      </c>
      <c r="K387">
        <f t="shared" ref="K387:K450" si="41">(J387*12)/D387</f>
        <v>0.36587930067878188</v>
      </c>
    </row>
    <row r="388" spans="1:11" ht="45" x14ac:dyDescent="0.25">
      <c r="A388" s="4" t="s">
        <v>942</v>
      </c>
      <c r="B388">
        <v>72344</v>
      </c>
      <c r="C388">
        <v>2.1</v>
      </c>
      <c r="D388">
        <f t="shared" si="36"/>
        <v>49922.102825063273</v>
      </c>
      <c r="E388">
        <f t="shared" si="37"/>
        <v>49.922102825063277</v>
      </c>
      <c r="F388" s="8">
        <v>0.47023086269744835</v>
      </c>
      <c r="G388">
        <f t="shared" si="38"/>
        <v>3</v>
      </c>
      <c r="H388" s="8">
        <f t="shared" si="39"/>
        <v>0.52976913730255171</v>
      </c>
      <c r="I388">
        <f t="shared" si="40"/>
        <v>3</v>
      </c>
      <c r="J388">
        <f>VLOOKUP(A388,'Housing Cost Calc'!$A$1:$C$826,3,FALSE)</f>
        <v>1719</v>
      </c>
      <c r="K388">
        <f t="shared" si="41"/>
        <v>0.41320374809299421</v>
      </c>
    </row>
    <row r="389" spans="1:11" ht="60" x14ac:dyDescent="0.25">
      <c r="A389" s="4" t="s">
        <v>1396</v>
      </c>
      <c r="B389">
        <v>74202</v>
      </c>
      <c r="C389">
        <v>2.2000000000000002</v>
      </c>
      <c r="D389">
        <f t="shared" si="36"/>
        <v>50026.978194497489</v>
      </c>
      <c r="E389">
        <f t="shared" si="37"/>
        <v>50.026978194497488</v>
      </c>
      <c r="F389" s="8">
        <v>0.47144592952612396</v>
      </c>
      <c r="G389">
        <f t="shared" si="38"/>
        <v>3</v>
      </c>
      <c r="H389" s="8">
        <f t="shared" si="39"/>
        <v>0.52855407047387604</v>
      </c>
      <c r="I389">
        <f t="shared" si="40"/>
        <v>3</v>
      </c>
      <c r="J389">
        <f>VLOOKUP(A389,'Housing Cost Calc'!$A$1:$C$826,3,FALSE)</f>
        <v>1498</v>
      </c>
      <c r="K389">
        <f t="shared" si="41"/>
        <v>0.35932612060060815</v>
      </c>
    </row>
    <row r="390" spans="1:11" ht="60" x14ac:dyDescent="0.25">
      <c r="A390" s="4" t="s">
        <v>1501</v>
      </c>
      <c r="B390">
        <v>75673</v>
      </c>
      <c r="C390">
        <v>2.2799999999999998</v>
      </c>
      <c r="D390">
        <f t="shared" si="36"/>
        <v>50115.668528091534</v>
      </c>
      <c r="E390">
        <f t="shared" si="37"/>
        <v>50.115668528091533</v>
      </c>
      <c r="F390" s="8">
        <v>0.47266099635479952</v>
      </c>
      <c r="G390">
        <f t="shared" si="38"/>
        <v>3</v>
      </c>
      <c r="H390" s="8">
        <f t="shared" si="39"/>
        <v>0.52733900364520048</v>
      </c>
      <c r="I390">
        <f t="shared" si="40"/>
        <v>3</v>
      </c>
      <c r="J390">
        <f>VLOOKUP(A390,'Housing Cost Calc'!$A$1:$C$826,3,FALSE)</f>
        <v>1305</v>
      </c>
      <c r="K390">
        <f t="shared" si="41"/>
        <v>0.31247712461866167</v>
      </c>
    </row>
    <row r="391" spans="1:11" ht="60" x14ac:dyDescent="0.25">
      <c r="A391" s="4" t="s">
        <v>1572</v>
      </c>
      <c r="B391">
        <v>76739</v>
      </c>
      <c r="C391">
        <v>2.34</v>
      </c>
      <c r="D391">
        <f t="shared" si="36"/>
        <v>50165.853647897013</v>
      </c>
      <c r="E391">
        <f t="shared" si="37"/>
        <v>50.165853647897009</v>
      </c>
      <c r="F391" s="8">
        <v>0.47387606318347508</v>
      </c>
      <c r="G391">
        <f t="shared" si="38"/>
        <v>3</v>
      </c>
      <c r="H391" s="8">
        <f t="shared" si="39"/>
        <v>0.52612393681652492</v>
      </c>
      <c r="I391">
        <f t="shared" si="40"/>
        <v>3</v>
      </c>
      <c r="J391">
        <f>VLOOKUP(A391,'Housing Cost Calc'!$A$1:$C$826,3,FALSE)</f>
        <v>1447</v>
      </c>
      <c r="K391">
        <f t="shared" si="41"/>
        <v>0.34613185538262858</v>
      </c>
    </row>
    <row r="392" spans="1:11" ht="45" x14ac:dyDescent="0.25">
      <c r="A392" s="4" t="s">
        <v>915</v>
      </c>
      <c r="B392">
        <v>80816</v>
      </c>
      <c r="C392">
        <v>2.58</v>
      </c>
      <c r="D392">
        <f t="shared" si="36"/>
        <v>50313.843919168816</v>
      </c>
      <c r="E392">
        <f t="shared" si="37"/>
        <v>50.313843919168818</v>
      </c>
      <c r="F392" s="8">
        <v>0.47509113001215064</v>
      </c>
      <c r="G392">
        <f t="shared" si="38"/>
        <v>3</v>
      </c>
      <c r="H392" s="8">
        <f t="shared" si="39"/>
        <v>0.52490886998784936</v>
      </c>
      <c r="I392">
        <f t="shared" si="40"/>
        <v>3</v>
      </c>
      <c r="J392">
        <f>VLOOKUP(A392,'Housing Cost Calc'!$A$1:$C$826,3,FALSE)</f>
        <v>2170</v>
      </c>
      <c r="K392">
        <f t="shared" si="41"/>
        <v>0.5175513928499339</v>
      </c>
    </row>
    <row r="393" spans="1:11" ht="60" x14ac:dyDescent="0.25">
      <c r="A393" s="4" t="s">
        <v>1320</v>
      </c>
      <c r="B393">
        <v>72658</v>
      </c>
      <c r="C393">
        <v>2.08</v>
      </c>
      <c r="D393">
        <f t="shared" si="36"/>
        <v>50379.258571665865</v>
      </c>
      <c r="E393">
        <f t="shared" si="37"/>
        <v>50.379258571665865</v>
      </c>
      <c r="F393" s="8">
        <v>0.47630619684082626</v>
      </c>
      <c r="G393">
        <f t="shared" si="38"/>
        <v>3</v>
      </c>
      <c r="H393" s="8">
        <f t="shared" si="39"/>
        <v>0.5236938031591738</v>
      </c>
      <c r="I393">
        <f t="shared" si="40"/>
        <v>3</v>
      </c>
      <c r="J393">
        <f>VLOOKUP(A393,'Housing Cost Calc'!$A$1:$C$826,3,FALSE)</f>
        <v>1373</v>
      </c>
      <c r="K393">
        <f t="shared" si="41"/>
        <v>0.32703935046131022</v>
      </c>
    </row>
    <row r="394" spans="1:11" ht="60" x14ac:dyDescent="0.25">
      <c r="A394" s="4" t="s">
        <v>1063</v>
      </c>
      <c r="B394">
        <v>89985</v>
      </c>
      <c r="C394">
        <v>3.18</v>
      </c>
      <c r="D394">
        <f t="shared" si="36"/>
        <v>50461.082285972603</v>
      </c>
      <c r="E394">
        <f t="shared" si="37"/>
        <v>50.461082285972601</v>
      </c>
      <c r="F394" s="8">
        <v>0.47752126366950182</v>
      </c>
      <c r="G394">
        <f t="shared" si="38"/>
        <v>3</v>
      </c>
      <c r="H394" s="8">
        <f t="shared" si="39"/>
        <v>0.52247873633049813</v>
      </c>
      <c r="I394">
        <f t="shared" si="40"/>
        <v>3</v>
      </c>
      <c r="J394">
        <f>VLOOKUP(A394,'Housing Cost Calc'!$A$1:$C$826,3,FALSE)</f>
        <v>1860</v>
      </c>
      <c r="K394">
        <f t="shared" si="41"/>
        <v>0.4423210717817801</v>
      </c>
    </row>
    <row r="395" spans="1:11" ht="60" x14ac:dyDescent="0.25">
      <c r="A395" s="4" t="s">
        <v>1644</v>
      </c>
      <c r="B395">
        <v>78239</v>
      </c>
      <c r="C395">
        <v>2.38</v>
      </c>
      <c r="D395">
        <f t="shared" si="36"/>
        <v>50714.811126997796</v>
      </c>
      <c r="E395">
        <f t="shared" si="37"/>
        <v>50.714811126997795</v>
      </c>
      <c r="F395" s="8">
        <v>0.47873633049817738</v>
      </c>
      <c r="G395">
        <f t="shared" si="38"/>
        <v>3</v>
      </c>
      <c r="H395" s="8">
        <f t="shared" si="39"/>
        <v>0.52126366950182268</v>
      </c>
      <c r="I395">
        <f t="shared" si="40"/>
        <v>3</v>
      </c>
      <c r="J395">
        <f>VLOOKUP(A395,'Housing Cost Calc'!$A$1:$C$826,3,FALSE)</f>
        <v>1470</v>
      </c>
      <c r="K395">
        <f t="shared" si="41"/>
        <v>0.34782738233662525</v>
      </c>
    </row>
    <row r="396" spans="1:11" ht="60" x14ac:dyDescent="0.25">
      <c r="A396" s="4" t="s">
        <v>1173</v>
      </c>
      <c r="B396">
        <v>81641</v>
      </c>
      <c r="C396">
        <v>2.59</v>
      </c>
      <c r="D396">
        <f t="shared" si="36"/>
        <v>50729.24906610397</v>
      </c>
      <c r="E396">
        <f t="shared" si="37"/>
        <v>50.729249066103968</v>
      </c>
      <c r="F396" s="8">
        <v>0.47995139732685299</v>
      </c>
      <c r="G396">
        <f t="shared" si="38"/>
        <v>3</v>
      </c>
      <c r="H396" s="8">
        <f t="shared" si="39"/>
        <v>0.52004860267314701</v>
      </c>
      <c r="I396">
        <f t="shared" si="40"/>
        <v>3</v>
      </c>
      <c r="J396">
        <f>VLOOKUP(A396,'Housing Cost Calc'!$A$1:$C$826,3,FALSE)</f>
        <v>1413</v>
      </c>
      <c r="K396">
        <f t="shared" si="41"/>
        <v>0.33424504230104168</v>
      </c>
    </row>
    <row r="397" spans="1:11" ht="60" x14ac:dyDescent="0.25">
      <c r="A397" s="4" t="s">
        <v>1362</v>
      </c>
      <c r="B397">
        <v>77083</v>
      </c>
      <c r="C397">
        <v>2.29</v>
      </c>
      <c r="D397">
        <f t="shared" si="36"/>
        <v>50937.880178879685</v>
      </c>
      <c r="E397">
        <f t="shared" si="37"/>
        <v>50.937880178879688</v>
      </c>
      <c r="F397" s="8">
        <v>0.48116646415552855</v>
      </c>
      <c r="G397">
        <f t="shared" si="38"/>
        <v>3</v>
      </c>
      <c r="H397" s="8">
        <f t="shared" si="39"/>
        <v>0.51883353584447145</v>
      </c>
      <c r="I397">
        <f t="shared" si="40"/>
        <v>3</v>
      </c>
      <c r="J397">
        <f>VLOOKUP(A397,'Housing Cost Calc'!$A$1:$C$826,3,FALSE)</f>
        <v>1328</v>
      </c>
      <c r="K397">
        <f t="shared" si="41"/>
        <v>0.31285165271968907</v>
      </c>
    </row>
    <row r="398" spans="1:11" ht="60" x14ac:dyDescent="0.25">
      <c r="A398" s="4" t="s">
        <v>1194</v>
      </c>
      <c r="B398">
        <v>84779</v>
      </c>
      <c r="C398">
        <v>2.76</v>
      </c>
      <c r="D398">
        <f t="shared" si="36"/>
        <v>51030.961193792136</v>
      </c>
      <c r="E398">
        <f t="shared" si="37"/>
        <v>51.030961193792137</v>
      </c>
      <c r="F398" s="8">
        <v>0.48238153098420411</v>
      </c>
      <c r="G398">
        <f t="shared" si="38"/>
        <v>3</v>
      </c>
      <c r="H398" s="8">
        <f t="shared" si="39"/>
        <v>0.51761846901579589</v>
      </c>
      <c r="I398">
        <f t="shared" si="40"/>
        <v>3</v>
      </c>
      <c r="J398">
        <f>VLOOKUP(A398,'Housing Cost Calc'!$A$1:$C$826,3,FALSE)</f>
        <v>1355</v>
      </c>
      <c r="K398">
        <f t="shared" si="41"/>
        <v>0.31863009474291487</v>
      </c>
    </row>
    <row r="399" spans="1:11" ht="60" x14ac:dyDescent="0.25">
      <c r="A399" s="4" t="s">
        <v>1169</v>
      </c>
      <c r="B399">
        <v>74132</v>
      </c>
      <c r="C399">
        <v>2.11</v>
      </c>
      <c r="D399">
        <f t="shared" si="36"/>
        <v>51034.573468380491</v>
      </c>
      <c r="E399">
        <f t="shared" si="37"/>
        <v>51.034573468380493</v>
      </c>
      <c r="F399" s="8">
        <v>0.48359659781287972</v>
      </c>
      <c r="G399">
        <f t="shared" si="38"/>
        <v>3</v>
      </c>
      <c r="H399" s="8">
        <f t="shared" si="39"/>
        <v>0.51640340218712022</v>
      </c>
      <c r="I399">
        <f t="shared" si="40"/>
        <v>3</v>
      </c>
      <c r="J399">
        <f>VLOOKUP(A399,'Housing Cost Calc'!$A$1:$C$826,3,FALSE)</f>
        <v>1102</v>
      </c>
      <c r="K399">
        <f t="shared" si="41"/>
        <v>0.25911845835633757</v>
      </c>
    </row>
    <row r="400" spans="1:11" ht="60" x14ac:dyDescent="0.25">
      <c r="A400" s="4" t="s">
        <v>1674</v>
      </c>
      <c r="B400">
        <v>76908</v>
      </c>
      <c r="C400">
        <v>2.27</v>
      </c>
      <c r="D400">
        <f t="shared" si="36"/>
        <v>51045.632448530647</v>
      </c>
      <c r="E400">
        <f t="shared" si="37"/>
        <v>51.045632448530647</v>
      </c>
      <c r="F400" s="8">
        <v>0.48481166464155528</v>
      </c>
      <c r="G400">
        <f t="shared" si="38"/>
        <v>3</v>
      </c>
      <c r="H400" s="8">
        <f t="shared" si="39"/>
        <v>0.51518833535844477</v>
      </c>
      <c r="I400">
        <f t="shared" si="40"/>
        <v>3</v>
      </c>
      <c r="J400">
        <f>VLOOKUP(A400,'Housing Cost Calc'!$A$1:$C$826,3,FALSE)</f>
        <v>1397</v>
      </c>
      <c r="K400">
        <f t="shared" si="41"/>
        <v>0.32841203440672728</v>
      </c>
    </row>
    <row r="401" spans="1:11" ht="60" x14ac:dyDescent="0.25">
      <c r="A401" s="4" t="s">
        <v>1700</v>
      </c>
      <c r="B401">
        <v>76602</v>
      </c>
      <c r="C401">
        <v>2.25</v>
      </c>
      <c r="D401">
        <f t="shared" si="36"/>
        <v>51068</v>
      </c>
      <c r="E401">
        <f t="shared" si="37"/>
        <v>51.067999999999998</v>
      </c>
      <c r="F401" s="8">
        <v>0.48602673147023084</v>
      </c>
      <c r="G401">
        <f t="shared" si="38"/>
        <v>3</v>
      </c>
      <c r="H401" s="8">
        <f t="shared" si="39"/>
        <v>0.5139732685297691</v>
      </c>
      <c r="I401">
        <f t="shared" si="40"/>
        <v>3</v>
      </c>
      <c r="J401">
        <f>VLOOKUP(A401,'Housing Cost Calc'!$A$1:$C$826,3,FALSE)</f>
        <v>1149</v>
      </c>
      <c r="K401">
        <f t="shared" si="41"/>
        <v>0.26999295057570299</v>
      </c>
    </row>
    <row r="402" spans="1:11" ht="60" x14ac:dyDescent="0.25">
      <c r="A402" s="4" t="s">
        <v>1486</v>
      </c>
      <c r="B402">
        <v>85406</v>
      </c>
      <c r="C402">
        <v>2.78</v>
      </c>
      <c r="D402">
        <f t="shared" si="36"/>
        <v>51223.114850270766</v>
      </c>
      <c r="E402">
        <f t="shared" si="37"/>
        <v>51.223114850270768</v>
      </c>
      <c r="F402" s="8">
        <v>0.48724179829890646</v>
      </c>
      <c r="G402">
        <f t="shared" si="38"/>
        <v>3</v>
      </c>
      <c r="H402" s="8">
        <f t="shared" si="39"/>
        <v>0.51275820170109354</v>
      </c>
      <c r="I402">
        <f t="shared" si="40"/>
        <v>3</v>
      </c>
      <c r="J402">
        <f>VLOOKUP(A402,'Housing Cost Calc'!$A$1:$C$826,3,FALSE)</f>
        <v>1408</v>
      </c>
      <c r="K402">
        <f t="shared" si="41"/>
        <v>0.32985108479615793</v>
      </c>
    </row>
    <row r="403" spans="1:11" ht="75" x14ac:dyDescent="0.25">
      <c r="A403" s="4" t="s">
        <v>1357</v>
      </c>
      <c r="B403">
        <v>74519</v>
      </c>
      <c r="C403">
        <v>2.11</v>
      </c>
      <c r="D403">
        <f t="shared" si="36"/>
        <v>51300.995255628419</v>
      </c>
      <c r="E403">
        <f t="shared" si="37"/>
        <v>51.300995255628422</v>
      </c>
      <c r="F403" s="8">
        <v>0.48845686512758202</v>
      </c>
      <c r="G403">
        <f t="shared" si="38"/>
        <v>3</v>
      </c>
      <c r="H403" s="8">
        <f t="shared" si="39"/>
        <v>0.51154313487241798</v>
      </c>
      <c r="I403">
        <f t="shared" si="40"/>
        <v>3</v>
      </c>
      <c r="J403">
        <f>VLOOKUP(A403,'Housing Cost Calc'!$A$1:$C$826,3,FALSE)</f>
        <v>1553</v>
      </c>
      <c r="K403">
        <f t="shared" si="41"/>
        <v>0.36326780615343668</v>
      </c>
    </row>
    <row r="404" spans="1:11" ht="60" x14ac:dyDescent="0.25">
      <c r="A404" s="4" t="s">
        <v>1408</v>
      </c>
      <c r="B404">
        <v>84340</v>
      </c>
      <c r="C404">
        <v>2.69</v>
      </c>
      <c r="D404">
        <f t="shared" si="36"/>
        <v>51423.005570063055</v>
      </c>
      <c r="E404">
        <f t="shared" si="37"/>
        <v>51.423005570063054</v>
      </c>
      <c r="F404" s="8">
        <v>0.48967193195625758</v>
      </c>
      <c r="G404">
        <f t="shared" si="38"/>
        <v>3</v>
      </c>
      <c r="H404" s="8">
        <f t="shared" si="39"/>
        <v>0.51032806804374242</v>
      </c>
      <c r="I404">
        <f t="shared" si="40"/>
        <v>3</v>
      </c>
      <c r="J404">
        <f>VLOOKUP(A404,'Housing Cost Calc'!$A$1:$C$826,3,FALSE)</f>
        <v>1665</v>
      </c>
      <c r="K404">
        <f t="shared" si="41"/>
        <v>0.38854204997367486</v>
      </c>
    </row>
    <row r="405" spans="1:11" ht="60" x14ac:dyDescent="0.25">
      <c r="A405" s="4" t="s">
        <v>1167</v>
      </c>
      <c r="B405">
        <v>78713</v>
      </c>
      <c r="C405">
        <v>2.33</v>
      </c>
      <c r="D405">
        <f t="shared" si="36"/>
        <v>51566.600832895972</v>
      </c>
      <c r="E405">
        <f t="shared" si="37"/>
        <v>51.566600832895972</v>
      </c>
      <c r="F405" s="8">
        <v>0.49088699878493319</v>
      </c>
      <c r="G405">
        <f t="shared" si="38"/>
        <v>3</v>
      </c>
      <c r="H405" s="8">
        <f t="shared" si="39"/>
        <v>0.50911300121506686</v>
      </c>
      <c r="I405">
        <f t="shared" si="40"/>
        <v>3</v>
      </c>
      <c r="J405">
        <f>VLOOKUP(A405,'Housing Cost Calc'!$A$1:$C$826,3,FALSE)</f>
        <v>1620</v>
      </c>
      <c r="K405">
        <f t="shared" si="41"/>
        <v>0.37698819945484185</v>
      </c>
    </row>
    <row r="406" spans="1:11" ht="45" x14ac:dyDescent="0.25">
      <c r="A406" s="4" t="s">
        <v>940</v>
      </c>
      <c r="B406">
        <v>89506</v>
      </c>
      <c r="C406">
        <v>3.01</v>
      </c>
      <c r="D406">
        <f t="shared" si="36"/>
        <v>51590.400727035259</v>
      </c>
      <c r="E406">
        <f t="shared" si="37"/>
        <v>51.590400727035259</v>
      </c>
      <c r="F406" s="8">
        <v>0.49210206561360875</v>
      </c>
      <c r="G406">
        <f t="shared" si="38"/>
        <v>3</v>
      </c>
      <c r="H406" s="8">
        <f t="shared" si="39"/>
        <v>0.50789793438639119</v>
      </c>
      <c r="I406">
        <f t="shared" si="40"/>
        <v>3</v>
      </c>
      <c r="J406">
        <f>VLOOKUP(A406,'Housing Cost Calc'!$A$1:$C$826,3,FALSE)</f>
        <v>2194</v>
      </c>
      <c r="K406">
        <f t="shared" si="41"/>
        <v>0.51032749559945101</v>
      </c>
    </row>
    <row r="407" spans="1:11" ht="60" x14ac:dyDescent="0.25">
      <c r="A407" s="4" t="s">
        <v>1694</v>
      </c>
      <c r="B407">
        <v>85216</v>
      </c>
      <c r="C407">
        <v>2.72</v>
      </c>
      <c r="D407">
        <f t="shared" si="36"/>
        <v>51669.789557740376</v>
      </c>
      <c r="E407">
        <f t="shared" si="37"/>
        <v>51.669789557740373</v>
      </c>
      <c r="F407" s="8">
        <v>0.49331713244228431</v>
      </c>
      <c r="G407">
        <f t="shared" si="38"/>
        <v>3</v>
      </c>
      <c r="H407" s="8">
        <f t="shared" si="39"/>
        <v>0.50668286755771574</v>
      </c>
      <c r="I407">
        <f t="shared" si="40"/>
        <v>3</v>
      </c>
      <c r="J407">
        <f>VLOOKUP(A407,'Housing Cost Calc'!$A$1:$C$826,3,FALSE)</f>
        <v>1349</v>
      </c>
      <c r="K407">
        <f t="shared" si="41"/>
        <v>0.31329719239344112</v>
      </c>
    </row>
    <row r="408" spans="1:11" ht="60" x14ac:dyDescent="0.25">
      <c r="A408" s="4" t="s">
        <v>1095</v>
      </c>
      <c r="B408">
        <v>82266</v>
      </c>
      <c r="C408">
        <v>2.5299999999999998</v>
      </c>
      <c r="D408">
        <f t="shared" si="36"/>
        <v>51720.191071059257</v>
      </c>
      <c r="E408">
        <f t="shared" si="37"/>
        <v>51.720191071059254</v>
      </c>
      <c r="F408" s="8">
        <v>0.49453219927095993</v>
      </c>
      <c r="G408">
        <f t="shared" si="38"/>
        <v>3</v>
      </c>
      <c r="H408" s="8">
        <f t="shared" si="39"/>
        <v>0.50546780072904007</v>
      </c>
      <c r="I408">
        <f t="shared" si="40"/>
        <v>3</v>
      </c>
      <c r="J408">
        <f>VLOOKUP(A408,'Housing Cost Calc'!$A$1:$C$826,3,FALSE)</f>
        <v>1596</v>
      </c>
      <c r="K408">
        <f t="shared" si="41"/>
        <v>0.37030025611635387</v>
      </c>
    </row>
    <row r="409" spans="1:11" ht="60" x14ac:dyDescent="0.25">
      <c r="A409" s="4" t="s">
        <v>1293</v>
      </c>
      <c r="B409">
        <v>82454</v>
      </c>
      <c r="C409">
        <v>2.54</v>
      </c>
      <c r="D409">
        <f t="shared" si="36"/>
        <v>51736.24095686173</v>
      </c>
      <c r="E409">
        <f t="shared" si="37"/>
        <v>51.736240956861728</v>
      </c>
      <c r="F409" s="8">
        <v>0.49574726609963549</v>
      </c>
      <c r="G409">
        <f t="shared" si="38"/>
        <v>3</v>
      </c>
      <c r="H409" s="8">
        <f t="shared" si="39"/>
        <v>0.50425273390036451</v>
      </c>
      <c r="I409">
        <f t="shared" si="40"/>
        <v>3</v>
      </c>
      <c r="J409">
        <f>VLOOKUP(A409,'Housing Cost Calc'!$A$1:$C$826,3,FALSE)</f>
        <v>1312</v>
      </c>
      <c r="K409">
        <f t="shared" si="41"/>
        <v>0.30431279329179572</v>
      </c>
    </row>
    <row r="410" spans="1:11" ht="60" x14ac:dyDescent="0.25">
      <c r="A410" s="4" t="s">
        <v>1360</v>
      </c>
      <c r="B410">
        <v>84167</v>
      </c>
      <c r="C410">
        <v>2.63</v>
      </c>
      <c r="D410">
        <f t="shared" si="36"/>
        <v>51899.595553637781</v>
      </c>
      <c r="E410">
        <f t="shared" si="37"/>
        <v>51.899595553637781</v>
      </c>
      <c r="F410" s="8">
        <v>0.49696233292831105</v>
      </c>
      <c r="G410">
        <f t="shared" si="38"/>
        <v>3</v>
      </c>
      <c r="H410" s="8">
        <f t="shared" si="39"/>
        <v>0.50303766707168895</v>
      </c>
      <c r="I410">
        <f t="shared" si="40"/>
        <v>3</v>
      </c>
      <c r="J410">
        <f>VLOOKUP(A410,'Housing Cost Calc'!$A$1:$C$826,3,FALSE)</f>
        <v>1524</v>
      </c>
      <c r="K410">
        <f t="shared" si="41"/>
        <v>0.35237268816670281</v>
      </c>
    </row>
    <row r="411" spans="1:11" ht="60" x14ac:dyDescent="0.25">
      <c r="A411" s="4" t="s">
        <v>1193</v>
      </c>
      <c r="B411">
        <v>72150</v>
      </c>
      <c r="C411">
        <v>1.93</v>
      </c>
      <c r="D411">
        <f t="shared" si="36"/>
        <v>51934.706416518311</v>
      </c>
      <c r="E411">
        <f t="shared" si="37"/>
        <v>51.93470641651831</v>
      </c>
      <c r="F411" s="8">
        <v>0.49817739975698666</v>
      </c>
      <c r="G411">
        <f t="shared" si="38"/>
        <v>3</v>
      </c>
      <c r="H411" s="8">
        <f t="shared" si="39"/>
        <v>0.50182260024301328</v>
      </c>
      <c r="I411">
        <f t="shared" si="40"/>
        <v>3</v>
      </c>
      <c r="J411">
        <f>VLOOKUP(A411,'Housing Cost Calc'!$A$1:$C$826,3,FALSE)</f>
        <v>1227</v>
      </c>
      <c r="K411">
        <f t="shared" si="41"/>
        <v>0.28350983409654734</v>
      </c>
    </row>
    <row r="412" spans="1:11" ht="60" x14ac:dyDescent="0.25">
      <c r="A412" s="4" t="s">
        <v>1351</v>
      </c>
      <c r="B412">
        <v>82688</v>
      </c>
      <c r="C412">
        <v>2.5299999999999998</v>
      </c>
      <c r="D412">
        <f t="shared" si="36"/>
        <v>51985.500197940193</v>
      </c>
      <c r="E412">
        <f t="shared" si="37"/>
        <v>51.985500197940191</v>
      </c>
      <c r="F412" s="8">
        <v>0.49939246658566222</v>
      </c>
      <c r="G412">
        <f t="shared" si="38"/>
        <v>3</v>
      </c>
      <c r="H412" s="8">
        <f t="shared" si="39"/>
        <v>0.50060753341433784</v>
      </c>
      <c r="I412">
        <f t="shared" si="40"/>
        <v>3</v>
      </c>
      <c r="J412">
        <f>VLOOKUP(A412,'Housing Cost Calc'!$A$1:$C$826,3,FALSE)</f>
        <v>1536</v>
      </c>
      <c r="K412">
        <f t="shared" si="41"/>
        <v>0.35456040491710661</v>
      </c>
    </row>
    <row r="413" spans="1:11" ht="60" x14ac:dyDescent="0.25">
      <c r="A413" s="4" t="s">
        <v>1277</v>
      </c>
      <c r="B413">
        <v>84648</v>
      </c>
      <c r="C413">
        <v>2.65</v>
      </c>
      <c r="D413">
        <f t="shared" si="36"/>
        <v>51998.853049760299</v>
      </c>
      <c r="E413">
        <f t="shared" si="37"/>
        <v>51.998853049760299</v>
      </c>
      <c r="F413" s="8">
        <v>0.50060753341433784</v>
      </c>
      <c r="G413">
        <f t="shared" si="38"/>
        <v>3</v>
      </c>
      <c r="H413" s="8">
        <f t="shared" si="39"/>
        <v>0.49939246658566216</v>
      </c>
      <c r="I413">
        <f t="shared" si="40"/>
        <v>3</v>
      </c>
      <c r="J413">
        <f>VLOOKUP(A413,'Housing Cost Calc'!$A$1:$C$826,3,FALSE)</f>
        <v>1460</v>
      </c>
      <c r="K413">
        <f t="shared" si="41"/>
        <v>0.33693050851014422</v>
      </c>
    </row>
    <row r="414" spans="1:11" ht="60" x14ac:dyDescent="0.25">
      <c r="A414" s="4" t="s">
        <v>1620</v>
      </c>
      <c r="B414">
        <v>74157</v>
      </c>
      <c r="C414">
        <v>2.0299999999999998</v>
      </c>
      <c r="D414">
        <f t="shared" si="36"/>
        <v>52048.010467222084</v>
      </c>
      <c r="E414">
        <f t="shared" si="37"/>
        <v>52.048010467222085</v>
      </c>
      <c r="F414" s="8">
        <v>0.50182260024301339</v>
      </c>
      <c r="G414">
        <f t="shared" si="38"/>
        <v>3</v>
      </c>
      <c r="H414" s="8">
        <f t="shared" si="39"/>
        <v>0.49817739975698661</v>
      </c>
      <c r="I414">
        <f t="shared" si="40"/>
        <v>3</v>
      </c>
      <c r="J414">
        <f>VLOOKUP(A414,'Housing Cost Calc'!$A$1:$C$826,3,FALSE)</f>
        <v>1177</v>
      </c>
      <c r="K414">
        <f t="shared" si="41"/>
        <v>0.27136483937065708</v>
      </c>
    </row>
    <row r="415" spans="1:11" ht="60" x14ac:dyDescent="0.25">
      <c r="A415" s="4" t="s">
        <v>1040</v>
      </c>
      <c r="B415">
        <v>78958</v>
      </c>
      <c r="C415">
        <v>2.2999999999999998</v>
      </c>
      <c r="D415">
        <f t="shared" si="36"/>
        <v>52063.363418384557</v>
      </c>
      <c r="E415">
        <f t="shared" si="37"/>
        <v>52.063363418384554</v>
      </c>
      <c r="F415" s="8">
        <v>0.50303766707168895</v>
      </c>
      <c r="G415">
        <f t="shared" si="38"/>
        <v>3</v>
      </c>
      <c r="H415" s="8">
        <f t="shared" si="39"/>
        <v>0.49696233292831105</v>
      </c>
      <c r="I415">
        <f t="shared" si="40"/>
        <v>3</v>
      </c>
      <c r="J415">
        <f>VLOOKUP(A415,'Housing Cost Calc'!$A$1:$C$826,3,FALSE)</f>
        <v>1494</v>
      </c>
      <c r="K415">
        <f t="shared" si="41"/>
        <v>0.34434963135073376</v>
      </c>
    </row>
    <row r="416" spans="1:11" ht="45" x14ac:dyDescent="0.25">
      <c r="A416" s="4" t="s">
        <v>934</v>
      </c>
      <c r="B416">
        <v>83672</v>
      </c>
      <c r="C416">
        <v>2.58</v>
      </c>
      <c r="D416">
        <f t="shared" si="36"/>
        <v>52091.911854146369</v>
      </c>
      <c r="E416">
        <f t="shared" si="37"/>
        <v>52.091911854146367</v>
      </c>
      <c r="F416" s="8">
        <v>0.50425273390036451</v>
      </c>
      <c r="G416">
        <f t="shared" si="38"/>
        <v>3</v>
      </c>
      <c r="H416" s="8">
        <f t="shared" si="39"/>
        <v>0.49574726609963549</v>
      </c>
      <c r="I416">
        <f t="shared" si="40"/>
        <v>3</v>
      </c>
      <c r="J416">
        <f>VLOOKUP(A416,'Housing Cost Calc'!$A$1:$C$826,3,FALSE)</f>
        <v>2127</v>
      </c>
      <c r="K416">
        <f t="shared" si="41"/>
        <v>0.48998009655443969</v>
      </c>
    </row>
    <row r="417" spans="1:11" ht="60" x14ac:dyDescent="0.25">
      <c r="A417" s="4" t="s">
        <v>1607</v>
      </c>
      <c r="B417">
        <v>79082</v>
      </c>
      <c r="C417">
        <v>2.29</v>
      </c>
      <c r="D417">
        <f t="shared" si="36"/>
        <v>52258.856561189408</v>
      </c>
      <c r="E417">
        <f t="shared" si="37"/>
        <v>52.258856561189411</v>
      </c>
      <c r="F417" s="8">
        <v>0.50546780072904007</v>
      </c>
      <c r="G417">
        <f t="shared" si="38"/>
        <v>3</v>
      </c>
      <c r="H417" s="8">
        <f t="shared" si="39"/>
        <v>0.49453219927095993</v>
      </c>
      <c r="I417">
        <f t="shared" si="40"/>
        <v>3</v>
      </c>
      <c r="J417">
        <f>VLOOKUP(A417,'Housing Cost Calc'!$A$1:$C$826,3,FALSE)</f>
        <v>1338</v>
      </c>
      <c r="K417">
        <f t="shared" si="41"/>
        <v>0.30723978778984917</v>
      </c>
    </row>
    <row r="418" spans="1:11" ht="60" x14ac:dyDescent="0.25">
      <c r="A418" s="4" t="s">
        <v>1067</v>
      </c>
      <c r="B418">
        <v>81474</v>
      </c>
      <c r="C418">
        <v>2.42</v>
      </c>
      <c r="D418">
        <f t="shared" si="36"/>
        <v>52373.470809447972</v>
      </c>
      <c r="E418">
        <f t="shared" si="37"/>
        <v>52.373470809447973</v>
      </c>
      <c r="F418" s="8">
        <v>0.50668286755771563</v>
      </c>
      <c r="G418">
        <f t="shared" si="38"/>
        <v>3</v>
      </c>
      <c r="H418" s="8">
        <f t="shared" si="39"/>
        <v>0.49331713244228437</v>
      </c>
      <c r="I418">
        <f t="shared" si="40"/>
        <v>3</v>
      </c>
      <c r="J418">
        <f>VLOOKUP(A418,'Housing Cost Calc'!$A$1:$C$826,3,FALSE)</f>
        <v>1767</v>
      </c>
      <c r="K418">
        <f t="shared" si="41"/>
        <v>0.40486146272694379</v>
      </c>
    </row>
    <row r="419" spans="1:11" ht="60" x14ac:dyDescent="0.25">
      <c r="A419" s="4" t="s">
        <v>1678</v>
      </c>
      <c r="B419">
        <v>81163</v>
      </c>
      <c r="C419">
        <v>2.4</v>
      </c>
      <c r="D419">
        <f t="shared" si="36"/>
        <v>52390.491221372096</v>
      </c>
      <c r="E419">
        <f t="shared" si="37"/>
        <v>52.390491221372095</v>
      </c>
      <c r="F419" s="8">
        <v>0.5078979343863913</v>
      </c>
      <c r="G419">
        <f t="shared" si="38"/>
        <v>3</v>
      </c>
      <c r="H419" s="8">
        <f t="shared" si="39"/>
        <v>0.4921020656136087</v>
      </c>
      <c r="I419">
        <f t="shared" si="40"/>
        <v>3</v>
      </c>
      <c r="J419">
        <f>VLOOKUP(A419,'Housing Cost Calc'!$A$1:$C$826,3,FALSE)</f>
        <v>1602</v>
      </c>
      <c r="K419">
        <f t="shared" si="41"/>
        <v>0.36693681528524763</v>
      </c>
    </row>
    <row r="420" spans="1:11" ht="60" x14ac:dyDescent="0.25">
      <c r="A420" s="4" t="s">
        <v>1611</v>
      </c>
      <c r="B420">
        <v>87604</v>
      </c>
      <c r="C420">
        <v>2.79</v>
      </c>
      <c r="D420">
        <f t="shared" si="36"/>
        <v>52447.142929178626</v>
      </c>
      <c r="E420">
        <f t="shared" si="37"/>
        <v>52.447142929178625</v>
      </c>
      <c r="F420" s="8">
        <v>0.50911300121506686</v>
      </c>
      <c r="G420">
        <f t="shared" si="38"/>
        <v>3</v>
      </c>
      <c r="H420" s="8">
        <f t="shared" si="39"/>
        <v>0.49088699878493314</v>
      </c>
      <c r="I420">
        <f t="shared" si="40"/>
        <v>3</v>
      </c>
      <c r="J420">
        <f>VLOOKUP(A420,'Housing Cost Calc'!$A$1:$C$826,3,FALSE)</f>
        <v>1297</v>
      </c>
      <c r="K420">
        <f t="shared" si="41"/>
        <v>0.29675591711481142</v>
      </c>
    </row>
    <row r="421" spans="1:11" ht="60" x14ac:dyDescent="0.25">
      <c r="A421" s="4" t="s">
        <v>1226</v>
      </c>
      <c r="B421">
        <v>75135</v>
      </c>
      <c r="C421">
        <v>2.0499999999999998</v>
      </c>
      <c r="D421">
        <f t="shared" si="36"/>
        <v>52476.560272647257</v>
      </c>
      <c r="E421">
        <f t="shared" si="37"/>
        <v>52.476560272647255</v>
      </c>
      <c r="F421" s="8">
        <v>0.51032806804374242</v>
      </c>
      <c r="G421">
        <f t="shared" si="38"/>
        <v>3</v>
      </c>
      <c r="H421" s="8">
        <f t="shared" si="39"/>
        <v>0.48967193195625758</v>
      </c>
      <c r="I421">
        <f t="shared" si="40"/>
        <v>3</v>
      </c>
      <c r="J421">
        <f>VLOOKUP(A421,'Housing Cost Calc'!$A$1:$C$826,3,FALSE)</f>
        <v>1442</v>
      </c>
      <c r="K421">
        <f t="shared" si="41"/>
        <v>0.32974722257128369</v>
      </c>
    </row>
    <row r="422" spans="1:11" ht="60" x14ac:dyDescent="0.25">
      <c r="A422" s="4" t="s">
        <v>1523</v>
      </c>
      <c r="B422">
        <v>82281</v>
      </c>
      <c r="C422">
        <v>2.4500000000000002</v>
      </c>
      <c r="D422">
        <f t="shared" si="36"/>
        <v>52567.402644760055</v>
      </c>
      <c r="E422">
        <f t="shared" si="37"/>
        <v>52.567402644760058</v>
      </c>
      <c r="F422" s="8">
        <v>0.51154313487241798</v>
      </c>
      <c r="G422">
        <f t="shared" si="38"/>
        <v>3</v>
      </c>
      <c r="H422" s="8">
        <f t="shared" si="39"/>
        <v>0.48845686512758202</v>
      </c>
      <c r="I422">
        <f t="shared" si="40"/>
        <v>3</v>
      </c>
      <c r="J422">
        <f>VLOOKUP(A422,'Housing Cost Calc'!$A$1:$C$826,3,FALSE)</f>
        <v>1535</v>
      </c>
      <c r="K422">
        <f t="shared" si="41"/>
        <v>0.35040726901571795</v>
      </c>
    </row>
    <row r="423" spans="1:11" ht="60" x14ac:dyDescent="0.25">
      <c r="A423" s="4" t="s">
        <v>1223</v>
      </c>
      <c r="B423">
        <v>82346</v>
      </c>
      <c r="C423">
        <v>2.4500000000000002</v>
      </c>
      <c r="D423">
        <f t="shared" si="36"/>
        <v>52608.929621485055</v>
      </c>
      <c r="E423">
        <f t="shared" si="37"/>
        <v>52.608929621485053</v>
      </c>
      <c r="F423" s="8">
        <v>0.51275820170109354</v>
      </c>
      <c r="G423">
        <f t="shared" si="38"/>
        <v>3</v>
      </c>
      <c r="H423" s="8">
        <f t="shared" si="39"/>
        <v>0.48724179829890646</v>
      </c>
      <c r="I423">
        <f t="shared" si="40"/>
        <v>3</v>
      </c>
      <c r="J423">
        <f>VLOOKUP(A423,'Housing Cost Calc'!$A$1:$C$826,3,FALSE)</f>
        <v>1447</v>
      </c>
      <c r="K423">
        <f t="shared" si="41"/>
        <v>0.33005803624844487</v>
      </c>
    </row>
    <row r="424" spans="1:11" ht="60" x14ac:dyDescent="0.25">
      <c r="A424" s="4" t="s">
        <v>1388</v>
      </c>
      <c r="B424">
        <v>75938</v>
      </c>
      <c r="C424">
        <v>2.08</v>
      </c>
      <c r="D424">
        <f t="shared" si="36"/>
        <v>52653.529376189304</v>
      </c>
      <c r="E424">
        <f t="shared" si="37"/>
        <v>52.653529376189304</v>
      </c>
      <c r="F424" s="8">
        <v>0.5139732685297691</v>
      </c>
      <c r="G424">
        <f t="shared" si="38"/>
        <v>3</v>
      </c>
      <c r="H424" s="8">
        <f t="shared" si="39"/>
        <v>0.4860267314702309</v>
      </c>
      <c r="I424">
        <f t="shared" si="40"/>
        <v>3</v>
      </c>
      <c r="J424">
        <f>VLOOKUP(A424,'Housing Cost Calc'!$A$1:$C$826,3,FALSE)</f>
        <v>1408</v>
      </c>
      <c r="K424">
        <f t="shared" si="41"/>
        <v>0.32089017014005938</v>
      </c>
    </row>
    <row r="425" spans="1:11" ht="60" x14ac:dyDescent="0.25">
      <c r="A425" s="4" t="s">
        <v>1480</v>
      </c>
      <c r="B425">
        <v>85406</v>
      </c>
      <c r="C425">
        <v>2.63</v>
      </c>
      <c r="D425">
        <f t="shared" si="36"/>
        <v>52663.595683034779</v>
      </c>
      <c r="E425">
        <f t="shared" si="37"/>
        <v>52.663595683034778</v>
      </c>
      <c r="F425" s="8">
        <v>0.51518833535844466</v>
      </c>
      <c r="G425">
        <f t="shared" si="38"/>
        <v>3</v>
      </c>
      <c r="H425" s="8">
        <f t="shared" si="39"/>
        <v>0.48481166464155534</v>
      </c>
      <c r="I425">
        <f t="shared" si="40"/>
        <v>3</v>
      </c>
      <c r="J425">
        <f>VLOOKUP(A425,'Housing Cost Calc'!$A$1:$C$826,3,FALSE)</f>
        <v>1464</v>
      </c>
      <c r="K425">
        <f t="shared" si="41"/>
        <v>0.33358907177049085</v>
      </c>
    </row>
    <row r="426" spans="1:11" ht="60" x14ac:dyDescent="0.25">
      <c r="A426" s="4" t="s">
        <v>1144</v>
      </c>
      <c r="B426">
        <v>79954</v>
      </c>
      <c r="C426">
        <v>2.2999999999999998</v>
      </c>
      <c r="D426">
        <f t="shared" si="36"/>
        <v>52720.106369886758</v>
      </c>
      <c r="E426">
        <f t="shared" si="37"/>
        <v>52.720106369886757</v>
      </c>
      <c r="F426" s="8">
        <v>0.51640340218712033</v>
      </c>
      <c r="G426">
        <f t="shared" si="38"/>
        <v>3</v>
      </c>
      <c r="H426" s="8">
        <f t="shared" si="39"/>
        <v>0.48359659781287967</v>
      </c>
      <c r="I426">
        <f t="shared" si="40"/>
        <v>3</v>
      </c>
      <c r="J426">
        <f>VLOOKUP(A426,'Housing Cost Calc'!$A$1:$C$826,3,FALSE)</f>
        <v>1591</v>
      </c>
      <c r="K426">
        <f t="shared" si="41"/>
        <v>0.36213887479758911</v>
      </c>
    </row>
    <row r="427" spans="1:11" ht="45" x14ac:dyDescent="0.25">
      <c r="A427" s="4" t="s">
        <v>938</v>
      </c>
      <c r="B427">
        <v>71178</v>
      </c>
      <c r="C427">
        <v>1.82</v>
      </c>
      <c r="D427">
        <f t="shared" si="36"/>
        <v>52760.643861303855</v>
      </c>
      <c r="E427">
        <f t="shared" si="37"/>
        <v>52.760643861303855</v>
      </c>
      <c r="F427" s="8">
        <v>0.51761846901579589</v>
      </c>
      <c r="G427">
        <f t="shared" si="38"/>
        <v>3</v>
      </c>
      <c r="H427" s="8">
        <f t="shared" si="39"/>
        <v>0.48238153098420411</v>
      </c>
      <c r="I427">
        <f t="shared" si="40"/>
        <v>3</v>
      </c>
      <c r="J427">
        <f>VLOOKUP(A427,'Housing Cost Calc'!$A$1:$C$826,3,FALSE)</f>
        <v>1867</v>
      </c>
      <c r="K427">
        <f t="shared" si="41"/>
        <v>0.42463469662908576</v>
      </c>
    </row>
    <row r="428" spans="1:11" ht="75" x14ac:dyDescent="0.25">
      <c r="A428" s="4" t="s">
        <v>1342</v>
      </c>
      <c r="B428">
        <v>87039</v>
      </c>
      <c r="C428">
        <v>2.72</v>
      </c>
      <c r="D428">
        <f t="shared" si="36"/>
        <v>52775.145668843463</v>
      </c>
      <c r="E428">
        <f t="shared" si="37"/>
        <v>52.775145668843464</v>
      </c>
      <c r="F428" s="8">
        <v>0.51883353584447145</v>
      </c>
      <c r="G428">
        <f t="shared" si="38"/>
        <v>3</v>
      </c>
      <c r="H428" s="8">
        <f t="shared" si="39"/>
        <v>0.48116646415552855</v>
      </c>
      <c r="I428">
        <f t="shared" si="40"/>
        <v>3</v>
      </c>
      <c r="J428">
        <f>VLOOKUP(A428,'Housing Cost Calc'!$A$1:$C$826,3,FALSE)</f>
        <v>1574</v>
      </c>
      <c r="K428">
        <f t="shared" si="41"/>
        <v>0.35789574354791015</v>
      </c>
    </row>
    <row r="429" spans="1:11" ht="60" x14ac:dyDescent="0.25">
      <c r="A429" s="4" t="s">
        <v>1206</v>
      </c>
      <c r="B429">
        <v>85446</v>
      </c>
      <c r="C429">
        <v>2.61</v>
      </c>
      <c r="D429">
        <f t="shared" si="36"/>
        <v>52889.746219587912</v>
      </c>
      <c r="E429">
        <f t="shared" si="37"/>
        <v>52.889746219587913</v>
      </c>
      <c r="F429" s="8">
        <v>0.52004860267314701</v>
      </c>
      <c r="G429">
        <f t="shared" si="38"/>
        <v>3</v>
      </c>
      <c r="H429" s="8">
        <f t="shared" si="39"/>
        <v>0.47995139732685299</v>
      </c>
      <c r="I429">
        <f t="shared" si="40"/>
        <v>3</v>
      </c>
      <c r="J429">
        <f>VLOOKUP(A429,'Housing Cost Calc'!$A$1:$C$826,3,FALSE)</f>
        <v>1448</v>
      </c>
      <c r="K429">
        <f t="shared" si="41"/>
        <v>0.32853248960314985</v>
      </c>
    </row>
    <row r="430" spans="1:11" ht="60" x14ac:dyDescent="0.25">
      <c r="A430" s="4" t="s">
        <v>1089</v>
      </c>
      <c r="B430">
        <v>80725</v>
      </c>
      <c r="C430">
        <v>2.3199999999999998</v>
      </c>
      <c r="D430">
        <f t="shared" si="36"/>
        <v>52998.558963005518</v>
      </c>
      <c r="E430">
        <f t="shared" si="37"/>
        <v>52.998558963005522</v>
      </c>
      <c r="F430" s="8">
        <v>0.52126366950182257</v>
      </c>
      <c r="G430">
        <f t="shared" si="38"/>
        <v>3</v>
      </c>
      <c r="H430" s="8">
        <f t="shared" si="39"/>
        <v>0.47873633049817743</v>
      </c>
      <c r="I430">
        <f t="shared" si="40"/>
        <v>3</v>
      </c>
      <c r="J430">
        <f>VLOOKUP(A430,'Housing Cost Calc'!$A$1:$C$826,3,FALSE)</f>
        <v>1365</v>
      </c>
      <c r="K430">
        <f t="shared" si="41"/>
        <v>0.30906500705865797</v>
      </c>
    </row>
    <row r="431" spans="1:11" ht="60" x14ac:dyDescent="0.25">
      <c r="A431" s="4" t="s">
        <v>1633</v>
      </c>
      <c r="B431">
        <v>85052</v>
      </c>
      <c r="C431">
        <v>2.57</v>
      </c>
      <c r="D431">
        <f t="shared" si="36"/>
        <v>53053.97994070415</v>
      </c>
      <c r="E431">
        <f t="shared" si="37"/>
        <v>53.053979940704153</v>
      </c>
      <c r="F431" s="8">
        <v>0.52247873633049813</v>
      </c>
      <c r="G431">
        <f t="shared" si="38"/>
        <v>3</v>
      </c>
      <c r="H431" s="8">
        <f t="shared" si="39"/>
        <v>0.47752126366950187</v>
      </c>
      <c r="I431">
        <f t="shared" si="40"/>
        <v>3</v>
      </c>
      <c r="J431">
        <f>VLOOKUP(A431,'Housing Cost Calc'!$A$1:$C$826,3,FALSE)</f>
        <v>1432</v>
      </c>
      <c r="K431">
        <f t="shared" si="41"/>
        <v>0.32389652989663958</v>
      </c>
    </row>
    <row r="432" spans="1:11" ht="75" x14ac:dyDescent="0.25">
      <c r="A432" s="4" t="s">
        <v>1343</v>
      </c>
      <c r="B432">
        <v>80000</v>
      </c>
      <c r="C432">
        <v>2.27</v>
      </c>
      <c r="D432">
        <f t="shared" si="36"/>
        <v>53097.864927997754</v>
      </c>
      <c r="E432">
        <f t="shared" si="37"/>
        <v>53.097864927997755</v>
      </c>
      <c r="F432" s="8">
        <v>0.5236938031591738</v>
      </c>
      <c r="G432">
        <f t="shared" si="38"/>
        <v>3</v>
      </c>
      <c r="H432" s="8">
        <f t="shared" si="39"/>
        <v>0.4763061968408262</v>
      </c>
      <c r="I432">
        <f t="shared" si="40"/>
        <v>3</v>
      </c>
      <c r="J432">
        <f>VLOOKUP(A432,'Housing Cost Calc'!$A$1:$C$826,3,FALSE)</f>
        <v>1181</v>
      </c>
      <c r="K432">
        <f t="shared" si="41"/>
        <v>0.26690338715535256</v>
      </c>
    </row>
    <row r="433" spans="1:11" ht="60" x14ac:dyDescent="0.25">
      <c r="A433" s="4" t="s">
        <v>1398</v>
      </c>
      <c r="B433">
        <v>82790</v>
      </c>
      <c r="C433">
        <v>2.4300000000000002</v>
      </c>
      <c r="D433">
        <f t="shared" si="36"/>
        <v>53109.809762454577</v>
      </c>
      <c r="E433">
        <f t="shared" si="37"/>
        <v>53.109809762454574</v>
      </c>
      <c r="F433" s="8">
        <v>0.52490886998784936</v>
      </c>
      <c r="G433">
        <f t="shared" si="38"/>
        <v>3</v>
      </c>
      <c r="H433" s="8">
        <f t="shared" si="39"/>
        <v>0.47509113001215064</v>
      </c>
      <c r="I433">
        <f t="shared" si="40"/>
        <v>3</v>
      </c>
      <c r="J433">
        <f>VLOOKUP(A433,'Housing Cost Calc'!$A$1:$C$826,3,FALSE)</f>
        <v>1302</v>
      </c>
      <c r="K433">
        <f t="shared" si="41"/>
        <v>0.29418294039993387</v>
      </c>
    </row>
    <row r="434" spans="1:11" ht="60" x14ac:dyDescent="0.25">
      <c r="A434" s="4" t="s">
        <v>1691</v>
      </c>
      <c r="B434">
        <v>81016</v>
      </c>
      <c r="C434">
        <v>2.3199999999999998</v>
      </c>
      <c r="D434">
        <f t="shared" si="36"/>
        <v>53189.609822816419</v>
      </c>
      <c r="E434">
        <f t="shared" si="37"/>
        <v>53.189609822816422</v>
      </c>
      <c r="F434" s="8">
        <v>0.52612393681652492</v>
      </c>
      <c r="G434">
        <f t="shared" si="38"/>
        <v>3</v>
      </c>
      <c r="H434" s="8">
        <f t="shared" si="39"/>
        <v>0.47387606318347508</v>
      </c>
      <c r="I434">
        <f t="shared" si="40"/>
        <v>3</v>
      </c>
      <c r="J434">
        <f>VLOOKUP(A434,'Housing Cost Calc'!$A$1:$C$826,3,FALSE)</f>
        <v>1407</v>
      </c>
      <c r="K434">
        <f t="shared" si="41"/>
        <v>0.31743041650885312</v>
      </c>
    </row>
    <row r="435" spans="1:11" ht="60" x14ac:dyDescent="0.25">
      <c r="A435" s="4" t="s">
        <v>1505</v>
      </c>
      <c r="B435">
        <v>89063</v>
      </c>
      <c r="C435">
        <v>2.79</v>
      </c>
      <c r="D435">
        <f t="shared" si="36"/>
        <v>53320.623381368845</v>
      </c>
      <c r="E435">
        <f t="shared" si="37"/>
        <v>53.320623381368847</v>
      </c>
      <c r="F435" s="8">
        <v>0.52733900364520048</v>
      </c>
      <c r="G435">
        <f t="shared" si="38"/>
        <v>3</v>
      </c>
      <c r="H435" s="8">
        <f t="shared" si="39"/>
        <v>0.47266099635479952</v>
      </c>
      <c r="I435">
        <f t="shared" si="40"/>
        <v>3</v>
      </c>
      <c r="J435">
        <f>VLOOKUP(A435,'Housing Cost Calc'!$A$1:$C$826,3,FALSE)</f>
        <v>1371</v>
      </c>
      <c r="K435">
        <f t="shared" si="41"/>
        <v>0.30854853069382188</v>
      </c>
    </row>
    <row r="436" spans="1:11" ht="60" x14ac:dyDescent="0.25">
      <c r="A436" s="4" t="s">
        <v>1599</v>
      </c>
      <c r="B436">
        <v>80753</v>
      </c>
      <c r="C436">
        <v>2.2799999999999998</v>
      </c>
      <c r="D436">
        <f t="shared" si="36"/>
        <v>53479.980715036741</v>
      </c>
      <c r="E436">
        <f t="shared" si="37"/>
        <v>53.479980715036739</v>
      </c>
      <c r="F436" s="8">
        <v>0.52855407047387604</v>
      </c>
      <c r="G436">
        <f t="shared" si="38"/>
        <v>3</v>
      </c>
      <c r="H436" s="8">
        <f t="shared" si="39"/>
        <v>0.47144592952612396</v>
      </c>
      <c r="I436">
        <f t="shared" si="40"/>
        <v>3</v>
      </c>
      <c r="J436">
        <f>VLOOKUP(A436,'Housing Cost Calc'!$A$1:$C$826,3,FALSE)</f>
        <v>1399</v>
      </c>
      <c r="K436">
        <f t="shared" si="41"/>
        <v>0.31391185590461124</v>
      </c>
    </row>
    <row r="437" spans="1:11" ht="60" x14ac:dyDescent="0.25">
      <c r="A437" s="4" t="s">
        <v>1605</v>
      </c>
      <c r="B437">
        <v>83039</v>
      </c>
      <c r="C437">
        <v>2.41</v>
      </c>
      <c r="D437">
        <f t="shared" si="36"/>
        <v>53490.122099698594</v>
      </c>
      <c r="E437">
        <f t="shared" si="37"/>
        <v>53.490122099698596</v>
      </c>
      <c r="F437" s="8">
        <v>0.5297691373025516</v>
      </c>
      <c r="G437">
        <f t="shared" si="38"/>
        <v>3</v>
      </c>
      <c r="H437" s="8">
        <f t="shared" si="39"/>
        <v>0.4702308626974484</v>
      </c>
      <c r="I437">
        <f t="shared" si="40"/>
        <v>3</v>
      </c>
      <c r="J437">
        <f>VLOOKUP(A437,'Housing Cost Calc'!$A$1:$C$826,3,FALSE)</f>
        <v>1304</v>
      </c>
      <c r="K437">
        <f t="shared" si="41"/>
        <v>0.29253999403542535</v>
      </c>
    </row>
    <row r="438" spans="1:11" ht="75" x14ac:dyDescent="0.25">
      <c r="A438" s="4" t="s">
        <v>1367</v>
      </c>
      <c r="B438">
        <v>79611</v>
      </c>
      <c r="C438">
        <v>2.21</v>
      </c>
      <c r="D438">
        <f t="shared" si="36"/>
        <v>53552.153802840432</v>
      </c>
      <c r="E438">
        <f t="shared" si="37"/>
        <v>53.552153802840429</v>
      </c>
      <c r="F438" s="8">
        <v>0.53098420413122727</v>
      </c>
      <c r="G438">
        <f t="shared" si="38"/>
        <v>3</v>
      </c>
      <c r="H438" s="8">
        <f t="shared" si="39"/>
        <v>0.46901579586877273</v>
      </c>
      <c r="I438">
        <f t="shared" si="40"/>
        <v>3</v>
      </c>
      <c r="J438">
        <f>VLOOKUP(A438,'Housing Cost Calc'!$A$1:$C$826,3,FALSE)</f>
        <v>1216</v>
      </c>
      <c r="K438">
        <f t="shared" si="41"/>
        <v>0.27248203786018471</v>
      </c>
    </row>
    <row r="439" spans="1:11" ht="60" x14ac:dyDescent="0.25">
      <c r="A439" s="4" t="s">
        <v>1100</v>
      </c>
      <c r="B439">
        <v>85524</v>
      </c>
      <c r="C439">
        <v>2.5499999999999998</v>
      </c>
      <c r="D439">
        <f t="shared" si="36"/>
        <v>53557.206270766328</v>
      </c>
      <c r="E439">
        <f t="shared" si="37"/>
        <v>53.557206270766329</v>
      </c>
      <c r="F439" s="8">
        <v>0.53219927095990283</v>
      </c>
      <c r="G439">
        <f t="shared" si="38"/>
        <v>3</v>
      </c>
      <c r="H439" s="8">
        <f t="shared" si="39"/>
        <v>0.46780072904009717</v>
      </c>
      <c r="I439">
        <f t="shared" si="40"/>
        <v>3</v>
      </c>
      <c r="J439">
        <f>VLOOKUP(A439,'Housing Cost Calc'!$A$1:$C$826,3,FALSE)</f>
        <v>1496</v>
      </c>
      <c r="K439">
        <f t="shared" si="41"/>
        <v>0.33519298802183639</v>
      </c>
    </row>
    <row r="440" spans="1:11" ht="60" x14ac:dyDescent="0.25">
      <c r="A440" s="4" t="s">
        <v>1533</v>
      </c>
      <c r="B440">
        <v>85024</v>
      </c>
      <c r="C440">
        <v>2.52</v>
      </c>
      <c r="D440">
        <f t="shared" si="36"/>
        <v>53560.085588560891</v>
      </c>
      <c r="E440">
        <f t="shared" si="37"/>
        <v>53.560085588560888</v>
      </c>
      <c r="F440" s="8">
        <v>0.53341433778857839</v>
      </c>
      <c r="G440">
        <f t="shared" si="38"/>
        <v>3</v>
      </c>
      <c r="H440" s="8">
        <f t="shared" si="39"/>
        <v>0.46658566221142161</v>
      </c>
      <c r="I440">
        <f t="shared" si="40"/>
        <v>3</v>
      </c>
      <c r="J440">
        <f>VLOOKUP(A440,'Housing Cost Calc'!$A$1:$C$826,3,FALSE)</f>
        <v>1689</v>
      </c>
      <c r="K440">
        <f t="shared" si="41"/>
        <v>0.37841612419545395</v>
      </c>
    </row>
    <row r="441" spans="1:11" ht="60" x14ac:dyDescent="0.25">
      <c r="A441" s="4" t="s">
        <v>1503</v>
      </c>
      <c r="B441">
        <v>77903</v>
      </c>
      <c r="C441">
        <v>2.11</v>
      </c>
      <c r="D441">
        <f t="shared" si="36"/>
        <v>53630.636930168424</v>
      </c>
      <c r="E441">
        <f t="shared" si="37"/>
        <v>53.630636930168421</v>
      </c>
      <c r="F441" s="8">
        <v>0.53462940461725394</v>
      </c>
      <c r="G441">
        <f t="shared" si="38"/>
        <v>3</v>
      </c>
      <c r="H441" s="8">
        <f t="shared" si="39"/>
        <v>0.46537059538274606</v>
      </c>
      <c r="I441">
        <f t="shared" si="40"/>
        <v>3</v>
      </c>
      <c r="J441">
        <f>VLOOKUP(A441,'Housing Cost Calc'!$A$1:$C$826,3,FALSE)</f>
        <v>1295</v>
      </c>
      <c r="K441">
        <f t="shared" si="41"/>
        <v>0.28975975094672807</v>
      </c>
    </row>
    <row r="442" spans="1:11" ht="60" x14ac:dyDescent="0.25">
      <c r="A442" s="4" t="s">
        <v>1041</v>
      </c>
      <c r="B442">
        <v>80871</v>
      </c>
      <c r="C442">
        <v>2.27</v>
      </c>
      <c r="D442">
        <f t="shared" si="36"/>
        <v>53675.967932401334</v>
      </c>
      <c r="E442">
        <f t="shared" si="37"/>
        <v>53.675967932401335</v>
      </c>
      <c r="F442" s="8">
        <v>0.5358444714459295</v>
      </c>
      <c r="G442">
        <f t="shared" si="38"/>
        <v>3</v>
      </c>
      <c r="H442" s="8">
        <f t="shared" si="39"/>
        <v>0.4641555285540705</v>
      </c>
      <c r="I442">
        <f t="shared" si="40"/>
        <v>3</v>
      </c>
      <c r="J442">
        <f>VLOOKUP(A442,'Housing Cost Calc'!$A$1:$C$826,3,FALSE)</f>
        <v>1526</v>
      </c>
      <c r="K442">
        <f t="shared" si="41"/>
        <v>0.34115826328575655</v>
      </c>
    </row>
    <row r="443" spans="1:11" ht="60" x14ac:dyDescent="0.25">
      <c r="A443" s="4" t="s">
        <v>1429</v>
      </c>
      <c r="B443">
        <v>67917</v>
      </c>
      <c r="C443">
        <v>1.6</v>
      </c>
      <c r="D443">
        <f t="shared" si="36"/>
        <v>53693.102961413955</v>
      </c>
      <c r="E443">
        <f t="shared" si="37"/>
        <v>53.693102961413956</v>
      </c>
      <c r="F443" s="8">
        <v>0.53705953827460506</v>
      </c>
      <c r="G443">
        <f t="shared" si="38"/>
        <v>3</v>
      </c>
      <c r="H443" s="8">
        <f t="shared" si="39"/>
        <v>0.46294046172539494</v>
      </c>
      <c r="I443">
        <f t="shared" si="40"/>
        <v>3</v>
      </c>
      <c r="J443">
        <f>VLOOKUP(A443,'Housing Cost Calc'!$A$1:$C$826,3,FALSE)</f>
        <v>1487</v>
      </c>
      <c r="K443">
        <f t="shared" si="41"/>
        <v>0.33233318649554344</v>
      </c>
    </row>
    <row r="444" spans="1:11" ht="60" x14ac:dyDescent="0.25">
      <c r="A444" s="4" t="s">
        <v>1692</v>
      </c>
      <c r="B444">
        <v>86053</v>
      </c>
      <c r="C444">
        <v>2.56</v>
      </c>
      <c r="D444">
        <f t="shared" si="36"/>
        <v>53783.125</v>
      </c>
      <c r="E444">
        <f t="shared" si="37"/>
        <v>53.783124999999998</v>
      </c>
      <c r="F444" s="8">
        <v>0.53827460510328073</v>
      </c>
      <c r="G444">
        <f t="shared" si="38"/>
        <v>3</v>
      </c>
      <c r="H444" s="8">
        <f t="shared" si="39"/>
        <v>0.46172539489671927</v>
      </c>
      <c r="I444">
        <f t="shared" si="40"/>
        <v>3</v>
      </c>
      <c r="J444">
        <f>VLOOKUP(A444,'Housing Cost Calc'!$A$1:$C$826,3,FALSE)</f>
        <v>1378</v>
      </c>
      <c r="K444">
        <f t="shared" si="41"/>
        <v>0.30745703229405136</v>
      </c>
    </row>
    <row r="445" spans="1:11" ht="60" x14ac:dyDescent="0.25">
      <c r="A445" s="4" t="s">
        <v>1324</v>
      </c>
      <c r="B445">
        <v>78125</v>
      </c>
      <c r="C445">
        <v>2.11</v>
      </c>
      <c r="D445">
        <f t="shared" si="36"/>
        <v>53783.468032930796</v>
      </c>
      <c r="E445">
        <f t="shared" si="37"/>
        <v>53.783468032930799</v>
      </c>
      <c r="F445" s="8">
        <v>0.53948967193195629</v>
      </c>
      <c r="G445">
        <f t="shared" si="38"/>
        <v>3</v>
      </c>
      <c r="H445" s="8">
        <f t="shared" si="39"/>
        <v>0.46051032806804371</v>
      </c>
      <c r="I445">
        <f t="shared" si="40"/>
        <v>3</v>
      </c>
      <c r="J445">
        <f>VLOOKUP(A445,'Housing Cost Calc'!$A$1:$C$826,3,FALSE)</f>
        <v>1549</v>
      </c>
      <c r="K445">
        <f t="shared" si="41"/>
        <v>0.34560805912736703</v>
      </c>
    </row>
    <row r="446" spans="1:11" ht="60" x14ac:dyDescent="0.25">
      <c r="A446" s="4" t="s">
        <v>1449</v>
      </c>
      <c r="B446">
        <v>84688</v>
      </c>
      <c r="C446">
        <v>2.4700000000000002</v>
      </c>
      <c r="D446">
        <f t="shared" si="36"/>
        <v>53885.684006892669</v>
      </c>
      <c r="E446">
        <f t="shared" si="37"/>
        <v>53.885684006892667</v>
      </c>
      <c r="F446" s="8">
        <v>0.54070473876063185</v>
      </c>
      <c r="G446">
        <f t="shared" si="38"/>
        <v>3</v>
      </c>
      <c r="H446" s="8">
        <f t="shared" si="39"/>
        <v>0.45929526123936815</v>
      </c>
      <c r="I446">
        <f t="shared" si="40"/>
        <v>3</v>
      </c>
      <c r="J446">
        <f>VLOOKUP(A446,'Housing Cost Calc'!$A$1:$C$826,3,FALSE)</f>
        <v>1663</v>
      </c>
      <c r="K446">
        <f t="shared" si="41"/>
        <v>0.37033955062066898</v>
      </c>
    </row>
    <row r="447" spans="1:11" ht="60" x14ac:dyDescent="0.25">
      <c r="A447" s="4" t="s">
        <v>1141</v>
      </c>
      <c r="B447">
        <v>86651</v>
      </c>
      <c r="C447">
        <v>2.58</v>
      </c>
      <c r="D447">
        <f t="shared" si="36"/>
        <v>53946.556244306783</v>
      </c>
      <c r="E447">
        <f t="shared" si="37"/>
        <v>53.946556244306784</v>
      </c>
      <c r="F447" s="8">
        <v>0.54191980558930741</v>
      </c>
      <c r="G447">
        <f t="shared" si="38"/>
        <v>3</v>
      </c>
      <c r="H447" s="8">
        <f t="shared" si="39"/>
        <v>0.45808019441069259</v>
      </c>
      <c r="I447">
        <f t="shared" si="40"/>
        <v>3</v>
      </c>
      <c r="J447">
        <f>VLOOKUP(A447,'Housing Cost Calc'!$A$1:$C$826,3,FALSE)</f>
        <v>1596</v>
      </c>
      <c r="K447">
        <f t="shared" si="41"/>
        <v>0.3550180277174077</v>
      </c>
    </row>
    <row r="448" spans="1:11" ht="60" x14ac:dyDescent="0.25">
      <c r="A448" s="4" t="s">
        <v>1126</v>
      </c>
      <c r="B448">
        <v>76724</v>
      </c>
      <c r="C448">
        <v>2.02</v>
      </c>
      <c r="D448">
        <f t="shared" si="36"/>
        <v>53982.818021886917</v>
      </c>
      <c r="E448">
        <f t="shared" si="37"/>
        <v>53.982818021886914</v>
      </c>
      <c r="F448" s="8">
        <v>0.54313487241798297</v>
      </c>
      <c r="G448">
        <f t="shared" si="38"/>
        <v>3</v>
      </c>
      <c r="H448" s="8">
        <f t="shared" si="39"/>
        <v>0.45686512758201703</v>
      </c>
      <c r="I448">
        <f t="shared" si="40"/>
        <v>3</v>
      </c>
      <c r="J448">
        <f>VLOOKUP(A448,'Housing Cost Calc'!$A$1:$C$826,3,FALSE)</f>
        <v>1313</v>
      </c>
      <c r="K448">
        <f t="shared" si="41"/>
        <v>0.29187064657520939</v>
      </c>
    </row>
    <row r="449" spans="1:11" ht="60" x14ac:dyDescent="0.25">
      <c r="A449" s="4" t="s">
        <v>1519</v>
      </c>
      <c r="B449">
        <v>81316</v>
      </c>
      <c r="C449">
        <v>2.25</v>
      </c>
      <c r="D449">
        <f t="shared" si="36"/>
        <v>54210.666666666664</v>
      </c>
      <c r="E449">
        <f t="shared" si="37"/>
        <v>54.210666666666661</v>
      </c>
      <c r="F449" s="8">
        <v>0.54434993924665853</v>
      </c>
      <c r="G449">
        <f t="shared" si="38"/>
        <v>3</v>
      </c>
      <c r="H449" s="8">
        <f t="shared" si="39"/>
        <v>0.45565006075334147</v>
      </c>
      <c r="I449">
        <f t="shared" si="40"/>
        <v>3</v>
      </c>
      <c r="J449">
        <f>VLOOKUP(A449,'Housing Cost Calc'!$A$1:$C$826,3,FALSE)</f>
        <v>1846</v>
      </c>
      <c r="K449">
        <f t="shared" si="41"/>
        <v>0.40862806827684589</v>
      </c>
    </row>
    <row r="450" spans="1:11" ht="60" x14ac:dyDescent="0.25">
      <c r="A450" s="4" t="s">
        <v>1187</v>
      </c>
      <c r="B450">
        <v>83345</v>
      </c>
      <c r="C450">
        <v>2.36</v>
      </c>
      <c r="D450">
        <f t="shared" ref="D450:D513" si="42">(B450/(C450)^0.5)</f>
        <v>54252.973928483822</v>
      </c>
      <c r="E450">
        <f t="shared" ref="E450:E513" si="43">D450/1000</f>
        <v>54.252973928483819</v>
      </c>
      <c r="F450" s="8">
        <v>0.54556500607533409</v>
      </c>
      <c r="G450">
        <f t="shared" si="38"/>
        <v>3</v>
      </c>
      <c r="H450" s="8">
        <f t="shared" si="39"/>
        <v>0.45443499392466591</v>
      </c>
      <c r="I450">
        <f t="shared" si="40"/>
        <v>3</v>
      </c>
      <c r="J450">
        <f>VLOOKUP(A450,'Housing Cost Calc'!$A$1:$C$826,3,FALSE)</f>
        <v>1133</v>
      </c>
      <c r="K450">
        <f t="shared" si="41"/>
        <v>0.25060377368293624</v>
      </c>
    </row>
    <row r="451" spans="1:11" ht="60" x14ac:dyDescent="0.25">
      <c r="A451" s="4" t="s">
        <v>1335</v>
      </c>
      <c r="B451">
        <v>87308</v>
      </c>
      <c r="C451">
        <v>2.58</v>
      </c>
      <c r="D451">
        <f t="shared" si="42"/>
        <v>54355.586578088383</v>
      </c>
      <c r="E451">
        <f t="shared" si="43"/>
        <v>54.355586578088385</v>
      </c>
      <c r="F451" s="8">
        <v>0.54678007290400976</v>
      </c>
      <c r="G451">
        <f t="shared" ref="G451:G514" si="44">IF(F451&lt;0.2,1,IF(F451&lt;0.4,2,IF(F451&lt;0.6,3,IF(F451&lt;0.8,4,5))))</f>
        <v>3</v>
      </c>
      <c r="H451" s="8">
        <f t="shared" ref="H451:H514" si="45">1-F451</f>
        <v>0.45321992709599024</v>
      </c>
      <c r="I451">
        <f t="shared" ref="I451:I514" si="46">6-G451</f>
        <v>3</v>
      </c>
      <c r="J451">
        <f>VLOOKUP(A451,'Housing Cost Calc'!$A$1:$C$826,3,FALSE)</f>
        <v>1569</v>
      </c>
      <c r="K451">
        <f t="shared" ref="K451:K514" si="47">(J451*12)/D451</f>
        <v>0.3463857385284822</v>
      </c>
    </row>
    <row r="452" spans="1:11" ht="60" x14ac:dyDescent="0.25">
      <c r="A452" s="4" t="s">
        <v>1397</v>
      </c>
      <c r="B452">
        <v>79707</v>
      </c>
      <c r="C452">
        <v>2.15</v>
      </c>
      <c r="D452">
        <f t="shared" si="42"/>
        <v>54359.722816173031</v>
      </c>
      <c r="E452">
        <f t="shared" si="43"/>
        <v>54.359722816173033</v>
      </c>
      <c r="F452" s="8">
        <v>0.54799513973268532</v>
      </c>
      <c r="G452">
        <f t="shared" si="44"/>
        <v>3</v>
      </c>
      <c r="H452" s="8">
        <f t="shared" si="45"/>
        <v>0.45200486026731468</v>
      </c>
      <c r="I452">
        <f t="shared" si="46"/>
        <v>3</v>
      </c>
      <c r="J452">
        <f>VLOOKUP(A452,'Housing Cost Calc'!$A$1:$C$826,3,FALSE)</f>
        <v>1654</v>
      </c>
      <c r="K452">
        <f t="shared" si="47"/>
        <v>0.36512327458179844</v>
      </c>
    </row>
    <row r="453" spans="1:11" ht="60" x14ac:dyDescent="0.25">
      <c r="A453" s="4" t="s">
        <v>1276</v>
      </c>
      <c r="B453">
        <v>91170</v>
      </c>
      <c r="C453">
        <v>2.81</v>
      </c>
      <c r="D453">
        <f t="shared" si="42"/>
        <v>54387.462248408541</v>
      </c>
      <c r="E453">
        <f t="shared" si="43"/>
        <v>54.387462248408539</v>
      </c>
      <c r="F453" s="8">
        <v>0.54921020656136088</v>
      </c>
      <c r="G453">
        <f t="shared" si="44"/>
        <v>3</v>
      </c>
      <c r="H453" s="8">
        <f t="shared" si="45"/>
        <v>0.45078979343863912</v>
      </c>
      <c r="I453">
        <f t="shared" si="46"/>
        <v>3</v>
      </c>
      <c r="J453">
        <f>VLOOKUP(A453,'Housing Cost Calc'!$A$1:$C$826,3,FALSE)</f>
        <v>1516</v>
      </c>
      <c r="K453">
        <f t="shared" si="47"/>
        <v>0.33448885548125251</v>
      </c>
    </row>
    <row r="454" spans="1:11" ht="60" x14ac:dyDescent="0.25">
      <c r="A454" s="4" t="s">
        <v>1322</v>
      </c>
      <c r="B454">
        <v>80000</v>
      </c>
      <c r="C454">
        <v>2.16</v>
      </c>
      <c r="D454">
        <f t="shared" si="42"/>
        <v>54433.10539518173</v>
      </c>
      <c r="E454">
        <f t="shared" si="43"/>
        <v>54.433105395181727</v>
      </c>
      <c r="F454" s="8">
        <v>0.55042527339003644</v>
      </c>
      <c r="G454">
        <f t="shared" si="44"/>
        <v>3</v>
      </c>
      <c r="H454" s="8">
        <f t="shared" si="45"/>
        <v>0.44957472660996356</v>
      </c>
      <c r="I454">
        <f t="shared" si="46"/>
        <v>3</v>
      </c>
      <c r="J454">
        <f>VLOOKUP(A454,'Housing Cost Calc'!$A$1:$C$826,3,FALSE)</f>
        <v>1448</v>
      </c>
      <c r="K454">
        <f t="shared" si="47"/>
        <v>0.31921750327950382</v>
      </c>
    </row>
    <row r="455" spans="1:11" ht="45" x14ac:dyDescent="0.25">
      <c r="A455" s="4" t="s">
        <v>1021</v>
      </c>
      <c r="B455">
        <v>90527</v>
      </c>
      <c r="C455">
        <v>2.76</v>
      </c>
      <c r="D455">
        <f t="shared" si="42"/>
        <v>54490.850611477144</v>
      </c>
      <c r="E455">
        <f t="shared" si="43"/>
        <v>54.490850611477143</v>
      </c>
      <c r="F455" s="8">
        <v>0.551640340218712</v>
      </c>
      <c r="G455">
        <f t="shared" si="44"/>
        <v>3</v>
      </c>
      <c r="H455" s="8">
        <f t="shared" si="45"/>
        <v>0.448359659781288</v>
      </c>
      <c r="I455">
        <f t="shared" si="46"/>
        <v>3</v>
      </c>
      <c r="J455">
        <f>VLOOKUP(A455,'Housing Cost Calc'!$A$1:$C$826,3,FALSE)</f>
        <v>1773</v>
      </c>
      <c r="K455">
        <f t="shared" si="47"/>
        <v>0.39045086948080671</v>
      </c>
    </row>
    <row r="456" spans="1:11" ht="60" x14ac:dyDescent="0.25">
      <c r="A456" s="4" t="s">
        <v>1177</v>
      </c>
      <c r="B456">
        <v>85347</v>
      </c>
      <c r="C456">
        <v>2.4500000000000002</v>
      </c>
      <c r="D456">
        <f t="shared" si="42"/>
        <v>54526.198193049873</v>
      </c>
      <c r="E456">
        <f t="shared" si="43"/>
        <v>54.526198193049872</v>
      </c>
      <c r="F456" s="8">
        <v>0.55285540704738756</v>
      </c>
      <c r="G456">
        <f t="shared" si="44"/>
        <v>3</v>
      </c>
      <c r="H456" s="8">
        <f t="shared" si="45"/>
        <v>0.44714459295261244</v>
      </c>
      <c r="I456">
        <f t="shared" si="46"/>
        <v>3</v>
      </c>
      <c r="J456">
        <f>VLOOKUP(A456,'Housing Cost Calc'!$A$1:$C$826,3,FALSE)</f>
        <v>1256</v>
      </c>
      <c r="K456">
        <f t="shared" si="47"/>
        <v>0.27641758456435234</v>
      </c>
    </row>
    <row r="457" spans="1:11" ht="60" x14ac:dyDescent="0.25">
      <c r="A457" s="4" t="s">
        <v>1426</v>
      </c>
      <c r="B457">
        <v>83925</v>
      </c>
      <c r="C457">
        <v>2.35</v>
      </c>
      <c r="D457">
        <f t="shared" si="42"/>
        <v>54746.633531010135</v>
      </c>
      <c r="E457">
        <f t="shared" si="43"/>
        <v>54.746633531010133</v>
      </c>
      <c r="F457" s="8">
        <v>0.55407047387606323</v>
      </c>
      <c r="G457">
        <f t="shared" si="44"/>
        <v>3</v>
      </c>
      <c r="H457" s="8">
        <f t="shared" si="45"/>
        <v>0.44592952612393677</v>
      </c>
      <c r="I457">
        <f t="shared" si="46"/>
        <v>3</v>
      </c>
      <c r="J457">
        <f>VLOOKUP(A457,'Housing Cost Calc'!$A$1:$C$826,3,FALSE)</f>
        <v>1703</v>
      </c>
      <c r="K457">
        <f t="shared" si="47"/>
        <v>0.37328322641837763</v>
      </c>
    </row>
    <row r="458" spans="1:11" ht="60" x14ac:dyDescent="0.25">
      <c r="A458" s="4" t="s">
        <v>1137</v>
      </c>
      <c r="B458">
        <v>89900</v>
      </c>
      <c r="C458">
        <v>2.69</v>
      </c>
      <c r="D458">
        <f t="shared" si="42"/>
        <v>54812.99740038735</v>
      </c>
      <c r="E458">
        <f t="shared" si="43"/>
        <v>54.812997400387353</v>
      </c>
      <c r="F458" s="8">
        <v>0.55528554070473879</v>
      </c>
      <c r="G458">
        <f t="shared" si="44"/>
        <v>3</v>
      </c>
      <c r="H458" s="8">
        <f t="shared" si="45"/>
        <v>0.44471445929526121</v>
      </c>
      <c r="I458">
        <f t="shared" si="46"/>
        <v>3</v>
      </c>
      <c r="J458">
        <f>VLOOKUP(A458,'Housing Cost Calc'!$A$1:$C$826,3,FALSE)</f>
        <v>1457</v>
      </c>
      <c r="K458">
        <f t="shared" si="47"/>
        <v>0.31897544066576522</v>
      </c>
    </row>
    <row r="459" spans="1:11" ht="60" x14ac:dyDescent="0.25">
      <c r="A459" s="4" t="s">
        <v>1103</v>
      </c>
      <c r="B459">
        <v>82702</v>
      </c>
      <c r="C459">
        <v>2.27</v>
      </c>
      <c r="D459">
        <f t="shared" si="42"/>
        <v>54891.245315940883</v>
      </c>
      <c r="E459">
        <f t="shared" si="43"/>
        <v>54.891245315940886</v>
      </c>
      <c r="F459" s="8">
        <v>0.55650060753341435</v>
      </c>
      <c r="G459">
        <f t="shared" si="44"/>
        <v>3</v>
      </c>
      <c r="H459" s="8">
        <f t="shared" si="45"/>
        <v>0.44349939246658565</v>
      </c>
      <c r="I459">
        <f t="shared" si="46"/>
        <v>3</v>
      </c>
      <c r="J459">
        <f>VLOOKUP(A459,'Housing Cost Calc'!$A$1:$C$826,3,FALSE)</f>
        <v>1362</v>
      </c>
      <c r="K459">
        <f t="shared" si="47"/>
        <v>0.29775239942048765</v>
      </c>
    </row>
    <row r="460" spans="1:11" ht="45" x14ac:dyDescent="0.25">
      <c r="A460" s="4" t="s">
        <v>973</v>
      </c>
      <c r="B460">
        <v>90913</v>
      </c>
      <c r="C460">
        <v>2.74</v>
      </c>
      <c r="D460">
        <f t="shared" si="42"/>
        <v>54922.551870926378</v>
      </c>
      <c r="E460">
        <f t="shared" si="43"/>
        <v>54.922551870926377</v>
      </c>
      <c r="F460" s="8">
        <v>0.55771567436208991</v>
      </c>
      <c r="G460">
        <f t="shared" si="44"/>
        <v>3</v>
      </c>
      <c r="H460" s="8">
        <f t="shared" si="45"/>
        <v>0.44228432563791009</v>
      </c>
      <c r="I460">
        <f t="shared" si="46"/>
        <v>3</v>
      </c>
      <c r="J460">
        <f>VLOOKUP(A460,'Housing Cost Calc'!$A$1:$C$826,3,FALSE)</f>
        <v>1857</v>
      </c>
      <c r="K460">
        <f t="shared" si="47"/>
        <v>0.40573497117121726</v>
      </c>
    </row>
    <row r="461" spans="1:11" ht="60" x14ac:dyDescent="0.25">
      <c r="A461" s="4" t="s">
        <v>1065</v>
      </c>
      <c r="B461">
        <v>90285</v>
      </c>
      <c r="C461">
        <v>2.7</v>
      </c>
      <c r="D461">
        <f t="shared" si="42"/>
        <v>54945.701227059908</v>
      </c>
      <c r="E461">
        <f t="shared" si="43"/>
        <v>54.945701227059907</v>
      </c>
      <c r="F461" s="8">
        <v>0.55893074119076547</v>
      </c>
      <c r="G461">
        <f t="shared" si="44"/>
        <v>3</v>
      </c>
      <c r="H461" s="8">
        <f t="shared" si="45"/>
        <v>0.44106925880923453</v>
      </c>
      <c r="I461">
        <f t="shared" si="46"/>
        <v>3</v>
      </c>
      <c r="J461">
        <f>VLOOKUP(A461,'Housing Cost Calc'!$A$1:$C$826,3,FALSE)</f>
        <v>1466</v>
      </c>
      <c r="K461">
        <f t="shared" si="47"/>
        <v>0.32017063404654872</v>
      </c>
    </row>
    <row r="462" spans="1:11" ht="60" x14ac:dyDescent="0.25">
      <c r="A462" s="4" t="s">
        <v>1402</v>
      </c>
      <c r="B462">
        <v>90150</v>
      </c>
      <c r="C462">
        <v>2.69</v>
      </c>
      <c r="D462">
        <f t="shared" si="42"/>
        <v>54965.425090599769</v>
      </c>
      <c r="E462">
        <f t="shared" si="43"/>
        <v>54.965425090599766</v>
      </c>
      <c r="F462" s="8">
        <v>0.56014580801944103</v>
      </c>
      <c r="G462">
        <f t="shared" si="44"/>
        <v>3</v>
      </c>
      <c r="H462" s="8">
        <f t="shared" si="45"/>
        <v>0.43985419198055897</v>
      </c>
      <c r="I462">
        <f t="shared" si="46"/>
        <v>3</v>
      </c>
      <c r="J462">
        <f>VLOOKUP(A462,'Housing Cost Calc'!$A$1:$C$826,3,FALSE)</f>
        <v>1651</v>
      </c>
      <c r="K462">
        <f t="shared" si="47"/>
        <v>0.36044476991388291</v>
      </c>
    </row>
    <row r="463" spans="1:11" ht="60" x14ac:dyDescent="0.25">
      <c r="A463" s="4" t="s">
        <v>1634</v>
      </c>
      <c r="B463">
        <v>84625</v>
      </c>
      <c r="C463">
        <v>2.37</v>
      </c>
      <c r="D463">
        <f t="shared" si="42"/>
        <v>54969.84453331551</v>
      </c>
      <c r="E463">
        <f t="shared" si="43"/>
        <v>54.969844533315509</v>
      </c>
      <c r="F463" s="8">
        <v>0.5613608748481167</v>
      </c>
      <c r="G463">
        <f t="shared" si="44"/>
        <v>3</v>
      </c>
      <c r="H463" s="8">
        <f t="shared" si="45"/>
        <v>0.4386391251518833</v>
      </c>
      <c r="I463">
        <f t="shared" si="46"/>
        <v>3</v>
      </c>
      <c r="J463">
        <f>VLOOKUP(A463,'Housing Cost Calc'!$A$1:$C$826,3,FALSE)</f>
        <v>1323</v>
      </c>
      <c r="K463">
        <f t="shared" si="47"/>
        <v>0.28881289613941058</v>
      </c>
    </row>
    <row r="464" spans="1:11" ht="60" x14ac:dyDescent="0.25">
      <c r="A464" s="4" t="s">
        <v>1390</v>
      </c>
      <c r="B464">
        <v>89545</v>
      </c>
      <c r="C464">
        <v>2.65</v>
      </c>
      <c r="D464">
        <f t="shared" si="42"/>
        <v>55007.056236896162</v>
      </c>
      <c r="E464">
        <f t="shared" si="43"/>
        <v>55.007056236896162</v>
      </c>
      <c r="F464" s="8">
        <v>0.56257594167679226</v>
      </c>
      <c r="G464">
        <f t="shared" si="44"/>
        <v>3</v>
      </c>
      <c r="H464" s="8">
        <f t="shared" si="45"/>
        <v>0.43742405832320774</v>
      </c>
      <c r="I464">
        <f t="shared" si="46"/>
        <v>3</v>
      </c>
      <c r="J464">
        <f>VLOOKUP(A464,'Housing Cost Calc'!$A$1:$C$826,3,FALSE)</f>
        <v>1634</v>
      </c>
      <c r="K464">
        <f t="shared" si="47"/>
        <v>0.35646335836542858</v>
      </c>
    </row>
    <row r="465" spans="1:11" ht="60" x14ac:dyDescent="0.25">
      <c r="A465" s="4" t="s">
        <v>1479</v>
      </c>
      <c r="B465">
        <v>88750</v>
      </c>
      <c r="C465">
        <v>2.6</v>
      </c>
      <c r="D465">
        <f t="shared" si="42"/>
        <v>55040.413473961249</v>
      </c>
      <c r="E465">
        <f t="shared" si="43"/>
        <v>55.040413473961252</v>
      </c>
      <c r="F465" s="8">
        <v>0.56379100850546782</v>
      </c>
      <c r="G465">
        <f t="shared" si="44"/>
        <v>3</v>
      </c>
      <c r="H465" s="8">
        <f t="shared" si="45"/>
        <v>0.43620899149453218</v>
      </c>
      <c r="I465">
        <f t="shared" si="46"/>
        <v>3</v>
      </c>
      <c r="J465">
        <f>VLOOKUP(A465,'Housing Cost Calc'!$A$1:$C$826,3,FALSE)</f>
        <v>1741</v>
      </c>
      <c r="K465">
        <f t="shared" si="47"/>
        <v>0.37957563690693702</v>
      </c>
    </row>
    <row r="466" spans="1:11" ht="60" x14ac:dyDescent="0.25">
      <c r="A466" s="4" t="s">
        <v>1455</v>
      </c>
      <c r="B466">
        <v>89167</v>
      </c>
      <c r="C466">
        <v>2.62</v>
      </c>
      <c r="D466">
        <f t="shared" si="42"/>
        <v>55087.556570711124</v>
      </c>
      <c r="E466">
        <f t="shared" si="43"/>
        <v>55.087556570711122</v>
      </c>
      <c r="F466" s="8">
        <v>0.56500607533414338</v>
      </c>
      <c r="G466">
        <f t="shared" si="44"/>
        <v>3</v>
      </c>
      <c r="H466" s="8">
        <f t="shared" si="45"/>
        <v>0.43499392466585662</v>
      </c>
      <c r="I466">
        <f t="shared" si="46"/>
        <v>3</v>
      </c>
      <c r="J466">
        <f>VLOOKUP(A466,'Housing Cost Calc'!$A$1:$C$826,3,FALSE)</f>
        <v>1730</v>
      </c>
      <c r="K466">
        <f t="shared" si="47"/>
        <v>0.37685461640238455</v>
      </c>
    </row>
    <row r="467" spans="1:11" ht="60" x14ac:dyDescent="0.25">
      <c r="A467" s="4" t="s">
        <v>1283</v>
      </c>
      <c r="B467">
        <v>83929</v>
      </c>
      <c r="C467">
        <v>2.3199999999999998</v>
      </c>
      <c r="D467">
        <f t="shared" si="42"/>
        <v>55102.088017418275</v>
      </c>
      <c r="E467">
        <f t="shared" si="43"/>
        <v>55.102088017418275</v>
      </c>
      <c r="F467" s="8">
        <v>0.56622114216281894</v>
      </c>
      <c r="G467">
        <f t="shared" si="44"/>
        <v>3</v>
      </c>
      <c r="H467" s="8">
        <f t="shared" si="45"/>
        <v>0.43377885783718106</v>
      </c>
      <c r="I467">
        <f t="shared" si="46"/>
        <v>3</v>
      </c>
      <c r="J467">
        <f>VLOOKUP(A467,'Housing Cost Calc'!$A$1:$C$826,3,FALSE)</f>
        <v>1576</v>
      </c>
      <c r="K467">
        <f t="shared" si="47"/>
        <v>0.34321748377342332</v>
      </c>
    </row>
    <row r="468" spans="1:11" ht="75" x14ac:dyDescent="0.25">
      <c r="A468" s="4" t="s">
        <v>1376</v>
      </c>
      <c r="B468">
        <v>89141</v>
      </c>
      <c r="C468">
        <v>2.61</v>
      </c>
      <c r="D468">
        <f t="shared" si="42"/>
        <v>55176.893801468606</v>
      </c>
      <c r="E468">
        <f t="shared" si="43"/>
        <v>55.176893801468609</v>
      </c>
      <c r="F468" s="8">
        <v>0.5674362089914945</v>
      </c>
      <c r="G468">
        <f t="shared" si="44"/>
        <v>3</v>
      </c>
      <c r="H468" s="8">
        <f t="shared" si="45"/>
        <v>0.4325637910085055</v>
      </c>
      <c r="I468">
        <f t="shared" si="46"/>
        <v>3</v>
      </c>
      <c r="J468">
        <f>VLOOKUP(A468,'Housing Cost Calc'!$A$1:$C$826,3,FALSE)</f>
        <v>1506</v>
      </c>
      <c r="K468">
        <f t="shared" si="47"/>
        <v>0.32752840464388355</v>
      </c>
    </row>
    <row r="469" spans="1:11" ht="60" x14ac:dyDescent="0.25">
      <c r="A469" s="4" t="s">
        <v>1530</v>
      </c>
      <c r="B469">
        <v>80759</v>
      </c>
      <c r="C469">
        <v>2.14</v>
      </c>
      <c r="D469">
        <f t="shared" si="42"/>
        <v>55205.715880584772</v>
      </c>
      <c r="E469">
        <f t="shared" si="43"/>
        <v>55.205715880584769</v>
      </c>
      <c r="F469" s="8">
        <v>0.56865127582017005</v>
      </c>
      <c r="G469">
        <f t="shared" si="44"/>
        <v>3</v>
      </c>
      <c r="H469" s="8">
        <f t="shared" si="45"/>
        <v>0.43134872417982995</v>
      </c>
      <c r="I469">
        <f t="shared" si="46"/>
        <v>3</v>
      </c>
      <c r="J469">
        <f>VLOOKUP(A469,'Housing Cost Calc'!$A$1:$C$826,3,FALSE)</f>
        <v>1705</v>
      </c>
      <c r="K469">
        <f t="shared" si="47"/>
        <v>0.37061379738751926</v>
      </c>
    </row>
    <row r="470" spans="1:11" ht="60" x14ac:dyDescent="0.25">
      <c r="A470" s="4" t="s">
        <v>1618</v>
      </c>
      <c r="B470">
        <v>86384</v>
      </c>
      <c r="C470">
        <v>2.4300000000000002</v>
      </c>
      <c r="D470">
        <f t="shared" si="42"/>
        <v>55415.361837418481</v>
      </c>
      <c r="E470">
        <f t="shared" si="43"/>
        <v>55.41536183741848</v>
      </c>
      <c r="F470" s="8">
        <v>0.56986634264884573</v>
      </c>
      <c r="G470">
        <f t="shared" si="44"/>
        <v>3</v>
      </c>
      <c r="H470" s="8">
        <f t="shared" si="45"/>
        <v>0.43013365735115427</v>
      </c>
      <c r="I470">
        <f t="shared" si="46"/>
        <v>3</v>
      </c>
      <c r="J470">
        <f>VLOOKUP(A470,'Housing Cost Calc'!$A$1:$C$826,3,FALSE)</f>
        <v>1376</v>
      </c>
      <c r="K470">
        <f t="shared" si="47"/>
        <v>0.29796791814594797</v>
      </c>
    </row>
    <row r="471" spans="1:11" ht="60" x14ac:dyDescent="0.25">
      <c r="A471" s="4" t="s">
        <v>1598</v>
      </c>
      <c r="B471">
        <v>78209</v>
      </c>
      <c r="C471">
        <v>1.99</v>
      </c>
      <c r="D471">
        <f t="shared" si="42"/>
        <v>55440.890162496937</v>
      </c>
      <c r="E471">
        <f t="shared" si="43"/>
        <v>55.440890162496935</v>
      </c>
      <c r="F471" s="8">
        <v>0.57108140947752128</v>
      </c>
      <c r="G471">
        <f t="shared" si="44"/>
        <v>3</v>
      </c>
      <c r="H471" s="8">
        <f t="shared" si="45"/>
        <v>0.42891859052247872</v>
      </c>
      <c r="I471">
        <f t="shared" si="46"/>
        <v>3</v>
      </c>
      <c r="J471">
        <f>VLOOKUP(A471,'Housing Cost Calc'!$A$1:$C$826,3,FALSE)</f>
        <v>1197</v>
      </c>
      <c r="K471">
        <f t="shared" si="47"/>
        <v>0.25908674911061486</v>
      </c>
    </row>
    <row r="472" spans="1:11" ht="60" x14ac:dyDescent="0.25">
      <c r="A472" s="4" t="s">
        <v>1454</v>
      </c>
      <c r="B472">
        <v>93632</v>
      </c>
      <c r="C472">
        <v>2.85</v>
      </c>
      <c r="D472">
        <f t="shared" si="42"/>
        <v>55462.810122339331</v>
      </c>
      <c r="E472">
        <f t="shared" si="43"/>
        <v>55.462810122339334</v>
      </c>
      <c r="F472" s="8">
        <v>0.57229647630619684</v>
      </c>
      <c r="G472">
        <f t="shared" si="44"/>
        <v>3</v>
      </c>
      <c r="H472" s="8">
        <f t="shared" si="45"/>
        <v>0.42770352369380316</v>
      </c>
      <c r="I472">
        <f t="shared" si="46"/>
        <v>3</v>
      </c>
      <c r="J472">
        <f>VLOOKUP(A472,'Housing Cost Calc'!$A$1:$C$826,3,FALSE)</f>
        <v>1699</v>
      </c>
      <c r="K472">
        <f t="shared" si="47"/>
        <v>0.36759767409960559</v>
      </c>
    </row>
    <row r="473" spans="1:11" ht="60" x14ac:dyDescent="0.25">
      <c r="A473" s="4" t="s">
        <v>1291</v>
      </c>
      <c r="B473">
        <v>86714</v>
      </c>
      <c r="C473">
        <v>2.4300000000000002</v>
      </c>
      <c r="D473">
        <f t="shared" si="42"/>
        <v>55627.056936121342</v>
      </c>
      <c r="E473">
        <f t="shared" si="43"/>
        <v>55.627056936121342</v>
      </c>
      <c r="F473" s="8">
        <v>0.5735115431348724</v>
      </c>
      <c r="G473">
        <f t="shared" si="44"/>
        <v>3</v>
      </c>
      <c r="H473" s="8">
        <f t="shared" si="45"/>
        <v>0.4264884568651276</v>
      </c>
      <c r="I473">
        <f t="shared" si="46"/>
        <v>3</v>
      </c>
      <c r="J473">
        <f>VLOOKUP(A473,'Housing Cost Calc'!$A$1:$C$826,3,FALSE)</f>
        <v>1345</v>
      </c>
      <c r="K473">
        <f t="shared" si="47"/>
        <v>0.29014657414887463</v>
      </c>
    </row>
    <row r="474" spans="1:11" ht="45" x14ac:dyDescent="0.25">
      <c r="A474" s="4" t="s">
        <v>1020</v>
      </c>
      <c r="B474">
        <v>90568</v>
      </c>
      <c r="C474">
        <v>2.64</v>
      </c>
      <c r="D474">
        <f t="shared" si="42"/>
        <v>55740.750775081033</v>
      </c>
      <c r="E474">
        <f t="shared" si="43"/>
        <v>55.740750775081032</v>
      </c>
      <c r="F474" s="8">
        <v>0.57472660996354796</v>
      </c>
      <c r="G474">
        <f t="shared" si="44"/>
        <v>3</v>
      </c>
      <c r="H474" s="8">
        <f t="shared" si="45"/>
        <v>0.42527339003645204</v>
      </c>
      <c r="I474">
        <f t="shared" si="46"/>
        <v>3</v>
      </c>
      <c r="J474">
        <f>VLOOKUP(A474,'Housing Cost Calc'!$A$1:$C$826,3,FALSE)</f>
        <v>1958</v>
      </c>
      <c r="K474">
        <f t="shared" si="47"/>
        <v>0.42152284770631243</v>
      </c>
    </row>
    <row r="475" spans="1:11" ht="60" x14ac:dyDescent="0.25">
      <c r="A475" s="4" t="s">
        <v>1639</v>
      </c>
      <c r="B475">
        <v>90156</v>
      </c>
      <c r="C475">
        <v>2.61</v>
      </c>
      <c r="D475">
        <f t="shared" si="42"/>
        <v>55805.163028967632</v>
      </c>
      <c r="E475">
        <f t="shared" si="43"/>
        <v>55.805163028967634</v>
      </c>
      <c r="F475" s="8">
        <v>0.57594167679222352</v>
      </c>
      <c r="G475">
        <f t="shared" si="44"/>
        <v>3</v>
      </c>
      <c r="H475" s="8">
        <f t="shared" si="45"/>
        <v>0.42405832320777648</v>
      </c>
      <c r="I475">
        <f t="shared" si="46"/>
        <v>3</v>
      </c>
      <c r="J475">
        <f>VLOOKUP(A475,'Housing Cost Calc'!$A$1:$C$826,3,FALSE)</f>
        <v>1138</v>
      </c>
      <c r="K475">
        <f t="shared" si="47"/>
        <v>0.24470854055047511</v>
      </c>
    </row>
    <row r="476" spans="1:11" ht="60" x14ac:dyDescent="0.25">
      <c r="A476" s="4" t="s">
        <v>1696</v>
      </c>
      <c r="B476">
        <v>86821</v>
      </c>
      <c r="C476">
        <v>2.41</v>
      </c>
      <c r="D476">
        <f t="shared" si="42"/>
        <v>55926.322460746531</v>
      </c>
      <c r="E476">
        <f t="shared" si="43"/>
        <v>55.926322460746533</v>
      </c>
      <c r="F476" s="8">
        <v>0.57715674362089919</v>
      </c>
      <c r="G476">
        <f t="shared" si="44"/>
        <v>3</v>
      </c>
      <c r="H476" s="8">
        <f t="shared" si="45"/>
        <v>0.42284325637910081</v>
      </c>
      <c r="I476">
        <f t="shared" si="46"/>
        <v>3</v>
      </c>
      <c r="J476">
        <f>VLOOKUP(A476,'Housing Cost Calc'!$A$1:$C$826,3,FALSE)</f>
        <v>1307</v>
      </c>
      <c r="K476">
        <f t="shared" si="47"/>
        <v>0.28044039568323587</v>
      </c>
    </row>
    <row r="477" spans="1:11" ht="60" x14ac:dyDescent="0.25">
      <c r="A477" s="4" t="s">
        <v>1214</v>
      </c>
      <c r="B477">
        <v>87917</v>
      </c>
      <c r="C477">
        <v>2.4700000000000002</v>
      </c>
      <c r="D477">
        <f t="shared" si="42"/>
        <v>55940.247506541455</v>
      </c>
      <c r="E477">
        <f t="shared" si="43"/>
        <v>55.940247506541454</v>
      </c>
      <c r="F477" s="8">
        <v>0.57837181044957475</v>
      </c>
      <c r="G477">
        <f t="shared" si="44"/>
        <v>3</v>
      </c>
      <c r="H477" s="8">
        <f t="shared" si="45"/>
        <v>0.42162818955042525</v>
      </c>
      <c r="I477">
        <f t="shared" si="46"/>
        <v>3</v>
      </c>
      <c r="J477">
        <f>VLOOKUP(A477,'Housing Cost Calc'!$A$1:$C$826,3,FALSE)</f>
        <v>1407</v>
      </c>
      <c r="K477">
        <f t="shared" si="47"/>
        <v>0.30182204678350133</v>
      </c>
    </row>
    <row r="478" spans="1:11" ht="60" x14ac:dyDescent="0.25">
      <c r="A478" s="4" t="s">
        <v>1392</v>
      </c>
      <c r="B478">
        <v>85960</v>
      </c>
      <c r="C478">
        <v>2.36</v>
      </c>
      <c r="D478">
        <f t="shared" si="42"/>
        <v>55955.193939558099</v>
      </c>
      <c r="E478">
        <f t="shared" si="43"/>
        <v>55.9551939395581</v>
      </c>
      <c r="F478" s="8">
        <v>0.57958687727825031</v>
      </c>
      <c r="G478">
        <f t="shared" si="44"/>
        <v>3</v>
      </c>
      <c r="H478" s="8">
        <f t="shared" si="45"/>
        <v>0.42041312272174969</v>
      </c>
      <c r="I478">
        <f t="shared" si="46"/>
        <v>3</v>
      </c>
      <c r="J478">
        <f>VLOOKUP(A478,'Housing Cost Calc'!$A$1:$C$826,3,FALSE)</f>
        <v>1509</v>
      </c>
      <c r="K478">
        <f t="shared" si="47"/>
        <v>0.32361607073616744</v>
      </c>
    </row>
    <row r="479" spans="1:11" ht="60" x14ac:dyDescent="0.25">
      <c r="A479" s="4" t="s">
        <v>1684</v>
      </c>
      <c r="B479">
        <v>89460</v>
      </c>
      <c r="C479">
        <v>2.5499999999999998</v>
      </c>
      <c r="D479">
        <f t="shared" si="42"/>
        <v>56022.025080477477</v>
      </c>
      <c r="E479">
        <f t="shared" si="43"/>
        <v>56.022025080477476</v>
      </c>
      <c r="F479" s="8">
        <v>0.58080194410692587</v>
      </c>
      <c r="G479">
        <f t="shared" si="44"/>
        <v>3</v>
      </c>
      <c r="H479" s="8">
        <f t="shared" si="45"/>
        <v>0.41919805589307413</v>
      </c>
      <c r="I479">
        <f t="shared" si="46"/>
        <v>3</v>
      </c>
      <c r="J479">
        <f>VLOOKUP(A479,'Housing Cost Calc'!$A$1:$C$826,3,FALSE)</f>
        <v>1382</v>
      </c>
      <c r="K479">
        <f t="shared" si="47"/>
        <v>0.29602642846588534</v>
      </c>
    </row>
    <row r="480" spans="1:11" ht="60" x14ac:dyDescent="0.25">
      <c r="A480" s="4" t="s">
        <v>1101</v>
      </c>
      <c r="B480">
        <v>91250</v>
      </c>
      <c r="C480">
        <v>2.65</v>
      </c>
      <c r="D480">
        <f t="shared" si="42"/>
        <v>56054.429411098048</v>
      </c>
      <c r="E480">
        <f t="shared" si="43"/>
        <v>56.054429411098049</v>
      </c>
      <c r="F480" s="8">
        <v>0.58201701093560143</v>
      </c>
      <c r="G480">
        <f t="shared" si="44"/>
        <v>3</v>
      </c>
      <c r="H480" s="8">
        <f t="shared" si="45"/>
        <v>0.41798298906439857</v>
      </c>
      <c r="I480">
        <f t="shared" si="46"/>
        <v>3</v>
      </c>
      <c r="J480">
        <f>VLOOKUP(A480,'Housing Cost Calc'!$A$1:$C$826,3,FALSE)</f>
        <v>1361</v>
      </c>
      <c r="K480">
        <f t="shared" si="47"/>
        <v>0.29135966901424698</v>
      </c>
    </row>
    <row r="481" spans="1:11" ht="60" x14ac:dyDescent="0.25">
      <c r="A481" s="4" t="s">
        <v>1669</v>
      </c>
      <c r="B481">
        <v>82436</v>
      </c>
      <c r="C481">
        <v>2.16</v>
      </c>
      <c r="D481">
        <f t="shared" si="42"/>
        <v>56090.593454465015</v>
      </c>
      <c r="E481">
        <f t="shared" si="43"/>
        <v>56.090593454465015</v>
      </c>
      <c r="F481" s="8">
        <v>0.58323207776427699</v>
      </c>
      <c r="G481">
        <f t="shared" si="44"/>
        <v>3</v>
      </c>
      <c r="H481" s="8">
        <f t="shared" si="45"/>
        <v>0.41676792223572301</v>
      </c>
      <c r="I481">
        <f t="shared" si="46"/>
        <v>3</v>
      </c>
      <c r="J481">
        <f>VLOOKUP(A481,'Housing Cost Calc'!$A$1:$C$826,3,FALSE)</f>
        <v>1366</v>
      </c>
      <c r="K481">
        <f t="shared" si="47"/>
        <v>0.29224151485056427</v>
      </c>
    </row>
    <row r="482" spans="1:11" ht="60" x14ac:dyDescent="0.25">
      <c r="A482" s="4" t="s">
        <v>1442</v>
      </c>
      <c r="B482">
        <v>90000</v>
      </c>
      <c r="C482">
        <v>2.56</v>
      </c>
      <c r="D482">
        <f t="shared" si="42"/>
        <v>56250</v>
      </c>
      <c r="E482">
        <f t="shared" si="43"/>
        <v>56.25</v>
      </c>
      <c r="F482" s="8">
        <v>0.58444714459295266</v>
      </c>
      <c r="G482">
        <f t="shared" si="44"/>
        <v>3</v>
      </c>
      <c r="H482" s="8">
        <f t="shared" si="45"/>
        <v>0.41555285540704734</v>
      </c>
      <c r="I482">
        <f t="shared" si="46"/>
        <v>3</v>
      </c>
      <c r="J482">
        <f>VLOOKUP(A482,'Housing Cost Calc'!$A$1:$C$826,3,FALSE)</f>
        <v>1798</v>
      </c>
      <c r="K482">
        <f t="shared" si="47"/>
        <v>0.38357333333333332</v>
      </c>
    </row>
    <row r="483" spans="1:11" ht="60" x14ac:dyDescent="0.25">
      <c r="A483" s="4" t="s">
        <v>1039</v>
      </c>
      <c r="B483">
        <v>90563</v>
      </c>
      <c r="C483">
        <v>2.59</v>
      </c>
      <c r="D483">
        <f t="shared" si="42"/>
        <v>56273.110118366676</v>
      </c>
      <c r="E483">
        <f t="shared" si="43"/>
        <v>56.273110118366674</v>
      </c>
      <c r="F483" s="8">
        <v>0.58566221142162822</v>
      </c>
      <c r="G483">
        <f t="shared" si="44"/>
        <v>3</v>
      </c>
      <c r="H483" s="8">
        <f t="shared" si="45"/>
        <v>0.41433778857837178</v>
      </c>
      <c r="I483">
        <f t="shared" si="46"/>
        <v>3</v>
      </c>
      <c r="J483">
        <f>VLOOKUP(A483,'Housing Cost Calc'!$A$1:$C$826,3,FALSE)</f>
        <v>1509</v>
      </c>
      <c r="K483">
        <f t="shared" si="47"/>
        <v>0.32178779459516366</v>
      </c>
    </row>
    <row r="484" spans="1:11" ht="45" x14ac:dyDescent="0.25">
      <c r="A484" s="4" t="s">
        <v>907</v>
      </c>
      <c r="B484">
        <v>85420</v>
      </c>
      <c r="C484">
        <v>2.29</v>
      </c>
      <c r="D484">
        <f t="shared" si="42"/>
        <v>56447.12485087377</v>
      </c>
      <c r="E484">
        <f t="shared" si="43"/>
        <v>56.44712485087377</v>
      </c>
      <c r="F484" s="8">
        <v>0.58687727825030378</v>
      </c>
      <c r="G484">
        <f t="shared" si="44"/>
        <v>3</v>
      </c>
      <c r="H484" s="8">
        <f t="shared" si="45"/>
        <v>0.41312272174969622</v>
      </c>
      <c r="I484">
        <f t="shared" si="46"/>
        <v>3</v>
      </c>
      <c r="J484">
        <f>VLOOKUP(A484,'Housing Cost Calc'!$A$1:$C$826,3,FALSE)</f>
        <v>2014</v>
      </c>
      <c r="K484">
        <f t="shared" si="47"/>
        <v>0.42815289642915966</v>
      </c>
    </row>
    <row r="485" spans="1:11" ht="60" x14ac:dyDescent="0.25">
      <c r="A485" s="4" t="s">
        <v>1705</v>
      </c>
      <c r="B485">
        <v>91973</v>
      </c>
      <c r="C485">
        <v>2.65</v>
      </c>
      <c r="D485">
        <f t="shared" si="42"/>
        <v>56498.564780568995</v>
      </c>
      <c r="E485">
        <f t="shared" si="43"/>
        <v>56.498564780568998</v>
      </c>
      <c r="F485" s="8">
        <v>0.58809234507897934</v>
      </c>
      <c r="G485">
        <f t="shared" si="44"/>
        <v>3</v>
      </c>
      <c r="H485" s="8">
        <f t="shared" si="45"/>
        <v>0.41190765492102066</v>
      </c>
      <c r="I485">
        <f t="shared" si="46"/>
        <v>3</v>
      </c>
      <c r="J485">
        <f>VLOOKUP(A485,'Housing Cost Calc'!$A$1:$C$826,3,FALSE)</f>
        <v>1465</v>
      </c>
      <c r="K485">
        <f t="shared" si="47"/>
        <v>0.31115834655761238</v>
      </c>
    </row>
    <row r="486" spans="1:11" ht="60" x14ac:dyDescent="0.25">
      <c r="A486" s="4" t="s">
        <v>1128</v>
      </c>
      <c r="B486">
        <v>91129</v>
      </c>
      <c r="C486">
        <v>2.6</v>
      </c>
      <c r="D486">
        <f t="shared" si="42"/>
        <v>56515.806641899886</v>
      </c>
      <c r="E486">
        <f t="shared" si="43"/>
        <v>56.515806641899886</v>
      </c>
      <c r="F486" s="8">
        <v>0.5893074119076549</v>
      </c>
      <c r="G486">
        <f t="shared" si="44"/>
        <v>3</v>
      </c>
      <c r="H486" s="8">
        <f t="shared" si="45"/>
        <v>0.4106925880923451</v>
      </c>
      <c r="I486">
        <f t="shared" si="46"/>
        <v>3</v>
      </c>
      <c r="J486">
        <f>VLOOKUP(A486,'Housing Cost Calc'!$A$1:$C$826,3,FALSE)</f>
        <v>1605</v>
      </c>
      <c r="K486">
        <f t="shared" si="47"/>
        <v>0.34078961523166079</v>
      </c>
    </row>
    <row r="487" spans="1:11" ht="60" x14ac:dyDescent="0.25">
      <c r="A487" s="4" t="s">
        <v>1622</v>
      </c>
      <c r="B487">
        <v>82841</v>
      </c>
      <c r="C487">
        <v>2.14</v>
      </c>
      <c r="D487">
        <f t="shared" si="42"/>
        <v>56628.941780650122</v>
      </c>
      <c r="E487">
        <f t="shared" si="43"/>
        <v>56.628941780650123</v>
      </c>
      <c r="F487" s="8">
        <v>0.59052247873633046</v>
      </c>
      <c r="G487">
        <f t="shared" si="44"/>
        <v>3</v>
      </c>
      <c r="H487" s="8">
        <f t="shared" si="45"/>
        <v>0.40947752126366954</v>
      </c>
      <c r="I487">
        <f t="shared" si="46"/>
        <v>3</v>
      </c>
      <c r="J487">
        <f>VLOOKUP(A487,'Housing Cost Calc'!$A$1:$C$826,3,FALSE)</f>
        <v>1662</v>
      </c>
      <c r="K487">
        <f t="shared" si="47"/>
        <v>0.35218740405307702</v>
      </c>
    </row>
    <row r="488" spans="1:11" ht="60" x14ac:dyDescent="0.25">
      <c r="A488" s="4" t="s">
        <v>1278</v>
      </c>
      <c r="B488">
        <v>93403</v>
      </c>
      <c r="C488">
        <v>2.72</v>
      </c>
      <c r="D488">
        <f t="shared" si="42"/>
        <v>56633.887463171523</v>
      </c>
      <c r="E488">
        <f t="shared" si="43"/>
        <v>56.633887463171526</v>
      </c>
      <c r="F488" s="8">
        <v>0.59173754556500613</v>
      </c>
      <c r="G488">
        <f t="shared" si="44"/>
        <v>3</v>
      </c>
      <c r="H488" s="8">
        <f t="shared" si="45"/>
        <v>0.40826245443499387</v>
      </c>
      <c r="I488">
        <f t="shared" si="46"/>
        <v>3</v>
      </c>
      <c r="J488">
        <f>VLOOKUP(A488,'Housing Cost Calc'!$A$1:$C$826,3,FALSE)</f>
        <v>1502</v>
      </c>
      <c r="K488">
        <f t="shared" si="47"/>
        <v>0.31825468473660468</v>
      </c>
    </row>
    <row r="489" spans="1:11" ht="60" x14ac:dyDescent="0.25">
      <c r="A489" s="4" t="s">
        <v>1133</v>
      </c>
      <c r="B489">
        <v>90500</v>
      </c>
      <c r="C489">
        <v>2.5499999999999998</v>
      </c>
      <c r="D489">
        <f t="shared" si="42"/>
        <v>56673.298343206028</v>
      </c>
      <c r="E489">
        <f t="shared" si="43"/>
        <v>56.673298343206028</v>
      </c>
      <c r="F489" s="8">
        <v>0.59295261239368169</v>
      </c>
      <c r="G489">
        <f t="shared" si="44"/>
        <v>3</v>
      </c>
      <c r="H489" s="8">
        <f t="shared" si="45"/>
        <v>0.40704738760631831</v>
      </c>
      <c r="I489">
        <f t="shared" si="46"/>
        <v>3</v>
      </c>
      <c r="J489">
        <f>VLOOKUP(A489,'Housing Cost Calc'!$A$1:$C$826,3,FALSE)</f>
        <v>1343</v>
      </c>
      <c r="K489">
        <f t="shared" si="47"/>
        <v>0.2843667206804098</v>
      </c>
    </row>
    <row r="490" spans="1:11" ht="45" x14ac:dyDescent="0.25">
      <c r="A490" s="4" t="s">
        <v>974</v>
      </c>
      <c r="B490">
        <v>91467</v>
      </c>
      <c r="C490">
        <v>2.6</v>
      </c>
      <c r="D490">
        <f t="shared" si="42"/>
        <v>56725.425343355644</v>
      </c>
      <c r="E490">
        <f t="shared" si="43"/>
        <v>56.725425343355646</v>
      </c>
      <c r="F490" s="8">
        <v>0.59416767922235725</v>
      </c>
      <c r="G490">
        <f t="shared" si="44"/>
        <v>3</v>
      </c>
      <c r="H490" s="8">
        <f t="shared" si="45"/>
        <v>0.40583232077764275</v>
      </c>
      <c r="I490">
        <f t="shared" si="46"/>
        <v>3</v>
      </c>
      <c r="J490">
        <f>VLOOKUP(A490,'Housing Cost Calc'!$A$1:$C$826,3,FALSE)</f>
        <v>1873</v>
      </c>
      <c r="K490">
        <f t="shared" si="47"/>
        <v>0.39622444193153428</v>
      </c>
    </row>
    <row r="491" spans="1:11" ht="60" x14ac:dyDescent="0.25">
      <c r="A491" s="4" t="s">
        <v>1498</v>
      </c>
      <c r="B491">
        <v>85536</v>
      </c>
      <c r="C491">
        <v>2.27</v>
      </c>
      <c r="D491">
        <f t="shared" si="42"/>
        <v>56772.237181015204</v>
      </c>
      <c r="E491">
        <f t="shared" si="43"/>
        <v>56.772237181015207</v>
      </c>
      <c r="F491" s="8">
        <v>0.59538274605103281</v>
      </c>
      <c r="G491">
        <f t="shared" si="44"/>
        <v>3</v>
      </c>
      <c r="H491" s="8">
        <f t="shared" si="45"/>
        <v>0.40461725394896719</v>
      </c>
      <c r="I491">
        <f t="shared" si="46"/>
        <v>3</v>
      </c>
      <c r="J491">
        <f>VLOOKUP(A491,'Housing Cost Calc'!$A$1:$C$826,3,FALSE)</f>
        <v>1238</v>
      </c>
      <c r="K491">
        <f t="shared" si="47"/>
        <v>0.26167719888565338</v>
      </c>
    </row>
    <row r="492" spans="1:11" ht="60" x14ac:dyDescent="0.25">
      <c r="A492" s="4" t="s">
        <v>1683</v>
      </c>
      <c r="B492">
        <v>89292</v>
      </c>
      <c r="C492">
        <v>2.4500000000000002</v>
      </c>
      <c r="D492">
        <f t="shared" si="42"/>
        <v>57046.566241974637</v>
      </c>
      <c r="E492">
        <f t="shared" si="43"/>
        <v>57.046566241974638</v>
      </c>
      <c r="F492" s="8">
        <v>0.59659781287970837</v>
      </c>
      <c r="G492">
        <f t="shared" si="44"/>
        <v>3</v>
      </c>
      <c r="H492" s="8">
        <f t="shared" si="45"/>
        <v>0.40340218712029163</v>
      </c>
      <c r="I492">
        <f t="shared" si="46"/>
        <v>3</v>
      </c>
      <c r="J492">
        <f>VLOOKUP(A492,'Housing Cost Calc'!$A$1:$C$826,3,FALSE)</f>
        <v>1193</v>
      </c>
      <c r="K492">
        <f t="shared" si="47"/>
        <v>0.25095287837791619</v>
      </c>
    </row>
    <row r="493" spans="1:11" ht="60" x14ac:dyDescent="0.25">
      <c r="A493" s="4" t="s">
        <v>1504</v>
      </c>
      <c r="B493">
        <v>88167</v>
      </c>
      <c r="C493">
        <v>2.38</v>
      </c>
      <c r="D493">
        <f t="shared" si="42"/>
        <v>57150.177694423684</v>
      </c>
      <c r="E493">
        <f t="shared" si="43"/>
        <v>57.150177694423682</v>
      </c>
      <c r="F493" s="8">
        <v>0.59781287970838393</v>
      </c>
      <c r="G493">
        <f t="shared" si="44"/>
        <v>3</v>
      </c>
      <c r="H493" s="8">
        <f t="shared" si="45"/>
        <v>0.40218712029161607</v>
      </c>
      <c r="I493">
        <f t="shared" si="46"/>
        <v>3</v>
      </c>
      <c r="J493">
        <f>VLOOKUP(A493,'Housing Cost Calc'!$A$1:$C$826,3,FALSE)</f>
        <v>1264</v>
      </c>
      <c r="K493">
        <f t="shared" si="47"/>
        <v>0.26540599892972838</v>
      </c>
    </row>
    <row r="494" spans="1:11" ht="60" x14ac:dyDescent="0.25">
      <c r="A494" s="4" t="s">
        <v>1583</v>
      </c>
      <c r="B494">
        <v>94434</v>
      </c>
      <c r="C494">
        <v>2.73</v>
      </c>
      <c r="D494">
        <f t="shared" si="42"/>
        <v>57154.056820045691</v>
      </c>
      <c r="E494">
        <f t="shared" si="43"/>
        <v>57.154056820045689</v>
      </c>
      <c r="F494" s="8">
        <v>0.59902794653705949</v>
      </c>
      <c r="G494">
        <f t="shared" si="44"/>
        <v>3</v>
      </c>
      <c r="H494" s="8">
        <f t="shared" si="45"/>
        <v>0.40097205346294051</v>
      </c>
      <c r="I494">
        <f t="shared" si="46"/>
        <v>3</v>
      </c>
      <c r="J494">
        <f>VLOOKUP(A494,'Housing Cost Calc'!$A$1:$C$826,3,FALSE)</f>
        <v>1597</v>
      </c>
      <c r="K494">
        <f t="shared" si="47"/>
        <v>0.33530428225487913</v>
      </c>
    </row>
    <row r="495" spans="1:11" ht="45" x14ac:dyDescent="0.25">
      <c r="A495" s="4" t="s">
        <v>883</v>
      </c>
      <c r="B495">
        <v>91556</v>
      </c>
      <c r="C495">
        <v>2.5499999999999998</v>
      </c>
      <c r="D495">
        <f t="shared" si="42"/>
        <v>57334.591194591951</v>
      </c>
      <c r="E495">
        <f t="shared" si="43"/>
        <v>57.334591194591951</v>
      </c>
      <c r="F495" s="8">
        <v>0.60024301336573516</v>
      </c>
      <c r="G495">
        <f t="shared" si="44"/>
        <v>4</v>
      </c>
      <c r="H495" s="8">
        <f t="shared" si="45"/>
        <v>0.39975698663426484</v>
      </c>
      <c r="I495">
        <f t="shared" si="46"/>
        <v>2</v>
      </c>
      <c r="J495">
        <f>VLOOKUP(A495,'Housing Cost Calc'!$A$1:$C$826,3,FALSE)</f>
        <v>1979</v>
      </c>
      <c r="K495">
        <f t="shared" si="47"/>
        <v>0.41420021500458548</v>
      </c>
    </row>
    <row r="496" spans="1:11" ht="60" x14ac:dyDescent="0.25">
      <c r="A496" s="4" t="s">
        <v>1663</v>
      </c>
      <c r="B496">
        <v>86009</v>
      </c>
      <c r="C496">
        <v>2.25</v>
      </c>
      <c r="D496">
        <f t="shared" si="42"/>
        <v>57339.333333333336</v>
      </c>
      <c r="E496">
        <f t="shared" si="43"/>
        <v>57.339333333333336</v>
      </c>
      <c r="F496" s="8">
        <v>0.60145808019441072</v>
      </c>
      <c r="G496">
        <f t="shared" si="44"/>
        <v>4</v>
      </c>
      <c r="H496" s="8">
        <f t="shared" si="45"/>
        <v>0.39854191980558928</v>
      </c>
      <c r="I496">
        <f t="shared" si="46"/>
        <v>2</v>
      </c>
      <c r="J496">
        <f>VLOOKUP(A496,'Housing Cost Calc'!$A$1:$C$826,3,FALSE)</f>
        <v>1409</v>
      </c>
      <c r="K496">
        <f t="shared" si="47"/>
        <v>0.29487611761559834</v>
      </c>
    </row>
    <row r="497" spans="1:11" ht="60" x14ac:dyDescent="0.25">
      <c r="A497" s="4" t="s">
        <v>1209</v>
      </c>
      <c r="B497">
        <v>86119</v>
      </c>
      <c r="C497">
        <v>2.25</v>
      </c>
      <c r="D497">
        <f t="shared" si="42"/>
        <v>57412.666666666664</v>
      </c>
      <c r="E497">
        <f t="shared" si="43"/>
        <v>57.412666666666667</v>
      </c>
      <c r="F497" s="8">
        <v>0.60267314702308628</v>
      </c>
      <c r="G497">
        <f t="shared" si="44"/>
        <v>4</v>
      </c>
      <c r="H497" s="8">
        <f t="shared" si="45"/>
        <v>0.39732685297691372</v>
      </c>
      <c r="I497">
        <f t="shared" si="46"/>
        <v>2</v>
      </c>
      <c r="J497">
        <f>VLOOKUP(A497,'Housing Cost Calc'!$A$1:$C$826,3,FALSE)</f>
        <v>1538</v>
      </c>
      <c r="K497">
        <f t="shared" si="47"/>
        <v>0.32146216282121254</v>
      </c>
    </row>
    <row r="498" spans="1:11" ht="60" x14ac:dyDescent="0.25">
      <c r="A498" s="4" t="s">
        <v>1646</v>
      </c>
      <c r="B498">
        <v>91684</v>
      </c>
      <c r="C498">
        <v>2.5499999999999998</v>
      </c>
      <c r="D498">
        <f t="shared" si="42"/>
        <v>57414.747903850846</v>
      </c>
      <c r="E498">
        <f t="shared" si="43"/>
        <v>57.414747903850845</v>
      </c>
      <c r="F498" s="8">
        <v>0.60388821385176183</v>
      </c>
      <c r="G498">
        <f t="shared" si="44"/>
        <v>4</v>
      </c>
      <c r="H498" s="8">
        <f t="shared" si="45"/>
        <v>0.39611178614823817</v>
      </c>
      <c r="I498">
        <f t="shared" si="46"/>
        <v>2</v>
      </c>
      <c r="J498">
        <f>VLOOKUP(A498,'Housing Cost Calc'!$A$1:$C$826,3,FALSE)</f>
        <v>1462</v>
      </c>
      <c r="K498">
        <f t="shared" si="47"/>
        <v>0.30556608955907844</v>
      </c>
    </row>
    <row r="499" spans="1:11" ht="60" x14ac:dyDescent="0.25">
      <c r="A499" s="4" t="s">
        <v>1445</v>
      </c>
      <c r="B499">
        <v>87647</v>
      </c>
      <c r="C499">
        <v>2.33</v>
      </c>
      <c r="D499">
        <f t="shared" si="42"/>
        <v>57419.458834002427</v>
      </c>
      <c r="E499">
        <f t="shared" si="43"/>
        <v>57.419458834002427</v>
      </c>
      <c r="F499" s="8">
        <v>0.60510328068043739</v>
      </c>
      <c r="G499">
        <f t="shared" si="44"/>
        <v>4</v>
      </c>
      <c r="H499" s="8">
        <f t="shared" si="45"/>
        <v>0.39489671931956261</v>
      </c>
      <c r="I499">
        <f t="shared" si="46"/>
        <v>2</v>
      </c>
      <c r="J499">
        <f>VLOOKUP(A499,'Housing Cost Calc'!$A$1:$C$826,3,FALSE)</f>
        <v>1661</v>
      </c>
      <c r="K499">
        <f t="shared" si="47"/>
        <v>0.34712970837330059</v>
      </c>
    </row>
    <row r="500" spans="1:11" ht="60" x14ac:dyDescent="0.25">
      <c r="A500" s="4" t="s">
        <v>1440</v>
      </c>
      <c r="B500">
        <v>88063</v>
      </c>
      <c r="C500">
        <v>2.35</v>
      </c>
      <c r="D500">
        <f t="shared" si="42"/>
        <v>57445.967097305278</v>
      </c>
      <c r="E500">
        <f t="shared" si="43"/>
        <v>57.445967097305278</v>
      </c>
      <c r="F500" s="8">
        <v>0.60631834750911295</v>
      </c>
      <c r="G500">
        <f t="shared" si="44"/>
        <v>4</v>
      </c>
      <c r="H500" s="8">
        <f t="shared" si="45"/>
        <v>0.39368165249088705</v>
      </c>
      <c r="I500">
        <f t="shared" si="46"/>
        <v>2</v>
      </c>
      <c r="J500">
        <f>VLOOKUP(A500,'Housing Cost Calc'!$A$1:$C$826,3,FALSE)</f>
        <v>1618</v>
      </c>
      <c r="K500">
        <f t="shared" si="47"/>
        <v>0.3379871726610863</v>
      </c>
    </row>
    <row r="501" spans="1:11" ht="60" x14ac:dyDescent="0.25">
      <c r="A501" s="4" t="s">
        <v>1616</v>
      </c>
      <c r="B501">
        <v>92283</v>
      </c>
      <c r="C501">
        <v>2.58</v>
      </c>
      <c r="D501">
        <f t="shared" si="42"/>
        <v>57452.886289752721</v>
      </c>
      <c r="E501">
        <f t="shared" si="43"/>
        <v>57.452886289752719</v>
      </c>
      <c r="F501" s="8">
        <v>0.60753341433778862</v>
      </c>
      <c r="G501">
        <f t="shared" si="44"/>
        <v>4</v>
      </c>
      <c r="H501" s="8">
        <f t="shared" si="45"/>
        <v>0.39246658566221138</v>
      </c>
      <c r="I501">
        <f t="shared" si="46"/>
        <v>2</v>
      </c>
      <c r="J501">
        <f>VLOOKUP(A501,'Housing Cost Calc'!$A$1:$C$826,3,FALSE)</f>
        <v>1493</v>
      </c>
      <c r="K501">
        <f t="shared" si="47"/>
        <v>0.31183811914416371</v>
      </c>
    </row>
    <row r="502" spans="1:11" ht="60" x14ac:dyDescent="0.25">
      <c r="A502" s="4" t="s">
        <v>1321</v>
      </c>
      <c r="B502">
        <v>81919</v>
      </c>
      <c r="C502">
        <v>2.0299999999999998</v>
      </c>
      <c r="D502">
        <f t="shared" si="42"/>
        <v>57495.866465261075</v>
      </c>
      <c r="E502">
        <f t="shared" si="43"/>
        <v>57.495866465261074</v>
      </c>
      <c r="F502" s="8">
        <v>0.60874848116646418</v>
      </c>
      <c r="G502">
        <f t="shared" si="44"/>
        <v>4</v>
      </c>
      <c r="H502" s="8">
        <f t="shared" si="45"/>
        <v>0.39125151883353582</v>
      </c>
      <c r="I502">
        <f t="shared" si="46"/>
        <v>2</v>
      </c>
      <c r="J502">
        <f>VLOOKUP(A502,'Housing Cost Calc'!$A$1:$C$826,3,FALSE)</f>
        <v>1194</v>
      </c>
      <c r="K502">
        <f t="shared" si="47"/>
        <v>0.2492005231133782</v>
      </c>
    </row>
    <row r="503" spans="1:11" ht="60" x14ac:dyDescent="0.25">
      <c r="A503" s="4" t="s">
        <v>1419</v>
      </c>
      <c r="B503">
        <v>91829</v>
      </c>
      <c r="C503">
        <v>2.5499999999999998</v>
      </c>
      <c r="D503">
        <f t="shared" si="42"/>
        <v>57505.550426058195</v>
      </c>
      <c r="E503">
        <f t="shared" si="43"/>
        <v>57.505550426058193</v>
      </c>
      <c r="F503" s="8">
        <v>0.60996354799513974</v>
      </c>
      <c r="G503">
        <f t="shared" si="44"/>
        <v>4</v>
      </c>
      <c r="H503" s="8">
        <f t="shared" si="45"/>
        <v>0.39003645200486026</v>
      </c>
      <c r="I503">
        <f t="shared" si="46"/>
        <v>2</v>
      </c>
      <c r="J503">
        <f>VLOOKUP(A503,'Housing Cost Calc'!$A$1:$C$826,3,FALSE)</f>
        <v>1762</v>
      </c>
      <c r="K503">
        <f t="shared" si="47"/>
        <v>0.36768624669000227</v>
      </c>
    </row>
    <row r="504" spans="1:11" ht="60" x14ac:dyDescent="0.25">
      <c r="A504" s="4" t="s">
        <v>1584</v>
      </c>
      <c r="B504">
        <v>94576</v>
      </c>
      <c r="C504">
        <v>2.7</v>
      </c>
      <c r="D504">
        <f t="shared" si="42"/>
        <v>57557.120665120652</v>
      </c>
      <c r="E504">
        <f t="shared" si="43"/>
        <v>57.55712066512065</v>
      </c>
      <c r="F504" s="8">
        <v>0.6111786148238153</v>
      </c>
      <c r="G504">
        <f t="shared" si="44"/>
        <v>4</v>
      </c>
      <c r="H504" s="8">
        <f t="shared" si="45"/>
        <v>0.3888213851761847</v>
      </c>
      <c r="I504">
        <f t="shared" si="46"/>
        <v>2</v>
      </c>
      <c r="J504">
        <f>VLOOKUP(A504,'Housing Cost Calc'!$A$1:$C$826,3,FALSE)</f>
        <v>1475</v>
      </c>
      <c r="K504">
        <f t="shared" si="47"/>
        <v>0.30752059511423957</v>
      </c>
    </row>
    <row r="505" spans="1:11" ht="60" x14ac:dyDescent="0.25">
      <c r="A505" s="4" t="s">
        <v>1207</v>
      </c>
      <c r="B505">
        <v>90644</v>
      </c>
      <c r="C505">
        <v>2.48</v>
      </c>
      <c r="D505">
        <f t="shared" si="42"/>
        <v>57558.997559026335</v>
      </c>
      <c r="E505">
        <f t="shared" si="43"/>
        <v>57.558997559026338</v>
      </c>
      <c r="F505" s="8">
        <v>0.61239368165249086</v>
      </c>
      <c r="G505">
        <f t="shared" si="44"/>
        <v>4</v>
      </c>
      <c r="H505" s="8">
        <f t="shared" si="45"/>
        <v>0.38760631834750914</v>
      </c>
      <c r="I505">
        <f t="shared" si="46"/>
        <v>2</v>
      </c>
      <c r="J505">
        <f>VLOOKUP(A505,'Housing Cost Calc'!$A$1:$C$826,3,FALSE)</f>
        <v>1726</v>
      </c>
      <c r="K505">
        <f t="shared" si="47"/>
        <v>0.3598394843266684</v>
      </c>
    </row>
    <row r="506" spans="1:11" ht="60" x14ac:dyDescent="0.25">
      <c r="A506" s="4" t="s">
        <v>1493</v>
      </c>
      <c r="B506">
        <v>86983</v>
      </c>
      <c r="C506">
        <v>2.2799999999999998</v>
      </c>
      <c r="D506">
        <f t="shared" si="42"/>
        <v>57605.899007294356</v>
      </c>
      <c r="E506">
        <f t="shared" si="43"/>
        <v>57.605899007294354</v>
      </c>
      <c r="F506" s="8">
        <v>0.61360874848116642</v>
      </c>
      <c r="G506">
        <f t="shared" si="44"/>
        <v>4</v>
      </c>
      <c r="H506" s="8">
        <f t="shared" si="45"/>
        <v>0.38639125151883358</v>
      </c>
      <c r="I506">
        <f t="shared" si="46"/>
        <v>2</v>
      </c>
      <c r="J506">
        <f>VLOOKUP(A506,'Housing Cost Calc'!$A$1:$C$826,3,FALSE)</f>
        <v>1426</v>
      </c>
      <c r="K506">
        <f t="shared" si="47"/>
        <v>0.2970529111581644</v>
      </c>
    </row>
    <row r="507" spans="1:11" ht="75" x14ac:dyDescent="0.25">
      <c r="A507" s="4" t="s">
        <v>1358</v>
      </c>
      <c r="B507">
        <v>91383</v>
      </c>
      <c r="C507">
        <v>2.4900000000000002</v>
      </c>
      <c r="D507">
        <f t="shared" si="42"/>
        <v>57911.623185678363</v>
      </c>
      <c r="E507">
        <f t="shared" si="43"/>
        <v>57.911623185678366</v>
      </c>
      <c r="F507" s="8">
        <v>0.61482381530984209</v>
      </c>
      <c r="G507">
        <f t="shared" si="44"/>
        <v>4</v>
      </c>
      <c r="H507" s="8">
        <f t="shared" si="45"/>
        <v>0.38517618469015791</v>
      </c>
      <c r="I507">
        <f t="shared" si="46"/>
        <v>2</v>
      </c>
      <c r="J507">
        <f>VLOOKUP(A507,'Housing Cost Calc'!$A$1:$C$826,3,FALSE)</f>
        <v>1648</v>
      </c>
      <c r="K507">
        <f t="shared" si="47"/>
        <v>0.34148585227171868</v>
      </c>
    </row>
    <row r="508" spans="1:11" ht="60" x14ac:dyDescent="0.25">
      <c r="A508" s="4" t="s">
        <v>1299</v>
      </c>
      <c r="B508">
        <v>87500</v>
      </c>
      <c r="C508">
        <v>2.2799999999999998</v>
      </c>
      <c r="D508">
        <f t="shared" si="42"/>
        <v>57948.290621595668</v>
      </c>
      <c r="E508">
        <f t="shared" si="43"/>
        <v>57.948290621595667</v>
      </c>
      <c r="F508" s="8">
        <v>0.61603888213851765</v>
      </c>
      <c r="G508">
        <f t="shared" si="44"/>
        <v>4</v>
      </c>
      <c r="H508" s="8">
        <f t="shared" si="45"/>
        <v>0.38396111786148235</v>
      </c>
      <c r="I508">
        <f t="shared" si="46"/>
        <v>2</v>
      </c>
      <c r="J508">
        <f>VLOOKUP(A508,'Housing Cost Calc'!$A$1:$C$826,3,FALSE)</f>
        <v>1458</v>
      </c>
      <c r="K508">
        <f t="shared" si="47"/>
        <v>0.30192435035313608</v>
      </c>
    </row>
    <row r="509" spans="1:11" ht="60" x14ac:dyDescent="0.25">
      <c r="A509" s="4" t="s">
        <v>1636</v>
      </c>
      <c r="B509">
        <v>91125</v>
      </c>
      <c r="C509">
        <v>2.4700000000000002</v>
      </c>
      <c r="D509">
        <f t="shared" si="42"/>
        <v>57981.449026167749</v>
      </c>
      <c r="E509">
        <f t="shared" si="43"/>
        <v>57.981449026167752</v>
      </c>
      <c r="F509" s="8">
        <v>0.61725394896719321</v>
      </c>
      <c r="G509">
        <f t="shared" si="44"/>
        <v>4</v>
      </c>
      <c r="H509" s="8">
        <f t="shared" si="45"/>
        <v>0.38274605103280679</v>
      </c>
      <c r="I509">
        <f t="shared" si="46"/>
        <v>2</v>
      </c>
      <c r="J509">
        <f>VLOOKUP(A509,'Housing Cost Calc'!$A$1:$C$826,3,FALSE)</f>
        <v>1374</v>
      </c>
      <c r="K509">
        <f t="shared" si="47"/>
        <v>0.28436681519564577</v>
      </c>
    </row>
    <row r="510" spans="1:11" ht="60" x14ac:dyDescent="0.25">
      <c r="A510" s="4" t="s">
        <v>1374</v>
      </c>
      <c r="B510">
        <v>91836</v>
      </c>
      <c r="C510">
        <v>2.5</v>
      </c>
      <c r="D510">
        <f t="shared" si="42"/>
        <v>58082.186239844654</v>
      </c>
      <c r="E510">
        <f t="shared" si="43"/>
        <v>58.082186239844653</v>
      </c>
      <c r="F510" s="8">
        <v>0.61846901579586877</v>
      </c>
      <c r="G510">
        <f t="shared" si="44"/>
        <v>4</v>
      </c>
      <c r="H510" s="8">
        <f t="shared" si="45"/>
        <v>0.38153098420413123</v>
      </c>
      <c r="I510">
        <f t="shared" si="46"/>
        <v>2</v>
      </c>
      <c r="J510">
        <f>VLOOKUP(A510,'Housing Cost Calc'!$A$1:$C$826,3,FALSE)</f>
        <v>1586</v>
      </c>
      <c r="K510">
        <f t="shared" si="47"/>
        <v>0.32767361616536322</v>
      </c>
    </row>
    <row r="511" spans="1:11" ht="60" x14ac:dyDescent="0.25">
      <c r="A511" s="4" t="s">
        <v>1469</v>
      </c>
      <c r="B511">
        <v>82364</v>
      </c>
      <c r="C511">
        <v>2.0099999999999998</v>
      </c>
      <c r="D511">
        <f t="shared" si="42"/>
        <v>58095.086304577591</v>
      </c>
      <c r="E511">
        <f t="shared" si="43"/>
        <v>58.095086304577592</v>
      </c>
      <c r="F511" s="8">
        <v>0.61968408262454433</v>
      </c>
      <c r="G511">
        <f t="shared" si="44"/>
        <v>4</v>
      </c>
      <c r="H511" s="8">
        <f t="shared" si="45"/>
        <v>0.38031591737545567</v>
      </c>
      <c r="I511">
        <f t="shared" si="46"/>
        <v>2</v>
      </c>
      <c r="J511">
        <f>VLOOKUP(A511,'Housing Cost Calc'!$A$1:$C$826,3,FALSE)</f>
        <v>1283</v>
      </c>
      <c r="K511">
        <f t="shared" si="47"/>
        <v>0.26501380717953893</v>
      </c>
    </row>
    <row r="512" spans="1:11" ht="60" x14ac:dyDescent="0.25">
      <c r="A512" s="4" t="s">
        <v>1387</v>
      </c>
      <c r="B512">
        <v>88167</v>
      </c>
      <c r="C512">
        <v>2.2999999999999998</v>
      </c>
      <c r="D512">
        <f t="shared" si="42"/>
        <v>58135.598197886357</v>
      </c>
      <c r="E512">
        <f t="shared" si="43"/>
        <v>58.13559819788636</v>
      </c>
      <c r="F512" s="8">
        <v>0.62089914945321989</v>
      </c>
      <c r="G512">
        <f t="shared" si="44"/>
        <v>4</v>
      </c>
      <c r="H512" s="8">
        <f t="shared" si="45"/>
        <v>0.37910085054678011</v>
      </c>
      <c r="I512">
        <f t="shared" si="46"/>
        <v>2</v>
      </c>
      <c r="J512">
        <f>VLOOKUP(A512,'Housing Cost Calc'!$A$1:$C$826,3,FALSE)</f>
        <v>1657</v>
      </c>
      <c r="K512">
        <f t="shared" si="47"/>
        <v>0.34202795905388872</v>
      </c>
    </row>
    <row r="513" spans="1:11" ht="60" x14ac:dyDescent="0.25">
      <c r="A513" s="4" t="s">
        <v>1549</v>
      </c>
      <c r="B513">
        <v>99391</v>
      </c>
      <c r="C513">
        <v>2.92</v>
      </c>
      <c r="D513">
        <f t="shared" si="42"/>
        <v>58164.183304853068</v>
      </c>
      <c r="E513">
        <f t="shared" si="43"/>
        <v>58.164183304853069</v>
      </c>
      <c r="F513" s="8">
        <v>0.62211421628189545</v>
      </c>
      <c r="G513">
        <f t="shared" si="44"/>
        <v>4</v>
      </c>
      <c r="H513" s="8">
        <f t="shared" si="45"/>
        <v>0.37788578371810455</v>
      </c>
      <c r="I513">
        <f t="shared" si="46"/>
        <v>2</v>
      </c>
      <c r="J513">
        <f>VLOOKUP(A513,'Housing Cost Calc'!$A$1:$C$826,3,FALSE)</f>
        <v>1752</v>
      </c>
      <c r="K513">
        <f t="shared" si="47"/>
        <v>0.36145955819250386</v>
      </c>
    </row>
    <row r="514" spans="1:11" ht="60" x14ac:dyDescent="0.25">
      <c r="A514" s="4" t="s">
        <v>1191</v>
      </c>
      <c r="B514">
        <v>90543</v>
      </c>
      <c r="C514">
        <v>2.4</v>
      </c>
      <c r="D514">
        <f t="shared" ref="D514:D577" si="48">(B514/(C514)^0.5)</f>
        <v>58445.255185943024</v>
      </c>
      <c r="E514">
        <f t="shared" ref="E514:E577" si="49">D514/1000</f>
        <v>58.445255185943026</v>
      </c>
      <c r="F514" s="8">
        <v>0.62332928311057112</v>
      </c>
      <c r="G514">
        <f t="shared" si="44"/>
        <v>4</v>
      </c>
      <c r="H514" s="8">
        <f t="shared" si="45"/>
        <v>0.37667071688942888</v>
      </c>
      <c r="I514">
        <f t="shared" si="46"/>
        <v>2</v>
      </c>
      <c r="J514">
        <f>VLOOKUP(A514,'Housing Cost Calc'!$A$1:$C$826,3,FALSE)</f>
        <v>1204</v>
      </c>
      <c r="K514">
        <f t="shared" si="47"/>
        <v>0.24720569623716801</v>
      </c>
    </row>
    <row r="515" spans="1:11" ht="60" x14ac:dyDescent="0.25">
      <c r="A515" s="4" t="s">
        <v>1315</v>
      </c>
      <c r="B515">
        <v>90141</v>
      </c>
      <c r="C515">
        <v>2.37</v>
      </c>
      <c r="D515">
        <f t="shared" si="48"/>
        <v>58552.871563693865</v>
      </c>
      <c r="E515">
        <f t="shared" si="49"/>
        <v>58.552871563693863</v>
      </c>
      <c r="F515" s="8">
        <v>0.62454434993924668</v>
      </c>
      <c r="G515">
        <f t="shared" ref="G515:G578" si="50">IF(F515&lt;0.2,1,IF(F515&lt;0.4,2,IF(F515&lt;0.6,3,IF(F515&lt;0.8,4,5))))</f>
        <v>4</v>
      </c>
      <c r="H515" s="8">
        <f t="shared" ref="H515:H578" si="51">1-F515</f>
        <v>0.37545565006075332</v>
      </c>
      <c r="I515">
        <f t="shared" ref="I515:I578" si="52">6-G515</f>
        <v>2</v>
      </c>
      <c r="J515">
        <f>VLOOKUP(A515,'Housing Cost Calc'!$A$1:$C$826,3,FALSE)</f>
        <v>1623</v>
      </c>
      <c r="K515">
        <f t="shared" ref="K515:K578" si="53">(J515*12)/D515</f>
        <v>0.33262245693303</v>
      </c>
    </row>
    <row r="516" spans="1:11" ht="60" x14ac:dyDescent="0.25">
      <c r="A516" s="4" t="s">
        <v>1304</v>
      </c>
      <c r="B516">
        <v>89076</v>
      </c>
      <c r="C516">
        <v>2.31</v>
      </c>
      <c r="D516">
        <f t="shared" si="48"/>
        <v>58607.705180236386</v>
      </c>
      <c r="E516">
        <f t="shared" si="49"/>
        <v>58.607705180236387</v>
      </c>
      <c r="F516" s="8">
        <v>0.62575941676792224</v>
      </c>
      <c r="G516">
        <f t="shared" si="50"/>
        <v>4</v>
      </c>
      <c r="H516" s="8">
        <f t="shared" si="51"/>
        <v>0.37424058323207776</v>
      </c>
      <c r="I516">
        <f t="shared" si="52"/>
        <v>2</v>
      </c>
      <c r="J516">
        <f>VLOOKUP(A516,'Housing Cost Calc'!$A$1:$C$826,3,FALSE)</f>
        <v>1346</v>
      </c>
      <c r="K516">
        <f t="shared" si="53"/>
        <v>0.27559516193865163</v>
      </c>
    </row>
    <row r="517" spans="1:11" ht="60" x14ac:dyDescent="0.25">
      <c r="A517" s="4" t="s">
        <v>1391</v>
      </c>
      <c r="B517">
        <v>95057</v>
      </c>
      <c r="C517">
        <v>2.63</v>
      </c>
      <c r="D517">
        <f t="shared" si="48"/>
        <v>58614.657223640461</v>
      </c>
      <c r="E517">
        <f t="shared" si="49"/>
        <v>58.614657223640464</v>
      </c>
      <c r="F517" s="8">
        <v>0.6269744835965978</v>
      </c>
      <c r="G517">
        <f t="shared" si="50"/>
        <v>4</v>
      </c>
      <c r="H517" s="8">
        <f t="shared" si="51"/>
        <v>0.3730255164034022</v>
      </c>
      <c r="I517">
        <f t="shared" si="52"/>
        <v>2</v>
      </c>
      <c r="J517">
        <f>VLOOKUP(A517,'Housing Cost Calc'!$A$1:$C$826,3,FALSE)</f>
        <v>1694</v>
      </c>
      <c r="K517">
        <f t="shared" si="53"/>
        <v>0.34680745333781993</v>
      </c>
    </row>
    <row r="518" spans="1:11" ht="60" x14ac:dyDescent="0.25">
      <c r="A518" s="4" t="s">
        <v>1168</v>
      </c>
      <c r="B518">
        <v>98611</v>
      </c>
      <c r="C518">
        <v>2.83</v>
      </c>
      <c r="D518">
        <f t="shared" si="48"/>
        <v>58618.155031468588</v>
      </c>
      <c r="E518">
        <f t="shared" si="49"/>
        <v>58.618155031468589</v>
      </c>
      <c r="F518" s="8">
        <v>0.62818955042527336</v>
      </c>
      <c r="G518">
        <f t="shared" si="50"/>
        <v>4</v>
      </c>
      <c r="H518" s="8">
        <f t="shared" si="51"/>
        <v>0.37181044957472664</v>
      </c>
      <c r="I518">
        <f t="shared" si="52"/>
        <v>2</v>
      </c>
      <c r="J518">
        <f>VLOOKUP(A518,'Housing Cost Calc'!$A$1:$C$826,3,FALSE)</f>
        <v>1627</v>
      </c>
      <c r="K518">
        <f t="shared" si="53"/>
        <v>0.33307087180616191</v>
      </c>
    </row>
    <row r="519" spans="1:11" ht="60" x14ac:dyDescent="0.25">
      <c r="A519" s="4" t="s">
        <v>1171</v>
      </c>
      <c r="B519">
        <v>88896</v>
      </c>
      <c r="C519">
        <v>2.29</v>
      </c>
      <c r="D519">
        <f t="shared" si="48"/>
        <v>58744.13030605566</v>
      </c>
      <c r="E519">
        <f t="shared" si="49"/>
        <v>58.744130306055659</v>
      </c>
      <c r="F519" s="8">
        <v>0.62940461725394892</v>
      </c>
      <c r="G519">
        <f t="shared" si="50"/>
        <v>4</v>
      </c>
      <c r="H519" s="8">
        <f t="shared" si="51"/>
        <v>0.37059538274605108</v>
      </c>
      <c r="I519">
        <f t="shared" si="52"/>
        <v>2</v>
      </c>
      <c r="J519">
        <f>VLOOKUP(A519,'Housing Cost Calc'!$A$1:$C$826,3,FALSE)</f>
        <v>1484</v>
      </c>
      <c r="K519">
        <f t="shared" si="53"/>
        <v>0.30314518075628494</v>
      </c>
    </row>
    <row r="520" spans="1:11" ht="60" x14ac:dyDescent="0.25">
      <c r="A520" s="4" t="s">
        <v>1676</v>
      </c>
      <c r="B520">
        <v>93839</v>
      </c>
      <c r="C520">
        <v>2.5499999999999998</v>
      </c>
      <c r="D520">
        <f t="shared" si="48"/>
        <v>58764.261251139345</v>
      </c>
      <c r="E520">
        <f t="shared" si="49"/>
        <v>58.764261251139345</v>
      </c>
      <c r="F520" s="8">
        <v>0.63061968408262459</v>
      </c>
      <c r="G520">
        <f t="shared" si="50"/>
        <v>4</v>
      </c>
      <c r="H520" s="8">
        <f t="shared" si="51"/>
        <v>0.36938031591737541</v>
      </c>
      <c r="I520">
        <f t="shared" si="52"/>
        <v>2</v>
      </c>
      <c r="J520">
        <f>VLOOKUP(A520,'Housing Cost Calc'!$A$1:$C$826,3,FALSE)</f>
        <v>1487</v>
      </c>
      <c r="K520">
        <f t="shared" si="53"/>
        <v>0.30365394918759459</v>
      </c>
    </row>
    <row r="521" spans="1:11" ht="60" x14ac:dyDescent="0.25">
      <c r="A521" s="4" t="s">
        <v>1350</v>
      </c>
      <c r="B521">
        <v>98409</v>
      </c>
      <c r="C521">
        <v>2.8</v>
      </c>
      <c r="D521">
        <f t="shared" si="48"/>
        <v>58810.626107994169</v>
      </c>
      <c r="E521">
        <f t="shared" si="49"/>
        <v>58.810626107994167</v>
      </c>
      <c r="F521" s="8">
        <v>0.63183475091130015</v>
      </c>
      <c r="G521">
        <f t="shared" si="50"/>
        <v>4</v>
      </c>
      <c r="H521" s="8">
        <f t="shared" si="51"/>
        <v>0.36816524908869985</v>
      </c>
      <c r="I521">
        <f t="shared" si="52"/>
        <v>2</v>
      </c>
      <c r="J521">
        <f>VLOOKUP(A521,'Housing Cost Calc'!$A$1:$C$826,3,FALSE)</f>
        <v>1623</v>
      </c>
      <c r="K521">
        <f t="shared" si="53"/>
        <v>0.33116464300577503</v>
      </c>
    </row>
    <row r="522" spans="1:11" ht="60" x14ac:dyDescent="0.25">
      <c r="A522" s="4" t="s">
        <v>1651</v>
      </c>
      <c r="B522">
        <v>88438</v>
      </c>
      <c r="C522">
        <v>2.2599999999999998</v>
      </c>
      <c r="D522">
        <f t="shared" si="48"/>
        <v>58828.082527015191</v>
      </c>
      <c r="E522">
        <f t="shared" si="49"/>
        <v>58.828082527015191</v>
      </c>
      <c r="F522" s="8">
        <v>0.63304981773997571</v>
      </c>
      <c r="G522">
        <f t="shared" si="50"/>
        <v>4</v>
      </c>
      <c r="H522" s="8">
        <f t="shared" si="51"/>
        <v>0.36695018226002429</v>
      </c>
      <c r="I522">
        <f t="shared" si="52"/>
        <v>2</v>
      </c>
      <c r="J522">
        <f>VLOOKUP(A522,'Housing Cost Calc'!$A$1:$C$826,3,FALSE)</f>
        <v>1515</v>
      </c>
      <c r="K522">
        <f t="shared" si="53"/>
        <v>0.30903607969291419</v>
      </c>
    </row>
    <row r="523" spans="1:11" ht="60" x14ac:dyDescent="0.25">
      <c r="A523" s="4" t="s">
        <v>1418</v>
      </c>
      <c r="B523">
        <v>91932</v>
      </c>
      <c r="C523">
        <v>2.44</v>
      </c>
      <c r="D523">
        <f t="shared" si="48"/>
        <v>58853.432229954968</v>
      </c>
      <c r="E523">
        <f t="shared" si="49"/>
        <v>58.853432229954969</v>
      </c>
      <c r="F523" s="8">
        <v>0.63426488456865127</v>
      </c>
      <c r="G523">
        <f t="shared" si="50"/>
        <v>4</v>
      </c>
      <c r="H523" s="8">
        <f t="shared" si="51"/>
        <v>0.36573511543134873</v>
      </c>
      <c r="I523">
        <f t="shared" si="52"/>
        <v>2</v>
      </c>
      <c r="J523">
        <f>VLOOKUP(A523,'Housing Cost Calc'!$A$1:$C$826,3,FALSE)</f>
        <v>1596</v>
      </c>
      <c r="K523">
        <f t="shared" si="53"/>
        <v>0.32541857414820569</v>
      </c>
    </row>
    <row r="524" spans="1:11" ht="60" x14ac:dyDescent="0.25">
      <c r="A524" s="4" t="s">
        <v>1204</v>
      </c>
      <c r="B524">
        <v>92750</v>
      </c>
      <c r="C524">
        <v>2.46</v>
      </c>
      <c r="D524">
        <f t="shared" si="48"/>
        <v>59135.240136624627</v>
      </c>
      <c r="E524">
        <f t="shared" si="49"/>
        <v>59.135240136624624</v>
      </c>
      <c r="F524" s="8">
        <v>0.63547995139732683</v>
      </c>
      <c r="G524">
        <f t="shared" si="50"/>
        <v>4</v>
      </c>
      <c r="H524" s="8">
        <f t="shared" si="51"/>
        <v>0.36452004860267317</v>
      </c>
      <c r="I524">
        <f t="shared" si="52"/>
        <v>2</v>
      </c>
      <c r="J524">
        <f>VLOOKUP(A524,'Housing Cost Calc'!$A$1:$C$826,3,FALSE)</f>
        <v>1582</v>
      </c>
      <c r="K524">
        <f t="shared" si="53"/>
        <v>0.32102685228198663</v>
      </c>
    </row>
    <row r="525" spans="1:11" ht="60" x14ac:dyDescent="0.25">
      <c r="A525" s="4" t="s">
        <v>1524</v>
      </c>
      <c r="B525">
        <v>100286</v>
      </c>
      <c r="C525">
        <v>2.87</v>
      </c>
      <c r="D525">
        <f t="shared" si="48"/>
        <v>59196.954072220404</v>
      </c>
      <c r="E525">
        <f t="shared" si="49"/>
        <v>59.196954072220407</v>
      </c>
      <c r="F525" s="8">
        <v>0.63669501822600238</v>
      </c>
      <c r="G525">
        <f t="shared" si="50"/>
        <v>4</v>
      </c>
      <c r="H525" s="8">
        <f t="shared" si="51"/>
        <v>0.36330498177399762</v>
      </c>
      <c r="I525">
        <f t="shared" si="52"/>
        <v>2</v>
      </c>
      <c r="J525">
        <f>VLOOKUP(A525,'Housing Cost Calc'!$A$1:$C$826,3,FALSE)</f>
        <v>1782</v>
      </c>
      <c r="K525">
        <f t="shared" si="53"/>
        <v>0.36123480228241939</v>
      </c>
    </row>
    <row r="526" spans="1:11" ht="60" x14ac:dyDescent="0.25">
      <c r="A526" s="4" t="s">
        <v>1333</v>
      </c>
      <c r="B526">
        <v>91591</v>
      </c>
      <c r="C526">
        <v>2.39</v>
      </c>
      <c r="D526">
        <f t="shared" si="48"/>
        <v>59245.292809502447</v>
      </c>
      <c r="E526">
        <f t="shared" si="49"/>
        <v>59.245292809502445</v>
      </c>
      <c r="F526" s="8">
        <v>0.63791008505467806</v>
      </c>
      <c r="G526">
        <f t="shared" si="50"/>
        <v>4</v>
      </c>
      <c r="H526" s="8">
        <f t="shared" si="51"/>
        <v>0.36208991494532194</v>
      </c>
      <c r="I526">
        <f t="shared" si="52"/>
        <v>2</v>
      </c>
      <c r="J526">
        <f>VLOOKUP(A526,'Housing Cost Calc'!$A$1:$C$826,3,FALSE)</f>
        <v>1429</v>
      </c>
      <c r="K526">
        <f t="shared" si="53"/>
        <v>0.28944071649941455</v>
      </c>
    </row>
    <row r="527" spans="1:11" ht="60" x14ac:dyDescent="0.25">
      <c r="A527" s="4" t="s">
        <v>1156</v>
      </c>
      <c r="B527">
        <v>94167</v>
      </c>
      <c r="C527">
        <v>2.5099999999999998</v>
      </c>
      <c r="D527">
        <f t="shared" si="48"/>
        <v>59437.683356510839</v>
      </c>
      <c r="E527">
        <f t="shared" si="49"/>
        <v>59.437683356510838</v>
      </c>
      <c r="F527" s="8">
        <v>0.63912515188335361</v>
      </c>
      <c r="G527">
        <f t="shared" si="50"/>
        <v>4</v>
      </c>
      <c r="H527" s="8">
        <f t="shared" si="51"/>
        <v>0.36087484811664639</v>
      </c>
      <c r="I527">
        <f t="shared" si="52"/>
        <v>2</v>
      </c>
      <c r="J527">
        <f>VLOOKUP(A527,'Housing Cost Calc'!$A$1:$C$826,3,FALSE)</f>
        <v>1496</v>
      </c>
      <c r="K527">
        <f t="shared" si="53"/>
        <v>0.30203061401843023</v>
      </c>
    </row>
    <row r="528" spans="1:11" ht="60" x14ac:dyDescent="0.25">
      <c r="A528" s="4" t="s">
        <v>1373</v>
      </c>
      <c r="B528">
        <v>91375</v>
      </c>
      <c r="C528">
        <v>2.36</v>
      </c>
      <c r="D528">
        <f t="shared" si="48"/>
        <v>59480.058704363903</v>
      </c>
      <c r="E528">
        <f t="shared" si="49"/>
        <v>59.480058704363906</v>
      </c>
      <c r="F528" s="8">
        <v>0.64034021871202917</v>
      </c>
      <c r="G528">
        <f t="shared" si="50"/>
        <v>4</v>
      </c>
      <c r="H528" s="8">
        <f t="shared" si="51"/>
        <v>0.35965978128797083</v>
      </c>
      <c r="I528">
        <f t="shared" si="52"/>
        <v>2</v>
      </c>
      <c r="J528">
        <f>VLOOKUP(A528,'Housing Cost Calc'!$A$1:$C$826,3,FALSE)</f>
        <v>1709</v>
      </c>
      <c r="K528">
        <f t="shared" si="53"/>
        <v>0.34478782379707673</v>
      </c>
    </row>
    <row r="529" spans="1:11" ht="60" x14ac:dyDescent="0.25">
      <c r="A529" s="4" t="s">
        <v>1147</v>
      </c>
      <c r="B529">
        <v>90375</v>
      </c>
      <c r="C529">
        <v>2.2999999999999998</v>
      </c>
      <c r="D529">
        <f t="shared" si="48"/>
        <v>59591.510283144256</v>
      </c>
      <c r="E529">
        <f t="shared" si="49"/>
        <v>59.59151028314426</v>
      </c>
      <c r="F529" s="8">
        <v>0.64155528554070473</v>
      </c>
      <c r="G529">
        <f t="shared" si="50"/>
        <v>4</v>
      </c>
      <c r="H529" s="8">
        <f t="shared" si="51"/>
        <v>0.35844471445929527</v>
      </c>
      <c r="I529">
        <f t="shared" si="52"/>
        <v>2</v>
      </c>
      <c r="J529">
        <f>VLOOKUP(A529,'Housing Cost Calc'!$A$1:$C$826,3,FALSE)</f>
        <v>1581</v>
      </c>
      <c r="K529">
        <f t="shared" si="53"/>
        <v>0.31836749748170623</v>
      </c>
    </row>
    <row r="530" spans="1:11" ht="60" x14ac:dyDescent="0.25">
      <c r="A530" s="4" t="s">
        <v>1305</v>
      </c>
      <c r="B530">
        <v>89079</v>
      </c>
      <c r="C530">
        <v>2.23</v>
      </c>
      <c r="D530">
        <f t="shared" si="48"/>
        <v>59651.710499120236</v>
      </c>
      <c r="E530">
        <f t="shared" si="49"/>
        <v>59.651710499120234</v>
      </c>
      <c r="F530" s="8">
        <v>0.64277035236938029</v>
      </c>
      <c r="G530">
        <f t="shared" si="50"/>
        <v>4</v>
      </c>
      <c r="H530" s="8">
        <f t="shared" si="51"/>
        <v>0.35722964763061971</v>
      </c>
      <c r="I530">
        <f t="shared" si="52"/>
        <v>2</v>
      </c>
      <c r="J530">
        <f>VLOOKUP(A530,'Housing Cost Calc'!$A$1:$C$826,3,FALSE)</f>
        <v>1336</v>
      </c>
      <c r="K530">
        <f t="shared" si="53"/>
        <v>0.2687601053826687</v>
      </c>
    </row>
    <row r="531" spans="1:11" ht="60" x14ac:dyDescent="0.25">
      <c r="A531" s="4" t="s">
        <v>1202</v>
      </c>
      <c r="B531">
        <v>89691</v>
      </c>
      <c r="C531">
        <v>2.2599999999999998</v>
      </c>
      <c r="D531">
        <f t="shared" si="48"/>
        <v>59661.565728878079</v>
      </c>
      <c r="E531">
        <f t="shared" si="49"/>
        <v>59.661565728878081</v>
      </c>
      <c r="F531" s="8">
        <v>0.64398541919805585</v>
      </c>
      <c r="G531">
        <f t="shared" si="50"/>
        <v>4</v>
      </c>
      <c r="H531" s="8">
        <f t="shared" si="51"/>
        <v>0.35601458080194415</v>
      </c>
      <c r="I531">
        <f t="shared" si="52"/>
        <v>2</v>
      </c>
      <c r="J531">
        <f>VLOOKUP(A531,'Housing Cost Calc'!$A$1:$C$826,3,FALSE)</f>
        <v>1552</v>
      </c>
      <c r="K531">
        <f t="shared" si="53"/>
        <v>0.31216076501635287</v>
      </c>
    </row>
    <row r="532" spans="1:11" ht="45" x14ac:dyDescent="0.25">
      <c r="A532" s="4" t="s">
        <v>944</v>
      </c>
      <c r="B532">
        <v>95279</v>
      </c>
      <c r="C532">
        <v>2.5499999999999998</v>
      </c>
      <c r="D532">
        <f t="shared" si="48"/>
        <v>59666.024230301962</v>
      </c>
      <c r="E532">
        <f t="shared" si="49"/>
        <v>59.666024230301964</v>
      </c>
      <c r="F532" s="8">
        <v>0.64520048602673152</v>
      </c>
      <c r="G532">
        <f t="shared" si="50"/>
        <v>4</v>
      </c>
      <c r="H532" s="8">
        <f t="shared" si="51"/>
        <v>0.35479951397326848</v>
      </c>
      <c r="I532">
        <f t="shared" si="52"/>
        <v>2</v>
      </c>
      <c r="J532">
        <f>VLOOKUP(A532,'Housing Cost Calc'!$A$1:$C$826,3,FALSE)</f>
        <v>2131</v>
      </c>
      <c r="K532">
        <f t="shared" si="53"/>
        <v>0.4285856202064996</v>
      </c>
    </row>
    <row r="533" spans="1:11" ht="60" x14ac:dyDescent="0.25">
      <c r="A533" s="4" t="s">
        <v>1188</v>
      </c>
      <c r="B533">
        <v>92500</v>
      </c>
      <c r="C533">
        <v>2.4</v>
      </c>
      <c r="D533">
        <f t="shared" si="48"/>
        <v>59708.493254031011</v>
      </c>
      <c r="E533">
        <f t="shared" si="49"/>
        <v>59.708493254031012</v>
      </c>
      <c r="F533" s="8">
        <v>0.64641555285540708</v>
      </c>
      <c r="G533">
        <f t="shared" si="50"/>
        <v>4</v>
      </c>
      <c r="H533" s="8">
        <f t="shared" si="51"/>
        <v>0.35358444714459292</v>
      </c>
      <c r="I533">
        <f t="shared" si="52"/>
        <v>2</v>
      </c>
      <c r="J533">
        <f>VLOOKUP(A533,'Housing Cost Calc'!$A$1:$C$826,3,FALSE)</f>
        <v>1268</v>
      </c>
      <c r="K533">
        <f t="shared" si="53"/>
        <v>0.25483811717142513</v>
      </c>
    </row>
    <row r="534" spans="1:11" ht="60" x14ac:dyDescent="0.25">
      <c r="A534" s="4" t="s">
        <v>1698</v>
      </c>
      <c r="B534">
        <v>93472</v>
      </c>
      <c r="C534">
        <v>2.4500000000000002</v>
      </c>
      <c r="D534">
        <f t="shared" si="48"/>
        <v>59717.070283674388</v>
      </c>
      <c r="E534">
        <f t="shared" si="49"/>
        <v>59.717070283674389</v>
      </c>
      <c r="F534" s="8">
        <v>0.64763061968408264</v>
      </c>
      <c r="G534">
        <f t="shared" si="50"/>
        <v>4</v>
      </c>
      <c r="H534" s="8">
        <f t="shared" si="51"/>
        <v>0.35236938031591736</v>
      </c>
      <c r="I534">
        <f t="shared" si="52"/>
        <v>2</v>
      </c>
      <c r="J534">
        <f>VLOOKUP(A534,'Housing Cost Calc'!$A$1:$C$826,3,FALSE)</f>
        <v>1240</v>
      </c>
      <c r="K534">
        <f t="shared" si="53"/>
        <v>0.2491749834564127</v>
      </c>
    </row>
    <row r="535" spans="1:11" ht="60" x14ac:dyDescent="0.25">
      <c r="A535" s="4" t="s">
        <v>1198</v>
      </c>
      <c r="B535">
        <v>96875</v>
      </c>
      <c r="C535">
        <v>2.63</v>
      </c>
      <c r="D535">
        <f t="shared" si="48"/>
        <v>59735.684047888841</v>
      </c>
      <c r="E535">
        <f t="shared" si="49"/>
        <v>59.735684047888839</v>
      </c>
      <c r="F535" s="8">
        <v>0.6488456865127582</v>
      </c>
      <c r="G535">
        <f t="shared" si="50"/>
        <v>4</v>
      </c>
      <c r="H535" s="8">
        <f t="shared" si="51"/>
        <v>0.3511543134872418</v>
      </c>
      <c r="I535">
        <f t="shared" si="52"/>
        <v>2</v>
      </c>
      <c r="J535">
        <f>VLOOKUP(A535,'Housing Cost Calc'!$A$1:$C$826,3,FALSE)</f>
        <v>1792</v>
      </c>
      <c r="K535">
        <f t="shared" si="53"/>
        <v>0.35998583330460726</v>
      </c>
    </row>
    <row r="536" spans="1:11" ht="60" x14ac:dyDescent="0.25">
      <c r="A536" s="4" t="s">
        <v>1652</v>
      </c>
      <c r="B536">
        <v>84837</v>
      </c>
      <c r="C536">
        <v>2.0099999999999998</v>
      </c>
      <c r="D536">
        <f t="shared" si="48"/>
        <v>59839.406012595908</v>
      </c>
      <c r="E536">
        <f t="shared" si="49"/>
        <v>59.839406012595909</v>
      </c>
      <c r="F536" s="8">
        <v>0.65006075334143376</v>
      </c>
      <c r="G536">
        <f t="shared" si="50"/>
        <v>4</v>
      </c>
      <c r="H536" s="8">
        <f t="shared" si="51"/>
        <v>0.34993924665856624</v>
      </c>
      <c r="I536">
        <f t="shared" si="52"/>
        <v>2</v>
      </c>
      <c r="J536">
        <f>VLOOKUP(A536,'Housing Cost Calc'!$A$1:$C$826,3,FALSE)</f>
        <v>1408</v>
      </c>
      <c r="K536">
        <f t="shared" si="53"/>
        <v>0.28235574391302404</v>
      </c>
    </row>
    <row r="537" spans="1:11" ht="45" x14ac:dyDescent="0.25">
      <c r="A537" s="4" t="s">
        <v>977</v>
      </c>
      <c r="B537">
        <v>88021</v>
      </c>
      <c r="C537">
        <v>2.16</v>
      </c>
      <c r="D537">
        <f t="shared" si="48"/>
        <v>59890.704624866143</v>
      </c>
      <c r="E537">
        <f t="shared" si="49"/>
        <v>59.890704624866146</v>
      </c>
      <c r="F537" s="8">
        <v>0.65127582017010932</v>
      </c>
      <c r="G537">
        <f t="shared" si="50"/>
        <v>4</v>
      </c>
      <c r="H537" s="8">
        <f t="shared" si="51"/>
        <v>0.34872417982989068</v>
      </c>
      <c r="I537">
        <f t="shared" si="52"/>
        <v>2</v>
      </c>
      <c r="J537">
        <f>VLOOKUP(A537,'Housing Cost Calc'!$A$1:$C$826,3,FALSE)</f>
        <v>1489</v>
      </c>
      <c r="K537">
        <f t="shared" si="53"/>
        <v>0.29834345933845213</v>
      </c>
    </row>
    <row r="538" spans="1:11" ht="60" x14ac:dyDescent="0.25">
      <c r="A538" s="4" t="s">
        <v>1282</v>
      </c>
      <c r="B538">
        <v>93571</v>
      </c>
      <c r="C538">
        <v>2.44</v>
      </c>
      <c r="D538">
        <f t="shared" si="48"/>
        <v>59902.694461005049</v>
      </c>
      <c r="E538">
        <f t="shared" si="49"/>
        <v>59.902694461005048</v>
      </c>
      <c r="F538" s="8">
        <v>0.65249088699878488</v>
      </c>
      <c r="G538">
        <f t="shared" si="50"/>
        <v>4</v>
      </c>
      <c r="H538" s="8">
        <f t="shared" si="51"/>
        <v>0.34750911300121512</v>
      </c>
      <c r="I538">
        <f t="shared" si="52"/>
        <v>2</v>
      </c>
      <c r="J538">
        <f>VLOOKUP(A538,'Housing Cost Calc'!$A$1:$C$826,3,FALSE)</f>
        <v>1586</v>
      </c>
      <c r="K538">
        <f t="shared" si="53"/>
        <v>0.3177152575730845</v>
      </c>
    </row>
    <row r="539" spans="1:11" ht="60" x14ac:dyDescent="0.25">
      <c r="A539" s="4" t="s">
        <v>1066</v>
      </c>
      <c r="B539">
        <v>105528</v>
      </c>
      <c r="C539">
        <v>3.09</v>
      </c>
      <c r="D539">
        <f t="shared" si="48"/>
        <v>60032.781724266271</v>
      </c>
      <c r="E539">
        <f t="shared" si="49"/>
        <v>60.032781724266272</v>
      </c>
      <c r="F539" s="8">
        <v>0.65370595382746055</v>
      </c>
      <c r="G539">
        <f t="shared" si="50"/>
        <v>4</v>
      </c>
      <c r="H539" s="8">
        <f t="shared" si="51"/>
        <v>0.34629404617253945</v>
      </c>
      <c r="I539">
        <f t="shared" si="52"/>
        <v>2</v>
      </c>
      <c r="J539">
        <f>VLOOKUP(A539,'Housing Cost Calc'!$A$1:$C$826,3,FALSE)</f>
        <v>1936</v>
      </c>
      <c r="K539">
        <f t="shared" si="53"/>
        <v>0.38698856412661004</v>
      </c>
    </row>
    <row r="540" spans="1:11" ht="60" x14ac:dyDescent="0.25">
      <c r="A540" s="4" t="s">
        <v>1697</v>
      </c>
      <c r="B540">
        <v>92813</v>
      </c>
      <c r="C540">
        <v>2.39</v>
      </c>
      <c r="D540">
        <f t="shared" si="48"/>
        <v>60035.738899327996</v>
      </c>
      <c r="E540">
        <f t="shared" si="49"/>
        <v>60.035738899327995</v>
      </c>
      <c r="F540" s="8">
        <v>0.65492102065613611</v>
      </c>
      <c r="G540">
        <f t="shared" si="50"/>
        <v>4</v>
      </c>
      <c r="H540" s="8">
        <f t="shared" si="51"/>
        <v>0.34507897934386389</v>
      </c>
      <c r="I540">
        <f t="shared" si="52"/>
        <v>2</v>
      </c>
      <c r="J540">
        <f>VLOOKUP(A540,'Housing Cost Calc'!$A$1:$C$826,3,FALSE)</f>
        <v>1280</v>
      </c>
      <c r="K540">
        <f t="shared" si="53"/>
        <v>0.25584760480347701</v>
      </c>
    </row>
    <row r="541" spans="1:11" ht="60" x14ac:dyDescent="0.25">
      <c r="A541" s="4" t="s">
        <v>1118</v>
      </c>
      <c r="B541">
        <v>96658</v>
      </c>
      <c r="C541">
        <v>2.59</v>
      </c>
      <c r="D541">
        <f t="shared" si="48"/>
        <v>60060.358842143993</v>
      </c>
      <c r="E541">
        <f t="shared" si="49"/>
        <v>60.060358842143991</v>
      </c>
      <c r="F541" s="8">
        <v>0.65613608748481167</v>
      </c>
      <c r="G541">
        <f t="shared" si="50"/>
        <v>4</v>
      </c>
      <c r="H541" s="8">
        <f t="shared" si="51"/>
        <v>0.34386391251518833</v>
      </c>
      <c r="I541">
        <f t="shared" si="52"/>
        <v>2</v>
      </c>
      <c r="J541">
        <f>VLOOKUP(A541,'Housing Cost Calc'!$A$1:$C$826,3,FALSE)</f>
        <v>1560</v>
      </c>
      <c r="K541">
        <f t="shared" si="53"/>
        <v>0.31168644944665713</v>
      </c>
    </row>
    <row r="542" spans="1:11" ht="60" x14ac:dyDescent="0.25">
      <c r="A542" s="4" t="s">
        <v>1608</v>
      </c>
      <c r="B542">
        <v>100757</v>
      </c>
      <c r="C542">
        <v>2.81</v>
      </c>
      <c r="D542">
        <f t="shared" si="48"/>
        <v>60106.586966797186</v>
      </c>
      <c r="E542">
        <f t="shared" si="49"/>
        <v>60.106586966797188</v>
      </c>
      <c r="F542" s="8">
        <v>0.65735115431348723</v>
      </c>
      <c r="G542">
        <f t="shared" si="50"/>
        <v>4</v>
      </c>
      <c r="H542" s="8">
        <f t="shared" si="51"/>
        <v>0.34264884568651277</v>
      </c>
      <c r="I542">
        <f t="shared" si="52"/>
        <v>2</v>
      </c>
      <c r="J542">
        <f>VLOOKUP(A542,'Housing Cost Calc'!$A$1:$C$826,3,FALSE)</f>
        <v>1517</v>
      </c>
      <c r="K542">
        <f t="shared" si="53"/>
        <v>0.30286198100144779</v>
      </c>
    </row>
    <row r="543" spans="1:11" ht="60" x14ac:dyDescent="0.25">
      <c r="A543" s="4" t="s">
        <v>1052</v>
      </c>
      <c r="B543">
        <v>95234</v>
      </c>
      <c r="C543">
        <v>2.5099999999999998</v>
      </c>
      <c r="D543">
        <f t="shared" si="48"/>
        <v>60111.167784616191</v>
      </c>
      <c r="E543">
        <f t="shared" si="49"/>
        <v>60.111167784616192</v>
      </c>
      <c r="F543" s="8">
        <v>0.65856622114216279</v>
      </c>
      <c r="G543">
        <f t="shared" si="50"/>
        <v>4</v>
      </c>
      <c r="H543" s="8">
        <f t="shared" si="51"/>
        <v>0.34143377885783721</v>
      </c>
      <c r="I543">
        <f t="shared" si="52"/>
        <v>2</v>
      </c>
      <c r="J543">
        <f>VLOOKUP(A543,'Housing Cost Calc'!$A$1:$C$826,3,FALSE)</f>
        <v>1694</v>
      </c>
      <c r="K543">
        <f t="shared" si="53"/>
        <v>0.33817343347640627</v>
      </c>
    </row>
    <row r="544" spans="1:11" ht="60" x14ac:dyDescent="0.25">
      <c r="A544" s="4" t="s">
        <v>1518</v>
      </c>
      <c r="B544">
        <v>89036</v>
      </c>
      <c r="C544">
        <v>2.1800000000000002</v>
      </c>
      <c r="D544">
        <f t="shared" si="48"/>
        <v>60302.788348208305</v>
      </c>
      <c r="E544">
        <f t="shared" si="49"/>
        <v>60.302788348208303</v>
      </c>
      <c r="F544" s="8">
        <v>0.65978128797083835</v>
      </c>
      <c r="G544">
        <f t="shared" si="50"/>
        <v>4</v>
      </c>
      <c r="H544" s="8">
        <f t="shared" si="51"/>
        <v>0.34021871202916165</v>
      </c>
      <c r="I544">
        <f t="shared" si="52"/>
        <v>2</v>
      </c>
      <c r="J544">
        <f>VLOOKUP(A544,'Housing Cost Calc'!$A$1:$C$826,3,FALSE)</f>
        <v>1489</v>
      </c>
      <c r="K544">
        <f t="shared" si="53"/>
        <v>0.29630470645609686</v>
      </c>
    </row>
    <row r="545" spans="1:11" ht="45" x14ac:dyDescent="0.25">
      <c r="A545" s="4" t="s">
        <v>908</v>
      </c>
      <c r="B545">
        <v>86705</v>
      </c>
      <c r="C545">
        <v>2.06</v>
      </c>
      <c r="D545">
        <f t="shared" si="48"/>
        <v>60410.236004154707</v>
      </c>
      <c r="E545">
        <f t="shared" si="49"/>
        <v>60.410236004154704</v>
      </c>
      <c r="F545" s="8">
        <v>0.66099635479951402</v>
      </c>
      <c r="G545">
        <f t="shared" si="50"/>
        <v>4</v>
      </c>
      <c r="H545" s="8">
        <f t="shared" si="51"/>
        <v>0.33900364520048598</v>
      </c>
      <c r="I545">
        <f t="shared" si="52"/>
        <v>2</v>
      </c>
      <c r="J545">
        <f>VLOOKUP(A545,'Housing Cost Calc'!$A$1:$C$826,3,FALSE)</f>
        <v>1908</v>
      </c>
      <c r="K545">
        <f t="shared" si="53"/>
        <v>0.37900861699042743</v>
      </c>
    </row>
    <row r="546" spans="1:11" ht="60" x14ac:dyDescent="0.25">
      <c r="A546" s="4" t="s">
        <v>1602</v>
      </c>
      <c r="B546">
        <v>97750</v>
      </c>
      <c r="C546">
        <v>2.61</v>
      </c>
      <c r="D546">
        <f t="shared" si="48"/>
        <v>60505.731022689404</v>
      </c>
      <c r="E546">
        <f t="shared" si="49"/>
        <v>60.505731022689403</v>
      </c>
      <c r="F546" s="8">
        <v>0.66221142162818958</v>
      </c>
      <c r="G546">
        <f t="shared" si="50"/>
        <v>4</v>
      </c>
      <c r="H546" s="8">
        <f t="shared" si="51"/>
        <v>0.33778857837181042</v>
      </c>
      <c r="I546">
        <f t="shared" si="52"/>
        <v>2</v>
      </c>
      <c r="J546">
        <f>VLOOKUP(A546,'Housing Cost Calc'!$A$1:$C$826,3,FALSE)</f>
        <v>1528</v>
      </c>
      <c r="K546">
        <f t="shared" si="53"/>
        <v>0.30304567336148824</v>
      </c>
    </row>
    <row r="547" spans="1:11" ht="60" x14ac:dyDescent="0.25">
      <c r="A547" s="4" t="s">
        <v>1211</v>
      </c>
      <c r="B547">
        <v>90571</v>
      </c>
      <c r="C547">
        <v>2.23</v>
      </c>
      <c r="D547">
        <f t="shared" si="48"/>
        <v>60650.82759815242</v>
      </c>
      <c r="E547">
        <f t="shared" si="49"/>
        <v>60.650827598152418</v>
      </c>
      <c r="F547" s="8">
        <v>0.66342648845686514</v>
      </c>
      <c r="G547">
        <f t="shared" si="50"/>
        <v>4</v>
      </c>
      <c r="H547" s="8">
        <f t="shared" si="51"/>
        <v>0.33657351154313486</v>
      </c>
      <c r="I547">
        <f t="shared" si="52"/>
        <v>2</v>
      </c>
      <c r="J547">
        <f>VLOOKUP(A547,'Housing Cost Calc'!$A$1:$C$826,3,FALSE)</f>
        <v>1431</v>
      </c>
      <c r="K547">
        <f t="shared" si="53"/>
        <v>0.28312886534334947</v>
      </c>
    </row>
    <row r="548" spans="1:11" ht="45" x14ac:dyDescent="0.25">
      <c r="A548" s="4" t="s">
        <v>1023</v>
      </c>
      <c r="B548">
        <v>100156</v>
      </c>
      <c r="C548">
        <v>2.72</v>
      </c>
      <c r="D548">
        <f t="shared" si="48"/>
        <v>60728.495152847412</v>
      </c>
      <c r="E548">
        <f t="shared" si="49"/>
        <v>60.728495152847415</v>
      </c>
      <c r="F548" s="8">
        <v>0.6646415552855407</v>
      </c>
      <c r="G548">
        <f t="shared" si="50"/>
        <v>4</v>
      </c>
      <c r="H548" s="8">
        <f t="shared" si="51"/>
        <v>0.3353584447144593</v>
      </c>
      <c r="I548">
        <f t="shared" si="52"/>
        <v>2</v>
      </c>
      <c r="J548">
        <f>VLOOKUP(A548,'Housing Cost Calc'!$A$1:$C$826,3,FALSE)</f>
        <v>1861</v>
      </c>
      <c r="K548">
        <f t="shared" si="53"/>
        <v>0.36773511254959701</v>
      </c>
    </row>
    <row r="549" spans="1:11" ht="60" x14ac:dyDescent="0.25">
      <c r="A549" s="4" t="s">
        <v>1525</v>
      </c>
      <c r="B549">
        <v>89699</v>
      </c>
      <c r="C549">
        <v>2.1800000000000002</v>
      </c>
      <c r="D549">
        <f t="shared" si="48"/>
        <v>60751.828609168617</v>
      </c>
      <c r="E549">
        <f t="shared" si="49"/>
        <v>60.751828609168619</v>
      </c>
      <c r="F549" s="8">
        <v>0.66585662211421626</v>
      </c>
      <c r="G549">
        <f t="shared" si="50"/>
        <v>4</v>
      </c>
      <c r="H549" s="8">
        <f t="shared" si="51"/>
        <v>0.33414337788578374</v>
      </c>
      <c r="I549">
        <f t="shared" si="52"/>
        <v>2</v>
      </c>
      <c r="J549">
        <f>VLOOKUP(A549,'Housing Cost Calc'!$A$1:$C$826,3,FALSE)</f>
        <v>1530</v>
      </c>
      <c r="K549">
        <f t="shared" si="53"/>
        <v>0.30221312543716788</v>
      </c>
    </row>
    <row r="550" spans="1:11" ht="60" x14ac:dyDescent="0.25">
      <c r="A550" s="4" t="s">
        <v>1548</v>
      </c>
      <c r="B550">
        <v>101848</v>
      </c>
      <c r="C550">
        <v>2.81</v>
      </c>
      <c r="D550">
        <f t="shared" si="48"/>
        <v>60757.423001819821</v>
      </c>
      <c r="E550">
        <f t="shared" si="49"/>
        <v>60.757423001819824</v>
      </c>
      <c r="F550" s="8">
        <v>0.66707168894289182</v>
      </c>
      <c r="G550">
        <f t="shared" si="50"/>
        <v>4</v>
      </c>
      <c r="H550" s="8">
        <f t="shared" si="51"/>
        <v>0.33292831105710818</v>
      </c>
      <c r="I550">
        <f t="shared" si="52"/>
        <v>2</v>
      </c>
      <c r="J550">
        <f>VLOOKUP(A550,'Housing Cost Calc'!$A$1:$C$826,3,FALSE)</f>
        <v>1522</v>
      </c>
      <c r="K550">
        <f t="shared" si="53"/>
        <v>0.30060524455510484</v>
      </c>
    </row>
    <row r="551" spans="1:11" ht="60" x14ac:dyDescent="0.25">
      <c r="A551" s="4" t="s">
        <v>1617</v>
      </c>
      <c r="B551">
        <v>96607</v>
      </c>
      <c r="C551">
        <v>2.52</v>
      </c>
      <c r="D551">
        <f t="shared" si="48"/>
        <v>60856.689740004025</v>
      </c>
      <c r="E551">
        <f t="shared" si="49"/>
        <v>60.856689740004022</v>
      </c>
      <c r="F551" s="8">
        <v>0.66828675577156749</v>
      </c>
      <c r="G551">
        <f t="shared" si="50"/>
        <v>4</v>
      </c>
      <c r="H551" s="8">
        <f t="shared" si="51"/>
        <v>0.33171324422843251</v>
      </c>
      <c r="I551">
        <f t="shared" si="52"/>
        <v>2</v>
      </c>
      <c r="J551">
        <f>VLOOKUP(A551,'Housing Cost Calc'!$A$1:$C$826,3,FALSE)</f>
        <v>1494</v>
      </c>
      <c r="K551">
        <f t="shared" si="53"/>
        <v>0.29459374271905336</v>
      </c>
    </row>
    <row r="552" spans="1:11" ht="60" x14ac:dyDescent="0.25">
      <c r="A552" s="4" t="s">
        <v>1448</v>
      </c>
      <c r="B552">
        <v>96916</v>
      </c>
      <c r="C552">
        <v>2.5299999999999998</v>
      </c>
      <c r="D552">
        <f t="shared" si="48"/>
        <v>60930.567158276557</v>
      </c>
      <c r="E552">
        <f t="shared" si="49"/>
        <v>60.93056715827656</v>
      </c>
      <c r="F552" s="8">
        <v>0.66950182260024305</v>
      </c>
      <c r="G552">
        <f t="shared" si="50"/>
        <v>4</v>
      </c>
      <c r="H552" s="8">
        <f t="shared" si="51"/>
        <v>0.33049817739975695</v>
      </c>
      <c r="I552">
        <f t="shared" si="52"/>
        <v>2</v>
      </c>
      <c r="J552">
        <f>VLOOKUP(A552,'Housing Cost Calc'!$A$1:$C$826,3,FALSE)</f>
        <v>1905</v>
      </c>
      <c r="K552">
        <f t="shared" si="53"/>
        <v>0.37518114578874051</v>
      </c>
    </row>
    <row r="553" spans="1:11" ht="60" x14ac:dyDescent="0.25">
      <c r="A553" s="4" t="s">
        <v>1653</v>
      </c>
      <c r="B553">
        <v>85378</v>
      </c>
      <c r="C553">
        <v>1.96</v>
      </c>
      <c r="D553">
        <f t="shared" si="48"/>
        <v>60984.285714285717</v>
      </c>
      <c r="E553">
        <f t="shared" si="49"/>
        <v>60.984285714285718</v>
      </c>
      <c r="F553" s="8">
        <v>0.67071688942891861</v>
      </c>
      <c r="G553">
        <f t="shared" si="50"/>
        <v>4</v>
      </c>
      <c r="H553" s="8">
        <f t="shared" si="51"/>
        <v>0.32928311057108139</v>
      </c>
      <c r="I553">
        <f t="shared" si="52"/>
        <v>2</v>
      </c>
      <c r="J553">
        <f>VLOOKUP(A553,'Housing Cost Calc'!$A$1:$C$826,3,FALSE)</f>
        <v>1363</v>
      </c>
      <c r="K553">
        <f t="shared" si="53"/>
        <v>0.26820023893743117</v>
      </c>
    </row>
    <row r="554" spans="1:11" ht="60" x14ac:dyDescent="0.25">
      <c r="A554" s="4" t="s">
        <v>1382</v>
      </c>
      <c r="B554">
        <v>96111</v>
      </c>
      <c r="C554">
        <v>2.48</v>
      </c>
      <c r="D554">
        <f t="shared" si="48"/>
        <v>61030.546030576545</v>
      </c>
      <c r="E554">
        <f t="shared" si="49"/>
        <v>61.030546030576545</v>
      </c>
      <c r="F554" s="8">
        <v>0.67193195625759417</v>
      </c>
      <c r="G554">
        <f t="shared" si="50"/>
        <v>4</v>
      </c>
      <c r="H554" s="8">
        <f t="shared" si="51"/>
        <v>0.32806804374240583</v>
      </c>
      <c r="I554">
        <f t="shared" si="52"/>
        <v>2</v>
      </c>
      <c r="J554">
        <f>VLOOKUP(A554,'Housing Cost Calc'!$A$1:$C$826,3,FALSE)</f>
        <v>1576</v>
      </c>
      <c r="K554">
        <f t="shared" si="53"/>
        <v>0.30987761424459503</v>
      </c>
    </row>
    <row r="555" spans="1:11" ht="60" x14ac:dyDescent="0.25">
      <c r="A555" s="4" t="s">
        <v>1447</v>
      </c>
      <c r="B555">
        <v>87227</v>
      </c>
      <c r="C555">
        <v>2.04</v>
      </c>
      <c r="D555">
        <f t="shared" si="48"/>
        <v>61071.115444755611</v>
      </c>
      <c r="E555">
        <f t="shared" si="49"/>
        <v>61.071115444755613</v>
      </c>
      <c r="F555" s="8">
        <v>0.67314702308626972</v>
      </c>
      <c r="G555">
        <f t="shared" si="50"/>
        <v>4</v>
      </c>
      <c r="H555" s="8">
        <f t="shared" si="51"/>
        <v>0.32685297691373028</v>
      </c>
      <c r="I555">
        <f t="shared" si="52"/>
        <v>2</v>
      </c>
      <c r="J555">
        <f>VLOOKUP(A555,'Housing Cost Calc'!$A$1:$C$826,3,FALSE)</f>
        <v>1786</v>
      </c>
      <c r="K555">
        <f t="shared" si="53"/>
        <v>0.35093513265509613</v>
      </c>
    </row>
    <row r="556" spans="1:11" ht="60" x14ac:dyDescent="0.25">
      <c r="A556" s="4" t="s">
        <v>1543</v>
      </c>
      <c r="B556">
        <v>102656</v>
      </c>
      <c r="C556">
        <v>2.82</v>
      </c>
      <c r="D556">
        <f t="shared" si="48"/>
        <v>61130.758401111263</v>
      </c>
      <c r="E556">
        <f t="shared" si="49"/>
        <v>61.130758401111265</v>
      </c>
      <c r="F556" s="8">
        <v>0.67436208991494528</v>
      </c>
      <c r="G556">
        <f t="shared" si="50"/>
        <v>4</v>
      </c>
      <c r="H556" s="8">
        <f t="shared" si="51"/>
        <v>0.32563791008505472</v>
      </c>
      <c r="I556">
        <f t="shared" si="52"/>
        <v>2</v>
      </c>
      <c r="J556">
        <f>VLOOKUP(A556,'Housing Cost Calc'!$A$1:$C$826,3,FALSE)</f>
        <v>1507</v>
      </c>
      <c r="K556">
        <f t="shared" si="53"/>
        <v>0.29582489196913447</v>
      </c>
    </row>
    <row r="557" spans="1:11" ht="60" x14ac:dyDescent="0.25">
      <c r="A557" s="4" t="s">
        <v>1393</v>
      </c>
      <c r="B557">
        <v>89261</v>
      </c>
      <c r="C557">
        <v>2.13</v>
      </c>
      <c r="D557">
        <f t="shared" si="48"/>
        <v>61160.629427915308</v>
      </c>
      <c r="E557">
        <f t="shared" si="49"/>
        <v>61.16062942791531</v>
      </c>
      <c r="F557" s="8">
        <v>0.67557715674362095</v>
      </c>
      <c r="G557">
        <f t="shared" si="50"/>
        <v>4</v>
      </c>
      <c r="H557" s="8">
        <f t="shared" si="51"/>
        <v>0.32442284325637905</v>
      </c>
      <c r="I557">
        <f t="shared" si="52"/>
        <v>2</v>
      </c>
      <c r="J557">
        <f>VLOOKUP(A557,'Housing Cost Calc'!$A$1:$C$826,3,FALSE)</f>
        <v>1605</v>
      </c>
      <c r="K557">
        <f t="shared" si="53"/>
        <v>0.31490846611871581</v>
      </c>
    </row>
    <row r="558" spans="1:11" ht="60" x14ac:dyDescent="0.25">
      <c r="A558" s="4" t="s">
        <v>1057</v>
      </c>
      <c r="B558">
        <v>90929</v>
      </c>
      <c r="C558">
        <v>2.21</v>
      </c>
      <c r="D558">
        <f t="shared" si="48"/>
        <v>61165.464485290693</v>
      </c>
      <c r="E558">
        <f t="shared" si="49"/>
        <v>61.165464485290691</v>
      </c>
      <c r="F558" s="8">
        <v>0.67679222357229651</v>
      </c>
      <c r="G558">
        <f t="shared" si="50"/>
        <v>4</v>
      </c>
      <c r="H558" s="8">
        <f t="shared" si="51"/>
        <v>0.32320777642770349</v>
      </c>
      <c r="I558">
        <f t="shared" si="52"/>
        <v>2</v>
      </c>
      <c r="J558">
        <f>VLOOKUP(A558,'Housing Cost Calc'!$A$1:$C$826,3,FALSE)</f>
        <v>1930</v>
      </c>
      <c r="K558">
        <f t="shared" si="53"/>
        <v>0.37864504414201916</v>
      </c>
    </row>
    <row r="559" spans="1:11" ht="45" x14ac:dyDescent="0.25">
      <c r="A559" s="4" t="s">
        <v>1031</v>
      </c>
      <c r="B559">
        <v>100357</v>
      </c>
      <c r="C559">
        <v>2.68</v>
      </c>
      <c r="D559">
        <f t="shared" si="48"/>
        <v>61302.79463632861</v>
      </c>
      <c r="E559">
        <f t="shared" si="49"/>
        <v>61.302794636328613</v>
      </c>
      <c r="F559" s="8">
        <v>0.67800729040097207</v>
      </c>
      <c r="G559">
        <f t="shared" si="50"/>
        <v>4</v>
      </c>
      <c r="H559" s="8">
        <f t="shared" si="51"/>
        <v>0.32199270959902793</v>
      </c>
      <c r="I559">
        <f t="shared" si="52"/>
        <v>2</v>
      </c>
      <c r="J559">
        <f>VLOOKUP(A559,'Housing Cost Calc'!$A$1:$C$826,3,FALSE)</f>
        <v>2200</v>
      </c>
      <c r="K559">
        <f t="shared" si="53"/>
        <v>0.43064920867987821</v>
      </c>
    </row>
    <row r="560" spans="1:11" ht="60" x14ac:dyDescent="0.25">
      <c r="A560" s="4" t="s">
        <v>1314</v>
      </c>
      <c r="B560">
        <v>101974</v>
      </c>
      <c r="C560">
        <v>2.76</v>
      </c>
      <c r="D560">
        <f t="shared" si="48"/>
        <v>61381.134912841146</v>
      </c>
      <c r="E560">
        <f t="shared" si="49"/>
        <v>61.381134912841148</v>
      </c>
      <c r="F560" s="8">
        <v>0.67922235722964763</v>
      </c>
      <c r="G560">
        <f t="shared" si="50"/>
        <v>4</v>
      </c>
      <c r="H560" s="8">
        <f t="shared" si="51"/>
        <v>0.32077764277035237</v>
      </c>
      <c r="I560">
        <f t="shared" si="52"/>
        <v>2</v>
      </c>
      <c r="J560">
        <f>VLOOKUP(A560,'Housing Cost Calc'!$A$1:$C$826,3,FALSE)</f>
        <v>1923</v>
      </c>
      <c r="K560">
        <f t="shared" si="53"/>
        <v>0.37594612795555238</v>
      </c>
    </row>
    <row r="561" spans="1:11" ht="45" x14ac:dyDescent="0.25">
      <c r="A561" s="4" t="s">
        <v>1017</v>
      </c>
      <c r="B561">
        <v>93558</v>
      </c>
      <c r="C561">
        <v>2.3199999999999998</v>
      </c>
      <c r="D561">
        <f t="shared" si="48"/>
        <v>61423.836227449618</v>
      </c>
      <c r="E561">
        <f t="shared" si="49"/>
        <v>61.42383622744962</v>
      </c>
      <c r="F561" s="8">
        <v>0.68043742405832319</v>
      </c>
      <c r="G561">
        <f t="shared" si="50"/>
        <v>4</v>
      </c>
      <c r="H561" s="8">
        <f t="shared" si="51"/>
        <v>0.31956257594167681</v>
      </c>
      <c r="I561">
        <f t="shared" si="52"/>
        <v>2</v>
      </c>
      <c r="J561">
        <f>VLOOKUP(A561,'Housing Cost Calc'!$A$1:$C$826,3,FALSE)</f>
        <v>1831</v>
      </c>
      <c r="K561">
        <f t="shared" si="53"/>
        <v>0.35771129498715615</v>
      </c>
    </row>
    <row r="562" spans="1:11" ht="60" x14ac:dyDescent="0.25">
      <c r="A562" s="4" t="s">
        <v>1359</v>
      </c>
      <c r="B562">
        <v>95240</v>
      </c>
      <c r="C562">
        <v>2.4</v>
      </c>
      <c r="D562">
        <f t="shared" si="48"/>
        <v>61477.15564879906</v>
      </c>
      <c r="E562">
        <f t="shared" si="49"/>
        <v>61.477155648799062</v>
      </c>
      <c r="F562" s="8">
        <v>0.68165249088699875</v>
      </c>
      <c r="G562">
        <f t="shared" si="50"/>
        <v>4</v>
      </c>
      <c r="H562" s="8">
        <f t="shared" si="51"/>
        <v>0.31834750911300125</v>
      </c>
      <c r="I562">
        <f t="shared" si="52"/>
        <v>2</v>
      </c>
      <c r="J562">
        <f>VLOOKUP(A562,'Housing Cost Calc'!$A$1:$C$826,3,FALSE)</f>
        <v>1358</v>
      </c>
      <c r="K562">
        <f t="shared" si="53"/>
        <v>0.26507407227969793</v>
      </c>
    </row>
    <row r="563" spans="1:11" ht="60" x14ac:dyDescent="0.25">
      <c r="A563" s="4" t="s">
        <v>1230</v>
      </c>
      <c r="B563">
        <v>93843</v>
      </c>
      <c r="C563">
        <v>2.33</v>
      </c>
      <c r="D563">
        <f t="shared" si="48"/>
        <v>61478.593395772703</v>
      </c>
      <c r="E563">
        <f t="shared" si="49"/>
        <v>61.478593395772705</v>
      </c>
      <c r="F563" s="8">
        <v>0.68286755771567431</v>
      </c>
      <c r="G563">
        <f t="shared" si="50"/>
        <v>4</v>
      </c>
      <c r="H563" s="8">
        <f t="shared" si="51"/>
        <v>0.31713244228432569</v>
      </c>
      <c r="I563">
        <f t="shared" si="52"/>
        <v>2</v>
      </c>
      <c r="J563">
        <f>VLOOKUP(A563,'Housing Cost Calc'!$A$1:$C$826,3,FALSE)</f>
        <v>1818</v>
      </c>
      <c r="K563">
        <f t="shared" si="53"/>
        <v>0.35485522350125986</v>
      </c>
    </row>
    <row r="564" spans="1:11" ht="60" x14ac:dyDescent="0.25">
      <c r="A564" s="4" t="s">
        <v>1159</v>
      </c>
      <c r="B564">
        <v>98000</v>
      </c>
      <c r="C564">
        <v>2.54</v>
      </c>
      <c r="D564">
        <f t="shared" si="48"/>
        <v>61490.668903539539</v>
      </c>
      <c r="E564">
        <f t="shared" si="49"/>
        <v>61.490668903539536</v>
      </c>
      <c r="F564" s="8">
        <v>0.68408262454434998</v>
      </c>
      <c r="G564">
        <f t="shared" si="50"/>
        <v>4</v>
      </c>
      <c r="H564" s="8">
        <f t="shared" si="51"/>
        <v>0.31591737545565002</v>
      </c>
      <c r="I564">
        <f t="shared" si="52"/>
        <v>2</v>
      </c>
      <c r="J564">
        <f>VLOOKUP(A564,'Housing Cost Calc'!$A$1:$C$826,3,FALSE)</f>
        <v>1768</v>
      </c>
      <c r="K564">
        <f t="shared" si="53"/>
        <v>0.34502795917347323</v>
      </c>
    </row>
    <row r="565" spans="1:11" ht="60" x14ac:dyDescent="0.25">
      <c r="A565" s="4" t="s">
        <v>1675</v>
      </c>
      <c r="B565">
        <v>103348</v>
      </c>
      <c r="C565">
        <v>2.82</v>
      </c>
      <c r="D565">
        <f t="shared" si="48"/>
        <v>61542.838404360649</v>
      </c>
      <c r="E565">
        <f t="shared" si="49"/>
        <v>61.542838404360651</v>
      </c>
      <c r="F565" s="8">
        <v>0.68529769137302554</v>
      </c>
      <c r="G565">
        <f t="shared" si="50"/>
        <v>4</v>
      </c>
      <c r="H565" s="8">
        <f t="shared" si="51"/>
        <v>0.31470230862697446</v>
      </c>
      <c r="I565">
        <f t="shared" si="52"/>
        <v>2</v>
      </c>
      <c r="J565">
        <f>VLOOKUP(A565,'Housing Cost Calc'!$A$1:$C$826,3,FALSE)</f>
        <v>1618</v>
      </c>
      <c r="K565">
        <f t="shared" si="53"/>
        <v>0.31548756124033872</v>
      </c>
    </row>
    <row r="566" spans="1:11" ht="60" x14ac:dyDescent="0.25">
      <c r="A566" s="4" t="s">
        <v>1061</v>
      </c>
      <c r="B566">
        <v>101679</v>
      </c>
      <c r="C566">
        <v>2.72</v>
      </c>
      <c r="D566">
        <f t="shared" si="48"/>
        <v>61651.949545173251</v>
      </c>
      <c r="E566">
        <f t="shared" si="49"/>
        <v>61.651949545173252</v>
      </c>
      <c r="F566" s="8">
        <v>0.6865127582017011</v>
      </c>
      <c r="G566">
        <f t="shared" si="50"/>
        <v>4</v>
      </c>
      <c r="H566" s="8">
        <f t="shared" si="51"/>
        <v>0.3134872417982989</v>
      </c>
      <c r="I566">
        <f t="shared" si="52"/>
        <v>2</v>
      </c>
      <c r="J566">
        <f>VLOOKUP(A566,'Housing Cost Calc'!$A$1:$C$826,3,FALSE)</f>
        <v>1757</v>
      </c>
      <c r="K566">
        <f t="shared" si="53"/>
        <v>0.34198431932069651</v>
      </c>
    </row>
    <row r="567" spans="1:11" ht="75" x14ac:dyDescent="0.25">
      <c r="A567" s="4" t="s">
        <v>1386</v>
      </c>
      <c r="B567">
        <v>93125</v>
      </c>
      <c r="C567">
        <v>2.2799999999999998</v>
      </c>
      <c r="D567">
        <f t="shared" si="48"/>
        <v>61673.53787584111</v>
      </c>
      <c r="E567">
        <f t="shared" si="49"/>
        <v>61.673537875841113</v>
      </c>
      <c r="F567" s="8">
        <v>0.68772782503037666</v>
      </c>
      <c r="G567">
        <f t="shared" si="50"/>
        <v>4</v>
      </c>
      <c r="H567" s="8">
        <f t="shared" si="51"/>
        <v>0.31227217496962334</v>
      </c>
      <c r="I567">
        <f t="shared" si="52"/>
        <v>2</v>
      </c>
      <c r="J567">
        <f>VLOOKUP(A567,'Housing Cost Calc'!$A$1:$C$826,3,FALSE)</f>
        <v>1552</v>
      </c>
      <c r="K567">
        <f t="shared" si="53"/>
        <v>0.30197716300130456</v>
      </c>
    </row>
    <row r="568" spans="1:11" ht="60" x14ac:dyDescent="0.25">
      <c r="A568" s="4" t="s">
        <v>1638</v>
      </c>
      <c r="B568">
        <v>96719</v>
      </c>
      <c r="C568">
        <v>2.4500000000000002</v>
      </c>
      <c r="D568">
        <f t="shared" si="48"/>
        <v>61791.502490229192</v>
      </c>
      <c r="E568">
        <f t="shared" si="49"/>
        <v>61.791502490229192</v>
      </c>
      <c r="F568" s="8">
        <v>0.68894289185905222</v>
      </c>
      <c r="G568">
        <f t="shared" si="50"/>
        <v>4</v>
      </c>
      <c r="H568" s="8">
        <f t="shared" si="51"/>
        <v>0.31105710814094778</v>
      </c>
      <c r="I568">
        <f t="shared" si="52"/>
        <v>2</v>
      </c>
      <c r="J568">
        <f>VLOOKUP(A568,'Housing Cost Calc'!$A$1:$C$826,3,FALSE)</f>
        <v>1506</v>
      </c>
      <c r="K568">
        <f t="shared" si="53"/>
        <v>0.29246739877959177</v>
      </c>
    </row>
    <row r="569" spans="1:11" ht="60" x14ac:dyDescent="0.25">
      <c r="A569" s="4" t="s">
        <v>1088</v>
      </c>
      <c r="B569">
        <v>99722</v>
      </c>
      <c r="C569">
        <v>2.6</v>
      </c>
      <c r="D569">
        <f t="shared" si="48"/>
        <v>61844.959013525222</v>
      </c>
      <c r="E569">
        <f t="shared" si="49"/>
        <v>61.844959013525219</v>
      </c>
      <c r="F569" s="8">
        <v>0.69015795868772778</v>
      </c>
      <c r="G569">
        <f t="shared" si="50"/>
        <v>4</v>
      </c>
      <c r="H569" s="8">
        <f t="shared" si="51"/>
        <v>0.30984204131227222</v>
      </c>
      <c r="I569">
        <f t="shared" si="52"/>
        <v>2</v>
      </c>
      <c r="J569">
        <f>VLOOKUP(A569,'Housing Cost Calc'!$A$1:$C$826,3,FALSE)</f>
        <v>1473</v>
      </c>
      <c r="K569">
        <f t="shared" si="53"/>
        <v>0.28581149186523569</v>
      </c>
    </row>
    <row r="570" spans="1:11" ht="60" x14ac:dyDescent="0.25">
      <c r="A570" s="4" t="s">
        <v>1203</v>
      </c>
      <c r="B570">
        <v>98664</v>
      </c>
      <c r="C570">
        <v>2.54</v>
      </c>
      <c r="D570">
        <f t="shared" si="48"/>
        <v>61907.299558151281</v>
      </c>
      <c r="E570">
        <f t="shared" si="49"/>
        <v>61.90729955815128</v>
      </c>
      <c r="F570" s="8">
        <v>0.69137302551640345</v>
      </c>
      <c r="G570">
        <f t="shared" si="50"/>
        <v>4</v>
      </c>
      <c r="H570" s="8">
        <f t="shared" si="51"/>
        <v>0.30862697448359655</v>
      </c>
      <c r="I570">
        <f t="shared" si="52"/>
        <v>2</v>
      </c>
      <c r="J570">
        <f>VLOOKUP(A570,'Housing Cost Calc'!$A$1:$C$826,3,FALSE)</f>
        <v>1549</v>
      </c>
      <c r="K570">
        <f t="shared" si="53"/>
        <v>0.30025538398003881</v>
      </c>
    </row>
    <row r="571" spans="1:11" ht="60" x14ac:dyDescent="0.25">
      <c r="A571" s="4" t="s">
        <v>1629</v>
      </c>
      <c r="B571">
        <v>89079</v>
      </c>
      <c r="C571">
        <v>2.0699999999999998</v>
      </c>
      <c r="D571">
        <f t="shared" si="48"/>
        <v>61914.184965967215</v>
      </c>
      <c r="E571">
        <f t="shared" si="49"/>
        <v>61.914184965967216</v>
      </c>
      <c r="F571" s="8">
        <v>0.69258809234507901</v>
      </c>
      <c r="G571">
        <f t="shared" si="50"/>
        <v>4</v>
      </c>
      <c r="H571" s="8">
        <f t="shared" si="51"/>
        <v>0.30741190765492099</v>
      </c>
      <c r="I571">
        <f t="shared" si="52"/>
        <v>2</v>
      </c>
      <c r="J571">
        <f>VLOOKUP(A571,'Housing Cost Calc'!$A$1:$C$826,3,FALSE)</f>
        <v>1650</v>
      </c>
      <c r="K571">
        <f t="shared" si="53"/>
        <v>0.3197974746963656</v>
      </c>
    </row>
    <row r="572" spans="1:11" ht="60" x14ac:dyDescent="0.25">
      <c r="A572" s="4" t="s">
        <v>1474</v>
      </c>
      <c r="B572">
        <v>106904</v>
      </c>
      <c r="C572">
        <v>2.98</v>
      </c>
      <c r="D572">
        <f t="shared" si="48"/>
        <v>61927.824454042777</v>
      </c>
      <c r="E572">
        <f t="shared" si="49"/>
        <v>61.927824454042778</v>
      </c>
      <c r="F572" s="8">
        <v>0.69380315917375457</v>
      </c>
      <c r="G572">
        <f t="shared" si="50"/>
        <v>4</v>
      </c>
      <c r="H572" s="8">
        <f t="shared" si="51"/>
        <v>0.30619684082624543</v>
      </c>
      <c r="I572">
        <f t="shared" si="52"/>
        <v>2</v>
      </c>
      <c r="J572">
        <f>VLOOKUP(A572,'Housing Cost Calc'!$A$1:$C$826,3,FALSE)</f>
        <v>2045</v>
      </c>
      <c r="K572">
        <f t="shared" si="53"/>
        <v>0.39626775550966375</v>
      </c>
    </row>
    <row r="573" spans="1:11" ht="45" x14ac:dyDescent="0.25">
      <c r="A573" s="4" t="s">
        <v>929</v>
      </c>
      <c r="B573">
        <v>100813</v>
      </c>
      <c r="C573">
        <v>2.65</v>
      </c>
      <c r="D573">
        <f t="shared" si="48"/>
        <v>61928.933613381123</v>
      </c>
      <c r="E573">
        <f t="shared" si="49"/>
        <v>61.928933613381126</v>
      </c>
      <c r="F573" s="8">
        <v>0.69501822600243013</v>
      </c>
      <c r="G573">
        <f t="shared" si="50"/>
        <v>4</v>
      </c>
      <c r="H573" s="8">
        <f t="shared" si="51"/>
        <v>0.30498177399756987</v>
      </c>
      <c r="I573">
        <f t="shared" si="52"/>
        <v>2</v>
      </c>
      <c r="J573">
        <f>VLOOKUP(A573,'Housing Cost Calc'!$A$1:$C$826,3,FALSE)</f>
        <v>2347</v>
      </c>
      <c r="K573">
        <f t="shared" si="53"/>
        <v>0.45477934717601115</v>
      </c>
    </row>
    <row r="574" spans="1:11" ht="60" x14ac:dyDescent="0.25">
      <c r="A574" s="4" t="s">
        <v>1138</v>
      </c>
      <c r="B574">
        <v>90054</v>
      </c>
      <c r="C574">
        <v>2.11</v>
      </c>
      <c r="D574">
        <f t="shared" si="48"/>
        <v>61995.730307040641</v>
      </c>
      <c r="E574">
        <f t="shared" si="49"/>
        <v>61.995730307040638</v>
      </c>
      <c r="F574" s="8">
        <v>0.69623329283110569</v>
      </c>
      <c r="G574">
        <f t="shared" si="50"/>
        <v>4</v>
      </c>
      <c r="H574" s="8">
        <f t="shared" si="51"/>
        <v>0.30376670716889431</v>
      </c>
      <c r="I574">
        <f t="shared" si="52"/>
        <v>2</v>
      </c>
      <c r="J574">
        <f>VLOOKUP(A574,'Housing Cost Calc'!$A$1:$C$826,3,FALSE)</f>
        <v>1342</v>
      </c>
      <c r="K574">
        <f t="shared" si="53"/>
        <v>0.25975982410793741</v>
      </c>
    </row>
    <row r="575" spans="1:11" ht="60" x14ac:dyDescent="0.25">
      <c r="A575" s="4" t="s">
        <v>1142</v>
      </c>
      <c r="B575">
        <v>94872</v>
      </c>
      <c r="C575">
        <v>2.33</v>
      </c>
      <c r="D575">
        <f t="shared" si="48"/>
        <v>62152.713709533455</v>
      </c>
      <c r="E575">
        <f t="shared" si="49"/>
        <v>62.152713709533458</v>
      </c>
      <c r="F575" s="8">
        <v>0.69744835965978125</v>
      </c>
      <c r="G575">
        <f t="shared" si="50"/>
        <v>4</v>
      </c>
      <c r="H575" s="8">
        <f t="shared" si="51"/>
        <v>0.30255164034021875</v>
      </c>
      <c r="I575">
        <f t="shared" si="52"/>
        <v>2</v>
      </c>
      <c r="J575">
        <f>VLOOKUP(A575,'Housing Cost Calc'!$A$1:$C$826,3,FALSE)</f>
        <v>1648</v>
      </c>
      <c r="K575">
        <f t="shared" si="53"/>
        <v>0.31818401514086436</v>
      </c>
    </row>
    <row r="576" spans="1:11" ht="60" x14ac:dyDescent="0.25">
      <c r="A576" s="4" t="s">
        <v>1585</v>
      </c>
      <c r="B576">
        <v>102697</v>
      </c>
      <c r="C576">
        <v>2.72</v>
      </c>
      <c r="D576">
        <f t="shared" si="48"/>
        <v>62269.202710890713</v>
      </c>
      <c r="E576">
        <f t="shared" si="49"/>
        <v>62.26920271089071</v>
      </c>
      <c r="F576" s="8">
        <v>0.69866342648845692</v>
      </c>
      <c r="G576">
        <f t="shared" si="50"/>
        <v>4</v>
      </c>
      <c r="H576" s="8">
        <f t="shared" si="51"/>
        <v>0.30133657351154308</v>
      </c>
      <c r="I576">
        <f t="shared" si="52"/>
        <v>2</v>
      </c>
      <c r="J576">
        <f>VLOOKUP(A576,'Housing Cost Calc'!$A$1:$C$826,3,FALSE)</f>
        <v>1664</v>
      </c>
      <c r="K576">
        <f t="shared" si="53"/>
        <v>0.32067216425926154</v>
      </c>
    </row>
    <row r="577" spans="1:11" ht="60" x14ac:dyDescent="0.25">
      <c r="A577" s="4" t="s">
        <v>1354</v>
      </c>
      <c r="B577">
        <v>105701</v>
      </c>
      <c r="C577">
        <v>2.86</v>
      </c>
      <c r="D577">
        <f t="shared" si="48"/>
        <v>62502.311568442019</v>
      </c>
      <c r="E577">
        <f t="shared" si="49"/>
        <v>62.502311568442018</v>
      </c>
      <c r="F577" s="8">
        <v>0.69987849331713248</v>
      </c>
      <c r="G577">
        <f t="shared" si="50"/>
        <v>4</v>
      </c>
      <c r="H577" s="8">
        <f t="shared" si="51"/>
        <v>0.30012150668286752</v>
      </c>
      <c r="I577">
        <f t="shared" si="52"/>
        <v>2</v>
      </c>
      <c r="J577">
        <f>VLOOKUP(A577,'Housing Cost Calc'!$A$1:$C$826,3,FALSE)</f>
        <v>1769</v>
      </c>
      <c r="K577">
        <f t="shared" si="53"/>
        <v>0.33963543855101525</v>
      </c>
    </row>
    <row r="578" spans="1:11" ht="45" x14ac:dyDescent="0.25">
      <c r="A578" s="4" t="s">
        <v>937</v>
      </c>
      <c r="B578">
        <v>98636</v>
      </c>
      <c r="C578">
        <v>2.4900000000000002</v>
      </c>
      <c r="D578">
        <f t="shared" ref="D578:D641" si="54">(B578/(C578)^0.5)</f>
        <v>62508.025174732407</v>
      </c>
      <c r="E578">
        <f t="shared" ref="E578:E641" si="55">D578/1000</f>
        <v>62.50802517473241</v>
      </c>
      <c r="F578" s="8">
        <v>0.70109356014580804</v>
      </c>
      <c r="G578">
        <f t="shared" si="50"/>
        <v>4</v>
      </c>
      <c r="H578" s="8">
        <f t="shared" si="51"/>
        <v>0.29890643985419196</v>
      </c>
      <c r="I578">
        <f t="shared" si="52"/>
        <v>2</v>
      </c>
      <c r="J578">
        <f>VLOOKUP(A578,'Housing Cost Calc'!$A$1:$C$826,3,FALSE)</f>
        <v>1940</v>
      </c>
      <c r="K578">
        <f t="shared" si="53"/>
        <v>0.37243217866704359</v>
      </c>
    </row>
    <row r="579" spans="1:11" ht="45" x14ac:dyDescent="0.25">
      <c r="A579" s="4" t="s">
        <v>914</v>
      </c>
      <c r="B579">
        <v>91996</v>
      </c>
      <c r="C579">
        <v>2.16</v>
      </c>
      <c r="D579">
        <f t="shared" si="54"/>
        <v>62595.349549189232</v>
      </c>
      <c r="E579">
        <f t="shared" si="55"/>
        <v>62.59534954918923</v>
      </c>
      <c r="F579" s="8">
        <v>0.7023086269744836</v>
      </c>
      <c r="G579">
        <f t="shared" ref="G579:G642" si="56">IF(F579&lt;0.2,1,IF(F579&lt;0.4,2,IF(F579&lt;0.6,3,IF(F579&lt;0.8,4,5))))</f>
        <v>4</v>
      </c>
      <c r="H579" s="8">
        <f t="shared" ref="H579:H642" si="57">1-F579</f>
        <v>0.2976913730255164</v>
      </c>
      <c r="I579">
        <f t="shared" ref="I579:I642" si="58">6-G579</f>
        <v>2</v>
      </c>
      <c r="J579">
        <f>VLOOKUP(A579,'Housing Cost Calc'!$A$1:$C$826,3,FALSE)</f>
        <v>2280</v>
      </c>
      <c r="K579">
        <f t="shared" ref="K579:K642" si="59">(J579*12)/D579</f>
        <v>0.43709317380678131</v>
      </c>
    </row>
    <row r="580" spans="1:11" ht="60" x14ac:dyDescent="0.25">
      <c r="A580" s="4" t="s">
        <v>1292</v>
      </c>
      <c r="B580">
        <v>104500</v>
      </c>
      <c r="C580">
        <v>2.78</v>
      </c>
      <c r="D580">
        <f t="shared" si="54"/>
        <v>62674.935037975025</v>
      </c>
      <c r="E580">
        <f t="shared" si="55"/>
        <v>62.674935037975025</v>
      </c>
      <c r="F580" s="8">
        <v>0.70352369380315916</v>
      </c>
      <c r="G580">
        <f t="shared" si="56"/>
        <v>4</v>
      </c>
      <c r="H580" s="8">
        <f t="shared" si="57"/>
        <v>0.29647630619684084</v>
      </c>
      <c r="I580">
        <f t="shared" si="58"/>
        <v>2</v>
      </c>
      <c r="J580">
        <f>VLOOKUP(A580,'Housing Cost Calc'!$A$1:$C$826,3,FALSE)</f>
        <v>1647</v>
      </c>
      <c r="K580">
        <f t="shared" si="59"/>
        <v>0.31534137192204353</v>
      </c>
    </row>
    <row r="581" spans="1:11" ht="45" x14ac:dyDescent="0.25">
      <c r="A581" s="4" t="s">
        <v>902</v>
      </c>
      <c r="B581">
        <v>103810</v>
      </c>
      <c r="C581">
        <v>2.74</v>
      </c>
      <c r="D581">
        <f t="shared" si="54"/>
        <v>62713.914508605667</v>
      </c>
      <c r="E581">
        <f t="shared" si="55"/>
        <v>62.713914508605669</v>
      </c>
      <c r="F581" s="8">
        <v>0.70473876063183472</v>
      </c>
      <c r="G581">
        <f t="shared" si="56"/>
        <v>4</v>
      </c>
      <c r="H581" s="8">
        <f t="shared" si="57"/>
        <v>0.29526123936816528</v>
      </c>
      <c r="I581">
        <f t="shared" si="58"/>
        <v>2</v>
      </c>
      <c r="J581">
        <f>VLOOKUP(A581,'Housing Cost Calc'!$A$1:$C$826,3,FALSE)</f>
        <v>1898</v>
      </c>
      <c r="K581">
        <f t="shared" si="59"/>
        <v>0.36317299244451812</v>
      </c>
    </row>
    <row r="582" spans="1:11" ht="60" x14ac:dyDescent="0.25">
      <c r="A582" s="4" t="s">
        <v>909</v>
      </c>
      <c r="B582">
        <v>99112</v>
      </c>
      <c r="C582">
        <v>2.4900000000000002</v>
      </c>
      <c r="D582">
        <f t="shared" si="54"/>
        <v>62809.677917982059</v>
      </c>
      <c r="E582">
        <f t="shared" si="55"/>
        <v>62.809677917982057</v>
      </c>
      <c r="F582" s="8">
        <v>0.70595382746051027</v>
      </c>
      <c r="G582">
        <f t="shared" si="56"/>
        <v>4</v>
      </c>
      <c r="H582" s="8">
        <f t="shared" si="57"/>
        <v>0.29404617253948973</v>
      </c>
      <c r="I582">
        <f t="shared" si="58"/>
        <v>2</v>
      </c>
      <c r="J582">
        <f>VLOOKUP(A582,'Housing Cost Calc'!$A$1:$C$826,3,FALSE)</f>
        <v>1969</v>
      </c>
      <c r="K582">
        <f t="shared" si="59"/>
        <v>0.37618406562845047</v>
      </c>
    </row>
    <row r="583" spans="1:11" ht="60" x14ac:dyDescent="0.25">
      <c r="A583" s="4" t="s">
        <v>1328</v>
      </c>
      <c r="B583">
        <v>98250</v>
      </c>
      <c r="C583">
        <v>2.44</v>
      </c>
      <c r="D583">
        <f t="shared" si="54"/>
        <v>62898.117267035152</v>
      </c>
      <c r="E583">
        <f t="shared" si="55"/>
        <v>62.898117267035154</v>
      </c>
      <c r="F583" s="8">
        <v>0.70716889428918595</v>
      </c>
      <c r="G583">
        <f t="shared" si="56"/>
        <v>4</v>
      </c>
      <c r="H583" s="8">
        <f t="shared" si="57"/>
        <v>0.29283110571081405</v>
      </c>
      <c r="I583">
        <f t="shared" si="58"/>
        <v>2</v>
      </c>
      <c r="J583">
        <f>VLOOKUP(A583,'Housing Cost Calc'!$A$1:$C$826,3,FALSE)</f>
        <v>1570</v>
      </c>
      <c r="K583">
        <f t="shared" si="59"/>
        <v>0.29953201810500024</v>
      </c>
    </row>
    <row r="584" spans="1:11" ht="60" x14ac:dyDescent="0.25">
      <c r="A584" s="4" t="s">
        <v>1670</v>
      </c>
      <c r="B584">
        <v>100833</v>
      </c>
      <c r="C584">
        <v>2.56</v>
      </c>
      <c r="D584">
        <f t="shared" si="54"/>
        <v>63020.625</v>
      </c>
      <c r="E584">
        <f t="shared" si="55"/>
        <v>63.020625000000003</v>
      </c>
      <c r="F584" s="8">
        <v>0.7083839611178615</v>
      </c>
      <c r="G584">
        <f t="shared" si="56"/>
        <v>4</v>
      </c>
      <c r="H584" s="8">
        <f t="shared" si="57"/>
        <v>0.2916160388821385</v>
      </c>
      <c r="I584">
        <f t="shared" si="58"/>
        <v>2</v>
      </c>
      <c r="J584">
        <f>VLOOKUP(A584,'Housing Cost Calc'!$A$1:$C$826,3,FALSE)</f>
        <v>1587</v>
      </c>
      <c r="K584">
        <f t="shared" si="59"/>
        <v>0.30218678408854244</v>
      </c>
    </row>
    <row r="585" spans="1:11" ht="45" x14ac:dyDescent="0.25">
      <c r="A585" s="4" t="s">
        <v>928</v>
      </c>
      <c r="B585">
        <v>95948</v>
      </c>
      <c r="C585">
        <v>2.31</v>
      </c>
      <c r="D585">
        <f t="shared" si="54"/>
        <v>63129.149227999915</v>
      </c>
      <c r="E585">
        <f t="shared" si="55"/>
        <v>63.129149227999918</v>
      </c>
      <c r="F585" s="8">
        <v>0.70959902794653706</v>
      </c>
      <c r="G585">
        <f t="shared" si="56"/>
        <v>4</v>
      </c>
      <c r="H585" s="8">
        <f t="shared" si="57"/>
        <v>0.29040097205346294</v>
      </c>
      <c r="I585">
        <f t="shared" si="58"/>
        <v>2</v>
      </c>
      <c r="J585">
        <f>VLOOKUP(A585,'Housing Cost Calc'!$A$1:$C$826,3,FALSE)</f>
        <v>1955</v>
      </c>
      <c r="K585">
        <f t="shared" si="59"/>
        <v>0.37161913770247196</v>
      </c>
    </row>
    <row r="586" spans="1:11" ht="60" x14ac:dyDescent="0.25">
      <c r="A586" s="4" t="s">
        <v>1443</v>
      </c>
      <c r="B586">
        <v>103598</v>
      </c>
      <c r="C586">
        <v>2.69</v>
      </c>
      <c r="D586">
        <f t="shared" si="54"/>
        <v>63164.815402506436</v>
      </c>
      <c r="E586">
        <f t="shared" si="55"/>
        <v>63.164815402506434</v>
      </c>
      <c r="F586" s="8">
        <v>0.71081409477521262</v>
      </c>
      <c r="G586">
        <f t="shared" si="56"/>
        <v>4</v>
      </c>
      <c r="H586" s="8">
        <f t="shared" si="57"/>
        <v>0.28918590522478738</v>
      </c>
      <c r="I586">
        <f t="shared" si="58"/>
        <v>2</v>
      </c>
      <c r="J586">
        <f>VLOOKUP(A586,'Housing Cost Calc'!$A$1:$C$826,3,FALSE)</f>
        <v>1613</v>
      </c>
      <c r="K586">
        <f t="shared" si="59"/>
        <v>0.30643642155300177</v>
      </c>
    </row>
    <row r="587" spans="1:11" ht="60" x14ac:dyDescent="0.25">
      <c r="A587" s="4" t="s">
        <v>1409</v>
      </c>
      <c r="B587">
        <v>75881</v>
      </c>
      <c r="C587">
        <v>1.44</v>
      </c>
      <c r="D587">
        <f t="shared" si="54"/>
        <v>63234.166666666672</v>
      </c>
      <c r="E587">
        <f t="shared" si="55"/>
        <v>63.234166666666674</v>
      </c>
      <c r="F587" s="8">
        <v>0.71202916160388818</v>
      </c>
      <c r="G587">
        <f t="shared" si="56"/>
        <v>4</v>
      </c>
      <c r="H587" s="8">
        <f t="shared" si="57"/>
        <v>0.28797083839611182</v>
      </c>
      <c r="I587">
        <f t="shared" si="58"/>
        <v>2</v>
      </c>
      <c r="J587">
        <f>VLOOKUP(A587,'Housing Cost Calc'!$A$1:$C$826,3,FALSE)</f>
        <v>1690</v>
      </c>
      <c r="K587">
        <f t="shared" si="59"/>
        <v>0.32071269487750553</v>
      </c>
    </row>
    <row r="588" spans="1:11" ht="60" x14ac:dyDescent="0.25">
      <c r="A588" s="4" t="s">
        <v>1592</v>
      </c>
      <c r="B588">
        <v>98000</v>
      </c>
      <c r="C588">
        <v>2.37</v>
      </c>
      <c r="D588">
        <f t="shared" si="54"/>
        <v>63657.840641239825</v>
      </c>
      <c r="E588">
        <f t="shared" si="55"/>
        <v>63.657840641239822</v>
      </c>
      <c r="F588" s="8">
        <v>0.71324422843256374</v>
      </c>
      <c r="G588">
        <f t="shared" si="56"/>
        <v>4</v>
      </c>
      <c r="H588" s="8">
        <f t="shared" si="57"/>
        <v>0.28675577156743626</v>
      </c>
      <c r="I588">
        <f t="shared" si="58"/>
        <v>2</v>
      </c>
      <c r="J588">
        <f>VLOOKUP(A588,'Housing Cost Calc'!$A$1:$C$826,3,FALSE)</f>
        <v>1396</v>
      </c>
      <c r="K588">
        <f t="shared" si="59"/>
        <v>0.26315689993963531</v>
      </c>
    </row>
    <row r="589" spans="1:11" ht="60" x14ac:dyDescent="0.25">
      <c r="A589" s="4" t="s">
        <v>1091</v>
      </c>
      <c r="B589">
        <v>99743</v>
      </c>
      <c r="C589">
        <v>2.4500000000000002</v>
      </c>
      <c r="D589">
        <f t="shared" si="54"/>
        <v>63723.465222789004</v>
      </c>
      <c r="E589">
        <f t="shared" si="55"/>
        <v>63.723465222789002</v>
      </c>
      <c r="F589" s="8">
        <v>0.71445929526123941</v>
      </c>
      <c r="G589">
        <f t="shared" si="56"/>
        <v>4</v>
      </c>
      <c r="H589" s="8">
        <f t="shared" si="57"/>
        <v>0.28554070473876059</v>
      </c>
      <c r="I589">
        <f t="shared" si="58"/>
        <v>2</v>
      </c>
      <c r="J589">
        <f>VLOOKUP(A589,'Housing Cost Calc'!$A$1:$C$826,3,FALSE)</f>
        <v>1591</v>
      </c>
      <c r="K589">
        <f t="shared" si="59"/>
        <v>0.29960705892642281</v>
      </c>
    </row>
    <row r="590" spans="1:11" ht="60" x14ac:dyDescent="0.25">
      <c r="A590" s="4" t="s">
        <v>1395</v>
      </c>
      <c r="B590">
        <v>99779</v>
      </c>
      <c r="C590">
        <v>2.44</v>
      </c>
      <c r="D590">
        <f t="shared" si="54"/>
        <v>63876.959214122136</v>
      </c>
      <c r="E590">
        <f t="shared" si="55"/>
        <v>63.876959214122138</v>
      </c>
      <c r="F590" s="8">
        <v>0.71567436208991497</v>
      </c>
      <c r="G590">
        <f t="shared" si="56"/>
        <v>4</v>
      </c>
      <c r="H590" s="8">
        <f t="shared" si="57"/>
        <v>0.28432563791008503</v>
      </c>
      <c r="I590">
        <f t="shared" si="58"/>
        <v>2</v>
      </c>
      <c r="J590">
        <f>VLOOKUP(A590,'Housing Cost Calc'!$A$1:$C$826,3,FALSE)</f>
        <v>1823</v>
      </c>
      <c r="K590">
        <f t="shared" si="59"/>
        <v>0.34247090451925549</v>
      </c>
    </row>
    <row r="591" spans="1:11" ht="60" x14ac:dyDescent="0.25">
      <c r="A591" s="4" t="s">
        <v>1642</v>
      </c>
      <c r="B591">
        <v>102610</v>
      </c>
      <c r="C591">
        <v>2.57</v>
      </c>
      <c r="D591">
        <f t="shared" si="54"/>
        <v>64006.359423830749</v>
      </c>
      <c r="E591">
        <f t="shared" si="55"/>
        <v>64.006359423830745</v>
      </c>
      <c r="F591" s="8">
        <v>0.71688942891859053</v>
      </c>
      <c r="G591">
        <f t="shared" si="56"/>
        <v>4</v>
      </c>
      <c r="H591" s="8">
        <f t="shared" si="57"/>
        <v>0.28311057108140947</v>
      </c>
      <c r="I591">
        <f t="shared" si="58"/>
        <v>2</v>
      </c>
      <c r="J591">
        <f>VLOOKUP(A591,'Housing Cost Calc'!$A$1:$C$826,3,FALSE)</f>
        <v>1720</v>
      </c>
      <c r="K591">
        <f t="shared" si="59"/>
        <v>0.32246795764977293</v>
      </c>
    </row>
    <row r="592" spans="1:11" ht="60" x14ac:dyDescent="0.25">
      <c r="A592" s="4" t="s">
        <v>1192</v>
      </c>
      <c r="B592">
        <v>99617</v>
      </c>
      <c r="C592">
        <v>2.42</v>
      </c>
      <c r="D592">
        <f t="shared" si="54"/>
        <v>64036.232928600279</v>
      </c>
      <c r="E592">
        <f t="shared" si="55"/>
        <v>64.036232928600285</v>
      </c>
      <c r="F592" s="8">
        <v>0.71810449574726609</v>
      </c>
      <c r="G592">
        <f t="shared" si="56"/>
        <v>4</v>
      </c>
      <c r="H592" s="8">
        <f t="shared" si="57"/>
        <v>0.28189550425273391</v>
      </c>
      <c r="I592">
        <f t="shared" si="58"/>
        <v>2</v>
      </c>
      <c r="J592">
        <f>VLOOKUP(A592,'Housing Cost Calc'!$A$1:$C$826,3,FALSE)</f>
        <v>1511</v>
      </c>
      <c r="K592">
        <f t="shared" si="59"/>
        <v>0.28315219635447619</v>
      </c>
    </row>
    <row r="593" spans="1:11" ht="60" x14ac:dyDescent="0.25">
      <c r="A593" s="4" t="s">
        <v>1591</v>
      </c>
      <c r="B593">
        <v>95642</v>
      </c>
      <c r="C593">
        <v>2.23</v>
      </c>
      <c r="D593">
        <f t="shared" si="54"/>
        <v>64046.620365707495</v>
      </c>
      <c r="E593">
        <f t="shared" si="55"/>
        <v>64.046620365707497</v>
      </c>
      <c r="F593" s="8">
        <v>0.71931956257594165</v>
      </c>
      <c r="G593">
        <f t="shared" si="56"/>
        <v>4</v>
      </c>
      <c r="H593" s="8">
        <f t="shared" si="57"/>
        <v>0.28068043742405835</v>
      </c>
      <c r="I593">
        <f t="shared" si="58"/>
        <v>2</v>
      </c>
      <c r="J593">
        <f>VLOOKUP(A593,'Housing Cost Calc'!$A$1:$C$826,3,FALSE)</f>
        <v>1661</v>
      </c>
      <c r="K593">
        <f t="shared" si="59"/>
        <v>0.31121080060412054</v>
      </c>
    </row>
    <row r="594" spans="1:11" ht="60" x14ac:dyDescent="0.25">
      <c r="A594" s="4" t="s">
        <v>1379</v>
      </c>
      <c r="B594">
        <v>93945</v>
      </c>
      <c r="C594">
        <v>2.15</v>
      </c>
      <c r="D594">
        <f t="shared" si="54"/>
        <v>64069.958221553628</v>
      </c>
      <c r="E594">
        <f t="shared" si="55"/>
        <v>64.069958221553634</v>
      </c>
      <c r="F594" s="8">
        <v>0.72053462940461721</v>
      </c>
      <c r="G594">
        <f t="shared" si="56"/>
        <v>4</v>
      </c>
      <c r="H594" s="8">
        <f t="shared" si="57"/>
        <v>0.27946537059538279</v>
      </c>
      <c r="I594">
        <f t="shared" si="58"/>
        <v>2</v>
      </c>
      <c r="J594">
        <f>VLOOKUP(A594,'Housing Cost Calc'!$A$1:$C$826,3,FALSE)</f>
        <v>1594</v>
      </c>
      <c r="K594">
        <f t="shared" si="59"/>
        <v>0.29854865729513141</v>
      </c>
    </row>
    <row r="595" spans="1:11" ht="60" x14ac:dyDescent="0.25">
      <c r="A595" s="4" t="s">
        <v>1477</v>
      </c>
      <c r="B595">
        <v>95125</v>
      </c>
      <c r="C595">
        <v>2.19</v>
      </c>
      <c r="D595">
        <f t="shared" si="54"/>
        <v>64279.518120251101</v>
      </c>
      <c r="E595">
        <f t="shared" si="55"/>
        <v>64.279518120251097</v>
      </c>
      <c r="F595" s="8">
        <v>0.72174969623329288</v>
      </c>
      <c r="G595">
        <f t="shared" si="56"/>
        <v>4</v>
      </c>
      <c r="H595" s="8">
        <f t="shared" si="57"/>
        <v>0.27825030376670712</v>
      </c>
      <c r="I595">
        <f t="shared" si="58"/>
        <v>2</v>
      </c>
      <c r="J595">
        <f>VLOOKUP(A595,'Housing Cost Calc'!$A$1:$C$826,3,FALSE)</f>
        <v>1710</v>
      </c>
      <c r="K595">
        <f t="shared" si="59"/>
        <v>0.3192307689925763</v>
      </c>
    </row>
    <row r="596" spans="1:11" ht="60" x14ac:dyDescent="0.25">
      <c r="A596" s="4" t="s">
        <v>1529</v>
      </c>
      <c r="B596">
        <v>106063</v>
      </c>
      <c r="C596">
        <v>2.72</v>
      </c>
      <c r="D596">
        <f t="shared" si="54"/>
        <v>64310.139995571459</v>
      </c>
      <c r="E596">
        <f t="shared" si="55"/>
        <v>64.310139995571461</v>
      </c>
      <c r="F596" s="8">
        <v>0.72296476306196844</v>
      </c>
      <c r="G596">
        <f t="shared" si="56"/>
        <v>4</v>
      </c>
      <c r="H596" s="8">
        <f t="shared" si="57"/>
        <v>0.27703523693803156</v>
      </c>
      <c r="I596">
        <f t="shared" si="58"/>
        <v>2</v>
      </c>
      <c r="J596">
        <f>VLOOKUP(A596,'Housing Cost Calc'!$A$1:$C$826,3,FALSE)</f>
        <v>1906</v>
      </c>
      <c r="K596">
        <f t="shared" si="59"/>
        <v>0.35565153491463425</v>
      </c>
    </row>
    <row r="597" spans="1:11" ht="60" x14ac:dyDescent="0.25">
      <c r="A597" s="4" t="s">
        <v>1162</v>
      </c>
      <c r="B597">
        <v>104336</v>
      </c>
      <c r="C597">
        <v>2.62</v>
      </c>
      <c r="D597">
        <f t="shared" si="54"/>
        <v>64458.996067622727</v>
      </c>
      <c r="E597">
        <f t="shared" si="55"/>
        <v>64.458996067622721</v>
      </c>
      <c r="F597" s="8">
        <v>0.724179829890644</v>
      </c>
      <c r="G597">
        <f t="shared" si="56"/>
        <v>4</v>
      </c>
      <c r="H597" s="8">
        <f t="shared" si="57"/>
        <v>0.275820170109356</v>
      </c>
      <c r="I597">
        <f t="shared" si="58"/>
        <v>2</v>
      </c>
      <c r="J597">
        <f>VLOOKUP(A597,'Housing Cost Calc'!$A$1:$C$826,3,FALSE)</f>
        <v>1214</v>
      </c>
      <c r="K597">
        <f t="shared" si="59"/>
        <v>0.22600414044173112</v>
      </c>
    </row>
    <row r="598" spans="1:11" ht="60" x14ac:dyDescent="0.25">
      <c r="A598" s="4" t="s">
        <v>1659</v>
      </c>
      <c r="B598">
        <v>105772</v>
      </c>
      <c r="C598">
        <v>2.69</v>
      </c>
      <c r="D598">
        <f t="shared" si="54"/>
        <v>64490.326596593666</v>
      </c>
      <c r="E598">
        <f t="shared" si="55"/>
        <v>64.490326596593661</v>
      </c>
      <c r="F598" s="8">
        <v>0.72539489671931956</v>
      </c>
      <c r="G598">
        <f t="shared" si="56"/>
        <v>4</v>
      </c>
      <c r="H598" s="8">
        <f t="shared" si="57"/>
        <v>0.27460510328068044</v>
      </c>
      <c r="I598">
        <f t="shared" si="58"/>
        <v>2</v>
      </c>
      <c r="J598">
        <f>VLOOKUP(A598,'Housing Cost Calc'!$A$1:$C$826,3,FALSE)</f>
        <v>1778</v>
      </c>
      <c r="K598">
        <f t="shared" si="59"/>
        <v>0.33084031553232907</v>
      </c>
    </row>
    <row r="599" spans="1:11" ht="60" x14ac:dyDescent="0.25">
      <c r="A599" s="4" t="s">
        <v>1666</v>
      </c>
      <c r="B599">
        <v>102222</v>
      </c>
      <c r="C599">
        <v>2.5099999999999998</v>
      </c>
      <c r="D599">
        <f t="shared" si="54"/>
        <v>64521.954273463642</v>
      </c>
      <c r="E599">
        <f t="shared" si="55"/>
        <v>64.521954273463635</v>
      </c>
      <c r="F599" s="8">
        <v>0.72660996354799512</v>
      </c>
      <c r="G599">
        <f t="shared" si="56"/>
        <v>4</v>
      </c>
      <c r="H599" s="8">
        <f t="shared" si="57"/>
        <v>0.27339003645200488</v>
      </c>
      <c r="I599">
        <f t="shared" si="58"/>
        <v>2</v>
      </c>
      <c r="J599">
        <f>VLOOKUP(A599,'Housing Cost Calc'!$A$1:$C$826,3,FALSE)</f>
        <v>1797</v>
      </c>
      <c r="K599">
        <f t="shared" si="59"/>
        <v>0.33421182360046348</v>
      </c>
    </row>
    <row r="600" spans="1:11" ht="75" x14ac:dyDescent="0.25">
      <c r="A600" s="4" t="s">
        <v>1385</v>
      </c>
      <c r="B600">
        <v>105441</v>
      </c>
      <c r="C600">
        <v>2.67</v>
      </c>
      <c r="D600">
        <f t="shared" si="54"/>
        <v>64528.844060081668</v>
      </c>
      <c r="E600">
        <f t="shared" si="55"/>
        <v>64.528844060081667</v>
      </c>
      <c r="F600" s="8">
        <v>0.72782503037667068</v>
      </c>
      <c r="G600">
        <f t="shared" si="56"/>
        <v>4</v>
      </c>
      <c r="H600" s="8">
        <f t="shared" si="57"/>
        <v>0.27217496962332932</v>
      </c>
      <c r="I600">
        <f t="shared" si="58"/>
        <v>2</v>
      </c>
      <c r="J600">
        <f>VLOOKUP(A600,'Housing Cost Calc'!$A$1:$C$826,3,FALSE)</f>
        <v>1838</v>
      </c>
      <c r="K600">
        <f t="shared" si="59"/>
        <v>0.3418006369285656</v>
      </c>
    </row>
    <row r="601" spans="1:11" ht="60" x14ac:dyDescent="0.25">
      <c r="A601" s="4" t="s">
        <v>1068</v>
      </c>
      <c r="B601">
        <v>110625</v>
      </c>
      <c r="C601">
        <v>2.93</v>
      </c>
      <c r="D601">
        <f t="shared" si="54"/>
        <v>64627.815060716573</v>
      </c>
      <c r="E601">
        <f t="shared" si="55"/>
        <v>64.627815060716571</v>
      </c>
      <c r="F601" s="8">
        <v>0.72904009720534635</v>
      </c>
      <c r="G601">
        <f t="shared" si="56"/>
        <v>4</v>
      </c>
      <c r="H601" s="8">
        <f t="shared" si="57"/>
        <v>0.27095990279465365</v>
      </c>
      <c r="I601">
        <f t="shared" si="58"/>
        <v>2</v>
      </c>
      <c r="J601">
        <f>VLOOKUP(A601,'Housing Cost Calc'!$A$1:$C$826,3,FALSE)</f>
        <v>2079</v>
      </c>
      <c r="K601">
        <f t="shared" si="59"/>
        <v>0.38602573793593115</v>
      </c>
    </row>
    <row r="602" spans="1:11" ht="60" x14ac:dyDescent="0.25">
      <c r="A602" s="4" t="s">
        <v>1085</v>
      </c>
      <c r="B602">
        <v>101818</v>
      </c>
      <c r="C602">
        <v>2.48</v>
      </c>
      <c r="D602">
        <f t="shared" si="54"/>
        <v>64654.494654526978</v>
      </c>
      <c r="E602">
        <f t="shared" si="55"/>
        <v>64.654494654526971</v>
      </c>
      <c r="F602" s="8">
        <v>0.73025516403402191</v>
      </c>
      <c r="G602">
        <f t="shared" si="56"/>
        <v>4</v>
      </c>
      <c r="H602" s="8">
        <f t="shared" si="57"/>
        <v>0.26974483596597809</v>
      </c>
      <c r="I602">
        <f t="shared" si="58"/>
        <v>2</v>
      </c>
      <c r="J602">
        <f>VLOOKUP(A602,'Housing Cost Calc'!$A$1:$C$826,3,FALSE)</f>
        <v>1838</v>
      </c>
      <c r="K602">
        <f t="shared" si="59"/>
        <v>0.34113637602232322</v>
      </c>
    </row>
    <row r="603" spans="1:11" ht="60" x14ac:dyDescent="0.25">
      <c r="A603" s="4" t="s">
        <v>1630</v>
      </c>
      <c r="B603">
        <v>94592</v>
      </c>
      <c r="C603">
        <v>2.14</v>
      </c>
      <c r="D603">
        <f t="shared" si="54"/>
        <v>64661.760009116937</v>
      </c>
      <c r="E603">
        <f t="shared" si="55"/>
        <v>64.661760009116932</v>
      </c>
      <c r="F603" s="8">
        <v>0.73147023086269747</v>
      </c>
      <c r="G603">
        <f t="shared" si="56"/>
        <v>4</v>
      </c>
      <c r="H603" s="8">
        <f t="shared" si="57"/>
        <v>0.26852976913730253</v>
      </c>
      <c r="I603">
        <f t="shared" si="58"/>
        <v>2</v>
      </c>
      <c r="J603">
        <f>VLOOKUP(A603,'Housing Cost Calc'!$A$1:$C$826,3,FALSE)</f>
        <v>1565</v>
      </c>
      <c r="K603">
        <f t="shared" si="59"/>
        <v>0.29043440817806582</v>
      </c>
    </row>
    <row r="604" spans="1:11" ht="45" x14ac:dyDescent="0.25">
      <c r="A604" s="4" t="s">
        <v>936</v>
      </c>
      <c r="B604">
        <v>104417</v>
      </c>
      <c r="C604">
        <v>2.6</v>
      </c>
      <c r="D604">
        <f t="shared" si="54"/>
        <v>64756.674408006889</v>
      </c>
      <c r="E604">
        <f t="shared" si="55"/>
        <v>64.756674408006887</v>
      </c>
      <c r="F604" s="8">
        <v>0.73268529769137303</v>
      </c>
      <c r="G604">
        <f t="shared" si="56"/>
        <v>4</v>
      </c>
      <c r="H604" s="8">
        <f t="shared" si="57"/>
        <v>0.26731470230862697</v>
      </c>
      <c r="I604">
        <f t="shared" si="58"/>
        <v>2</v>
      </c>
      <c r="J604">
        <f>VLOOKUP(A604,'Housing Cost Calc'!$A$1:$C$826,3,FALSE)</f>
        <v>1919</v>
      </c>
      <c r="K604">
        <f t="shared" si="59"/>
        <v>0.35560813167936067</v>
      </c>
    </row>
    <row r="605" spans="1:11" ht="60" x14ac:dyDescent="0.25">
      <c r="A605" s="4" t="s">
        <v>1330</v>
      </c>
      <c r="B605">
        <v>105708</v>
      </c>
      <c r="C605">
        <v>2.66</v>
      </c>
      <c r="D605">
        <f t="shared" si="54"/>
        <v>64813.733298276762</v>
      </c>
      <c r="E605">
        <f t="shared" si="55"/>
        <v>64.813733298276759</v>
      </c>
      <c r="F605" s="8">
        <v>0.73390036452004859</v>
      </c>
      <c r="G605">
        <f t="shared" si="56"/>
        <v>4</v>
      </c>
      <c r="H605" s="8">
        <f t="shared" si="57"/>
        <v>0.26609963547995141</v>
      </c>
      <c r="I605">
        <f t="shared" si="58"/>
        <v>2</v>
      </c>
      <c r="J605">
        <f>VLOOKUP(A605,'Housing Cost Calc'!$A$1:$C$826,3,FALSE)</f>
        <v>1281</v>
      </c>
      <c r="K605">
        <f t="shared" si="59"/>
        <v>0.23717195751179948</v>
      </c>
    </row>
    <row r="606" spans="1:11" ht="60" x14ac:dyDescent="0.25">
      <c r="A606" s="4" t="s">
        <v>1673</v>
      </c>
      <c r="B606">
        <v>103631</v>
      </c>
      <c r="C606">
        <v>2.5499999999999998</v>
      </c>
      <c r="D606">
        <f t="shared" si="54"/>
        <v>64896.24950944513</v>
      </c>
      <c r="E606">
        <f t="shared" si="55"/>
        <v>64.896249509445127</v>
      </c>
      <c r="F606" s="8">
        <v>0.73511543134872415</v>
      </c>
      <c r="G606">
        <f t="shared" si="56"/>
        <v>4</v>
      </c>
      <c r="H606" s="8">
        <f t="shared" si="57"/>
        <v>0.26488456865127585</v>
      </c>
      <c r="I606">
        <f t="shared" si="58"/>
        <v>2</v>
      </c>
      <c r="J606">
        <f>VLOOKUP(A606,'Housing Cost Calc'!$A$1:$C$826,3,FALSE)</f>
        <v>1669</v>
      </c>
      <c r="K606">
        <f t="shared" si="59"/>
        <v>0.30861567735258855</v>
      </c>
    </row>
    <row r="607" spans="1:11" ht="60" x14ac:dyDescent="0.25">
      <c r="A607" s="4" t="s">
        <v>1658</v>
      </c>
      <c r="B607">
        <v>105328</v>
      </c>
      <c r="C607">
        <v>2.63</v>
      </c>
      <c r="D607">
        <f t="shared" si="54"/>
        <v>64948.027142152627</v>
      </c>
      <c r="E607">
        <f t="shared" si="55"/>
        <v>64.948027142152625</v>
      </c>
      <c r="F607" s="8">
        <v>0.73633049817739971</v>
      </c>
      <c r="G607">
        <f t="shared" si="56"/>
        <v>4</v>
      </c>
      <c r="H607" s="8">
        <f t="shared" si="57"/>
        <v>0.26366950182260029</v>
      </c>
      <c r="I607">
        <f t="shared" si="58"/>
        <v>2</v>
      </c>
      <c r="J607">
        <f>VLOOKUP(A607,'Housing Cost Calc'!$A$1:$C$826,3,FALSE)</f>
        <v>1487</v>
      </c>
      <c r="K607">
        <f t="shared" si="59"/>
        <v>0.2747427564034331</v>
      </c>
    </row>
    <row r="608" spans="1:11" ht="60" x14ac:dyDescent="0.25">
      <c r="A608" s="4" t="s">
        <v>1143</v>
      </c>
      <c r="B608">
        <v>102688</v>
      </c>
      <c r="C608">
        <v>2.4900000000000002</v>
      </c>
      <c r="D608">
        <f t="shared" si="54"/>
        <v>65075.875837857588</v>
      </c>
      <c r="E608">
        <f t="shared" si="55"/>
        <v>65.075875837857581</v>
      </c>
      <c r="F608" s="8">
        <v>0.73754556500607538</v>
      </c>
      <c r="G608">
        <f t="shared" si="56"/>
        <v>4</v>
      </c>
      <c r="H608" s="8">
        <f t="shared" si="57"/>
        <v>0.26245443499392462</v>
      </c>
      <c r="I608">
        <f t="shared" si="58"/>
        <v>2</v>
      </c>
      <c r="J608">
        <f>VLOOKUP(A608,'Housing Cost Calc'!$A$1:$C$826,3,FALSE)</f>
        <v>1746</v>
      </c>
      <c r="K608">
        <f t="shared" si="59"/>
        <v>0.32196262793610025</v>
      </c>
    </row>
    <row r="609" spans="1:11" ht="60" x14ac:dyDescent="0.25">
      <c r="A609" s="4" t="s">
        <v>1508</v>
      </c>
      <c r="B609">
        <v>99554</v>
      </c>
      <c r="C609">
        <v>2.34</v>
      </c>
      <c r="D609">
        <f t="shared" si="54"/>
        <v>65080.485725155908</v>
      </c>
      <c r="E609">
        <f t="shared" si="55"/>
        <v>65.08048572515591</v>
      </c>
      <c r="F609" s="8">
        <v>0.73876063183475094</v>
      </c>
      <c r="G609">
        <f t="shared" si="56"/>
        <v>4</v>
      </c>
      <c r="H609" s="8">
        <f t="shared" si="57"/>
        <v>0.26123936816524906</v>
      </c>
      <c r="I609">
        <f t="shared" si="58"/>
        <v>2</v>
      </c>
      <c r="J609">
        <f>VLOOKUP(A609,'Housing Cost Calc'!$A$1:$C$826,3,FALSE)</f>
        <v>1497</v>
      </c>
      <c r="K609">
        <f t="shared" si="59"/>
        <v>0.27602744201794238</v>
      </c>
    </row>
    <row r="610" spans="1:11" ht="60" x14ac:dyDescent="0.25">
      <c r="A610" s="4" t="s">
        <v>1590</v>
      </c>
      <c r="B610">
        <v>100435</v>
      </c>
      <c r="C610">
        <v>2.36</v>
      </c>
      <c r="D610">
        <f t="shared" si="54"/>
        <v>65377.616371795222</v>
      </c>
      <c r="E610">
        <f t="shared" si="55"/>
        <v>65.377616371795227</v>
      </c>
      <c r="F610" s="8">
        <v>0.7399756986634265</v>
      </c>
      <c r="G610">
        <f t="shared" si="56"/>
        <v>4</v>
      </c>
      <c r="H610" s="8">
        <f t="shared" si="57"/>
        <v>0.2600243013365735</v>
      </c>
      <c r="I610">
        <f t="shared" si="58"/>
        <v>2</v>
      </c>
      <c r="J610">
        <f>VLOOKUP(A610,'Housing Cost Calc'!$A$1:$C$826,3,FALSE)</f>
        <v>1779</v>
      </c>
      <c r="K610">
        <f t="shared" si="59"/>
        <v>0.32653377692139007</v>
      </c>
    </row>
    <row r="611" spans="1:11" ht="60" x14ac:dyDescent="0.25">
      <c r="A611" s="4" t="s">
        <v>1481</v>
      </c>
      <c r="B611">
        <v>106250</v>
      </c>
      <c r="C611">
        <v>2.64</v>
      </c>
      <c r="D611">
        <f t="shared" si="54"/>
        <v>65392.354582770517</v>
      </c>
      <c r="E611">
        <f t="shared" si="55"/>
        <v>65.392354582770523</v>
      </c>
      <c r="F611" s="8">
        <v>0.74119076549210205</v>
      </c>
      <c r="G611">
        <f t="shared" si="56"/>
        <v>4</v>
      </c>
      <c r="H611" s="8">
        <f t="shared" si="57"/>
        <v>0.25880923450789795</v>
      </c>
      <c r="I611">
        <f t="shared" si="58"/>
        <v>2</v>
      </c>
      <c r="J611">
        <f>VLOOKUP(A611,'Housing Cost Calc'!$A$1:$C$826,3,FALSE)</f>
        <v>1724</v>
      </c>
      <c r="K611">
        <f t="shared" si="59"/>
        <v>0.31636725932255766</v>
      </c>
    </row>
    <row r="612" spans="1:11" ht="60" x14ac:dyDescent="0.25">
      <c r="A612" s="4" t="s">
        <v>1547</v>
      </c>
      <c r="B612">
        <v>113500</v>
      </c>
      <c r="C612">
        <v>3.01</v>
      </c>
      <c r="D612">
        <f t="shared" si="54"/>
        <v>65420.31240943067</v>
      </c>
      <c r="E612">
        <f t="shared" si="55"/>
        <v>65.420312409430665</v>
      </c>
      <c r="F612" s="8">
        <v>0.74240583232077761</v>
      </c>
      <c r="G612">
        <f t="shared" si="56"/>
        <v>4</v>
      </c>
      <c r="H612" s="8">
        <f t="shared" si="57"/>
        <v>0.25759416767922239</v>
      </c>
      <c r="I612">
        <f t="shared" si="58"/>
        <v>2</v>
      </c>
      <c r="J612">
        <f>VLOOKUP(A612,'Housing Cost Calc'!$A$1:$C$826,3,FALSE)</f>
        <v>1981</v>
      </c>
      <c r="K612">
        <f t="shared" si="59"/>
        <v>0.36337337937525876</v>
      </c>
    </row>
    <row r="613" spans="1:11" ht="60" x14ac:dyDescent="0.25">
      <c r="A613" s="4" t="s">
        <v>1034</v>
      </c>
      <c r="B613">
        <v>111793</v>
      </c>
      <c r="C613">
        <v>2.92</v>
      </c>
      <c r="D613">
        <f t="shared" si="54"/>
        <v>65421.904842485121</v>
      </c>
      <c r="E613">
        <f t="shared" si="55"/>
        <v>65.42190484248512</v>
      </c>
      <c r="F613" s="8">
        <v>0.74362089914945317</v>
      </c>
      <c r="G613">
        <f t="shared" si="56"/>
        <v>4</v>
      </c>
      <c r="H613" s="8">
        <f t="shared" si="57"/>
        <v>0.25637910085054683</v>
      </c>
      <c r="I613">
        <f t="shared" si="58"/>
        <v>2</v>
      </c>
      <c r="J613">
        <f>VLOOKUP(A613,'Housing Cost Calc'!$A$1:$C$826,3,FALSE)</f>
        <v>2304</v>
      </c>
      <c r="K613">
        <f t="shared" si="59"/>
        <v>0.42261074584372743</v>
      </c>
    </row>
    <row r="614" spans="1:11" ht="60" x14ac:dyDescent="0.25">
      <c r="A614" s="4" t="s">
        <v>1218</v>
      </c>
      <c r="B614">
        <v>102955</v>
      </c>
      <c r="C614">
        <v>2.4700000000000002</v>
      </c>
      <c r="D614">
        <f t="shared" si="54"/>
        <v>65508.697772171196</v>
      </c>
      <c r="E614">
        <f t="shared" si="55"/>
        <v>65.508697772171189</v>
      </c>
      <c r="F614" s="8">
        <v>0.74483596597812884</v>
      </c>
      <c r="G614">
        <f t="shared" si="56"/>
        <v>4</v>
      </c>
      <c r="H614" s="8">
        <f t="shared" si="57"/>
        <v>0.25516403402187116</v>
      </c>
      <c r="I614">
        <f t="shared" si="58"/>
        <v>2</v>
      </c>
      <c r="J614">
        <f>VLOOKUP(A614,'Housing Cost Calc'!$A$1:$C$826,3,FALSE)</f>
        <v>1589</v>
      </c>
      <c r="K614">
        <f t="shared" si="59"/>
        <v>0.29107585173369593</v>
      </c>
    </row>
    <row r="615" spans="1:11" ht="60" x14ac:dyDescent="0.25">
      <c r="A615" s="4" t="s">
        <v>1071</v>
      </c>
      <c r="B615">
        <v>107033</v>
      </c>
      <c r="C615">
        <v>2.66</v>
      </c>
      <c r="D615">
        <f t="shared" si="54"/>
        <v>65626.142923094347</v>
      </c>
      <c r="E615">
        <f t="shared" si="55"/>
        <v>65.626142923094349</v>
      </c>
      <c r="F615" s="8">
        <v>0.7460510328068044</v>
      </c>
      <c r="G615">
        <f t="shared" si="56"/>
        <v>4</v>
      </c>
      <c r="H615" s="8">
        <f t="shared" si="57"/>
        <v>0.2539489671931956</v>
      </c>
      <c r="I615">
        <f t="shared" si="58"/>
        <v>2</v>
      </c>
      <c r="J615">
        <f>VLOOKUP(A615,'Housing Cost Calc'!$A$1:$C$826,3,FALSE)</f>
        <v>1991</v>
      </c>
      <c r="K615">
        <f t="shared" si="59"/>
        <v>0.36406223093132933</v>
      </c>
    </row>
    <row r="616" spans="1:11" ht="60" x14ac:dyDescent="0.25">
      <c r="A616" s="4" t="s">
        <v>1332</v>
      </c>
      <c r="B616">
        <v>95795</v>
      </c>
      <c r="C616">
        <v>2.13</v>
      </c>
      <c r="D616">
        <f t="shared" si="54"/>
        <v>65637.652457928401</v>
      </c>
      <c r="E616">
        <f t="shared" si="55"/>
        <v>65.637652457928397</v>
      </c>
      <c r="F616" s="8">
        <v>0.74726609963547996</v>
      </c>
      <c r="G616">
        <f t="shared" si="56"/>
        <v>4</v>
      </c>
      <c r="H616" s="8">
        <f t="shared" si="57"/>
        <v>0.25273390036452004</v>
      </c>
      <c r="I616">
        <f t="shared" si="58"/>
        <v>2</v>
      </c>
      <c r="J616">
        <f>VLOOKUP(A616,'Housing Cost Calc'!$A$1:$C$826,3,FALSE)</f>
        <v>1421</v>
      </c>
      <c r="K616">
        <f t="shared" si="59"/>
        <v>0.25978991267138596</v>
      </c>
    </row>
    <row r="617" spans="1:11" ht="60" x14ac:dyDescent="0.25">
      <c r="A617" s="4" t="s">
        <v>1146</v>
      </c>
      <c r="B617">
        <v>106782</v>
      </c>
      <c r="C617">
        <v>2.64</v>
      </c>
      <c r="D617">
        <f t="shared" si="54"/>
        <v>65719.777948775532</v>
      </c>
      <c r="E617">
        <f t="shared" si="55"/>
        <v>65.71977794877553</v>
      </c>
      <c r="F617" s="8">
        <v>0.74848116646415552</v>
      </c>
      <c r="G617">
        <f t="shared" si="56"/>
        <v>4</v>
      </c>
      <c r="H617" s="8">
        <f t="shared" si="57"/>
        <v>0.25151883353584448</v>
      </c>
      <c r="I617">
        <f t="shared" si="58"/>
        <v>2</v>
      </c>
      <c r="J617">
        <f>VLOOKUP(A617,'Housing Cost Calc'!$A$1:$C$826,3,FALSE)</f>
        <v>1549</v>
      </c>
      <c r="K617">
        <f t="shared" si="59"/>
        <v>0.28283723074183525</v>
      </c>
    </row>
    <row r="618" spans="1:11" ht="60" x14ac:dyDescent="0.25">
      <c r="A618" s="4" t="s">
        <v>1043</v>
      </c>
      <c r="B618">
        <v>108636</v>
      </c>
      <c r="C618">
        <v>2.73</v>
      </c>
      <c r="D618">
        <f t="shared" si="54"/>
        <v>65749.498239008026</v>
      </c>
      <c r="E618">
        <f t="shared" si="55"/>
        <v>65.74949823900802</v>
      </c>
      <c r="F618" s="8">
        <v>0.74969623329283108</v>
      </c>
      <c r="G618">
        <f t="shared" si="56"/>
        <v>4</v>
      </c>
      <c r="H618" s="8">
        <f t="shared" si="57"/>
        <v>0.25030376670716892</v>
      </c>
      <c r="I618">
        <f t="shared" si="58"/>
        <v>2</v>
      </c>
      <c r="J618">
        <f>VLOOKUP(A618,'Housing Cost Calc'!$A$1:$C$826,3,FALSE)</f>
        <v>1867</v>
      </c>
      <c r="K618">
        <f t="shared" si="59"/>
        <v>0.3407478475129731</v>
      </c>
    </row>
    <row r="619" spans="1:11" ht="60" x14ac:dyDescent="0.25">
      <c r="A619" s="4" t="s">
        <v>1042</v>
      </c>
      <c r="B619">
        <v>104432</v>
      </c>
      <c r="C619">
        <v>2.5099999999999998</v>
      </c>
      <c r="D619">
        <f t="shared" si="54"/>
        <v>65916.893904309793</v>
      </c>
      <c r="E619">
        <f t="shared" si="55"/>
        <v>65.916893904309788</v>
      </c>
      <c r="F619" s="8">
        <v>0.75091130012150664</v>
      </c>
      <c r="G619">
        <f t="shared" si="56"/>
        <v>4</v>
      </c>
      <c r="H619" s="8">
        <f t="shared" si="57"/>
        <v>0.24908869987849336</v>
      </c>
      <c r="I619">
        <f t="shared" si="58"/>
        <v>2</v>
      </c>
      <c r="J619">
        <f>VLOOKUP(A619,'Housing Cost Calc'!$A$1:$C$826,3,FALSE)</f>
        <v>1895</v>
      </c>
      <c r="K619">
        <f t="shared" si="59"/>
        <v>0.34497984739710569</v>
      </c>
    </row>
    <row r="620" spans="1:11" ht="60" x14ac:dyDescent="0.25">
      <c r="A620" s="4" t="s">
        <v>1070</v>
      </c>
      <c r="B620">
        <v>106296</v>
      </c>
      <c r="C620">
        <v>2.6</v>
      </c>
      <c r="D620">
        <f t="shared" si="54"/>
        <v>65921.980739472507</v>
      </c>
      <c r="E620">
        <f t="shared" si="55"/>
        <v>65.921980739472502</v>
      </c>
      <c r="F620" s="8">
        <v>0.75212636695018231</v>
      </c>
      <c r="G620">
        <f t="shared" si="56"/>
        <v>4</v>
      </c>
      <c r="H620" s="8">
        <f t="shared" si="57"/>
        <v>0.24787363304981769</v>
      </c>
      <c r="I620">
        <f t="shared" si="58"/>
        <v>2</v>
      </c>
      <c r="J620">
        <f>VLOOKUP(A620,'Housing Cost Calc'!$A$1:$C$826,3,FALSE)</f>
        <v>1962</v>
      </c>
      <c r="K620">
        <f t="shared" si="59"/>
        <v>0.35714946268145759</v>
      </c>
    </row>
    <row r="621" spans="1:11" ht="60" x14ac:dyDescent="0.25">
      <c r="A621" s="4" t="s">
        <v>1062</v>
      </c>
      <c r="B621">
        <v>106915</v>
      </c>
      <c r="C621">
        <v>2.62</v>
      </c>
      <c r="D621">
        <f t="shared" si="54"/>
        <v>66052.307588654759</v>
      </c>
      <c r="E621">
        <f t="shared" si="55"/>
        <v>66.052307588654756</v>
      </c>
      <c r="F621" s="8">
        <v>0.75334143377885787</v>
      </c>
      <c r="G621">
        <f t="shared" si="56"/>
        <v>4</v>
      </c>
      <c r="H621" s="8">
        <f t="shared" si="57"/>
        <v>0.24665856622114213</v>
      </c>
      <c r="I621">
        <f t="shared" si="58"/>
        <v>2</v>
      </c>
      <c r="J621">
        <f>VLOOKUP(A621,'Housing Cost Calc'!$A$1:$C$826,3,FALSE)</f>
        <v>1972</v>
      </c>
      <c r="K621">
        <f t="shared" si="59"/>
        <v>0.35826151824050068</v>
      </c>
    </row>
    <row r="622" spans="1:11" ht="60" x14ac:dyDescent="0.25">
      <c r="A622" s="4" t="s">
        <v>1224</v>
      </c>
      <c r="B622">
        <v>96472</v>
      </c>
      <c r="C622">
        <v>2.13</v>
      </c>
      <c r="D622">
        <f t="shared" si="54"/>
        <v>66101.525214481633</v>
      </c>
      <c r="E622">
        <f t="shared" si="55"/>
        <v>66.10152521448164</v>
      </c>
      <c r="F622" s="8">
        <v>0.75455650060753343</v>
      </c>
      <c r="G622">
        <f t="shared" si="56"/>
        <v>4</v>
      </c>
      <c r="H622" s="8">
        <f t="shared" si="57"/>
        <v>0.24544349939246657</v>
      </c>
      <c r="I622">
        <f t="shared" si="58"/>
        <v>2</v>
      </c>
      <c r="J622">
        <f>VLOOKUP(A622,'Housing Cost Calc'!$A$1:$C$826,3,FALSE)</f>
        <v>1454</v>
      </c>
      <c r="K622">
        <f t="shared" si="59"/>
        <v>0.26395760072685076</v>
      </c>
    </row>
    <row r="623" spans="1:11" ht="60" x14ac:dyDescent="0.25">
      <c r="A623" s="4" t="s">
        <v>1317</v>
      </c>
      <c r="B623">
        <v>107109</v>
      </c>
      <c r="C623">
        <v>2.62</v>
      </c>
      <c r="D623">
        <f t="shared" si="54"/>
        <v>66172.161188918515</v>
      </c>
      <c r="E623">
        <f t="shared" si="55"/>
        <v>66.172161188918508</v>
      </c>
      <c r="F623" s="8">
        <v>0.75577156743620899</v>
      </c>
      <c r="G623">
        <f t="shared" si="56"/>
        <v>4</v>
      </c>
      <c r="H623" s="8">
        <f t="shared" si="57"/>
        <v>0.24422843256379101</v>
      </c>
      <c r="I623">
        <f t="shared" si="58"/>
        <v>2</v>
      </c>
      <c r="J623">
        <f>VLOOKUP(A623,'Housing Cost Calc'!$A$1:$C$826,3,FALSE)</f>
        <v>1988</v>
      </c>
      <c r="K623">
        <f t="shared" si="59"/>
        <v>0.36051414327986364</v>
      </c>
    </row>
    <row r="624" spans="1:11" ht="60" x14ac:dyDescent="0.25">
      <c r="A624" s="4" t="s">
        <v>1336</v>
      </c>
      <c r="B624">
        <v>106765</v>
      </c>
      <c r="C624">
        <v>2.59</v>
      </c>
      <c r="D624">
        <f t="shared" si="54"/>
        <v>66340.543067118124</v>
      </c>
      <c r="E624">
        <f t="shared" si="55"/>
        <v>66.340543067118119</v>
      </c>
      <c r="F624" s="8">
        <v>0.75698663426488455</v>
      </c>
      <c r="G624">
        <f t="shared" si="56"/>
        <v>4</v>
      </c>
      <c r="H624" s="8">
        <f t="shared" si="57"/>
        <v>0.24301336573511545</v>
      </c>
      <c r="I624">
        <f t="shared" si="58"/>
        <v>2</v>
      </c>
      <c r="J624">
        <f>VLOOKUP(A624,'Housing Cost Calc'!$A$1:$C$826,3,FALSE)</f>
        <v>1649</v>
      </c>
      <c r="K624">
        <f t="shared" si="59"/>
        <v>0.29827913799228423</v>
      </c>
    </row>
    <row r="625" spans="1:11" ht="60" x14ac:dyDescent="0.25">
      <c r="A625" s="4" t="s">
        <v>1394</v>
      </c>
      <c r="B625">
        <v>110543</v>
      </c>
      <c r="C625">
        <v>2.77</v>
      </c>
      <c r="D625">
        <f t="shared" si="54"/>
        <v>66418.851573964537</v>
      </c>
      <c r="E625">
        <f t="shared" si="55"/>
        <v>66.418851573964531</v>
      </c>
      <c r="F625" s="8">
        <v>0.75820170109356011</v>
      </c>
      <c r="G625">
        <f t="shared" si="56"/>
        <v>4</v>
      </c>
      <c r="H625" s="8">
        <f t="shared" si="57"/>
        <v>0.24179829890643989</v>
      </c>
      <c r="I625">
        <f t="shared" si="58"/>
        <v>2</v>
      </c>
      <c r="J625">
        <f>VLOOKUP(A625,'Housing Cost Calc'!$A$1:$C$826,3,FALSE)</f>
        <v>1948</v>
      </c>
      <c r="K625">
        <f t="shared" si="59"/>
        <v>0.35194827140255969</v>
      </c>
    </row>
    <row r="626" spans="1:11" ht="60" x14ac:dyDescent="0.25">
      <c r="A626" s="4" t="s">
        <v>1528</v>
      </c>
      <c r="B626">
        <v>105769</v>
      </c>
      <c r="C626">
        <v>2.5299999999999998</v>
      </c>
      <c r="D626">
        <f t="shared" si="54"/>
        <v>66496.400571255028</v>
      </c>
      <c r="E626">
        <f t="shared" si="55"/>
        <v>66.496400571255023</v>
      </c>
      <c r="F626" s="8">
        <v>0.75941676792223567</v>
      </c>
      <c r="G626">
        <f t="shared" si="56"/>
        <v>4</v>
      </c>
      <c r="H626" s="8">
        <f t="shared" si="57"/>
        <v>0.24058323207776433</v>
      </c>
      <c r="I626">
        <f t="shared" si="58"/>
        <v>2</v>
      </c>
      <c r="J626">
        <f>VLOOKUP(A626,'Housing Cost Calc'!$A$1:$C$826,3,FALSE)</f>
        <v>1827</v>
      </c>
      <c r="K626">
        <f t="shared" si="59"/>
        <v>0.329702056226443</v>
      </c>
    </row>
    <row r="627" spans="1:11" ht="60" x14ac:dyDescent="0.25">
      <c r="A627" s="4" t="s">
        <v>1327</v>
      </c>
      <c r="B627">
        <v>109688</v>
      </c>
      <c r="C627">
        <v>2.72</v>
      </c>
      <c r="D627">
        <f t="shared" si="54"/>
        <v>66508.119097463219</v>
      </c>
      <c r="E627">
        <f t="shared" si="55"/>
        <v>66.508119097463222</v>
      </c>
      <c r="F627" s="8">
        <v>0.76063183475091134</v>
      </c>
      <c r="G627">
        <f t="shared" si="56"/>
        <v>4</v>
      </c>
      <c r="H627" s="8">
        <f t="shared" si="57"/>
        <v>0.23936816524908866</v>
      </c>
      <c r="I627">
        <f t="shared" si="58"/>
        <v>2</v>
      </c>
      <c r="J627">
        <f>VLOOKUP(A627,'Housing Cost Calc'!$A$1:$C$826,3,FALSE)</f>
        <v>1739</v>
      </c>
      <c r="K627">
        <f t="shared" si="59"/>
        <v>0.31376620303183339</v>
      </c>
    </row>
    <row r="628" spans="1:11" ht="60" x14ac:dyDescent="0.25">
      <c r="A628" s="4" t="s">
        <v>1546</v>
      </c>
      <c r="B628">
        <v>107500</v>
      </c>
      <c r="C628">
        <v>2.61</v>
      </c>
      <c r="D628">
        <f t="shared" si="54"/>
        <v>66540.82951344359</v>
      </c>
      <c r="E628">
        <f t="shared" si="55"/>
        <v>66.540829513443583</v>
      </c>
      <c r="F628" s="8">
        <v>0.7618469015795869</v>
      </c>
      <c r="G628">
        <f t="shared" si="56"/>
        <v>4</v>
      </c>
      <c r="H628" s="8">
        <f t="shared" si="57"/>
        <v>0.2381530984204131</v>
      </c>
      <c r="I628">
        <f t="shared" si="58"/>
        <v>2</v>
      </c>
      <c r="J628">
        <f>VLOOKUP(A628,'Housing Cost Calc'!$A$1:$C$826,3,FALSE)</f>
        <v>1778</v>
      </c>
      <c r="K628">
        <f t="shared" si="59"/>
        <v>0.32064523625587471</v>
      </c>
    </row>
    <row r="629" spans="1:11" ht="60" x14ac:dyDescent="0.25">
      <c r="A629" s="4" t="s">
        <v>1172</v>
      </c>
      <c r="B629">
        <v>107670</v>
      </c>
      <c r="C629">
        <v>2.61</v>
      </c>
      <c r="D629">
        <f t="shared" si="54"/>
        <v>66646.056871743916</v>
      </c>
      <c r="E629">
        <f t="shared" si="55"/>
        <v>66.646056871743923</v>
      </c>
      <c r="F629" s="8">
        <v>0.76306196840826246</v>
      </c>
      <c r="G629">
        <f t="shared" si="56"/>
        <v>4</v>
      </c>
      <c r="H629" s="8">
        <f t="shared" si="57"/>
        <v>0.23693803159173754</v>
      </c>
      <c r="I629">
        <f t="shared" si="58"/>
        <v>2</v>
      </c>
      <c r="J629">
        <f>VLOOKUP(A629,'Housing Cost Calc'!$A$1:$C$826,3,FALSE)</f>
        <v>1572</v>
      </c>
      <c r="K629">
        <f t="shared" si="59"/>
        <v>0.28304750326493533</v>
      </c>
    </row>
    <row r="630" spans="1:11" ht="60" x14ac:dyDescent="0.25">
      <c r="A630" s="4" t="s">
        <v>1323</v>
      </c>
      <c r="B630">
        <v>104375</v>
      </c>
      <c r="C630">
        <v>2.4500000000000002</v>
      </c>
      <c r="D630">
        <f t="shared" si="54"/>
        <v>66682.741471868736</v>
      </c>
      <c r="E630">
        <f t="shared" si="55"/>
        <v>66.682741471868738</v>
      </c>
      <c r="F630" s="8">
        <v>0.76427703523693802</v>
      </c>
      <c r="G630">
        <f t="shared" si="56"/>
        <v>4</v>
      </c>
      <c r="H630" s="8">
        <f t="shared" si="57"/>
        <v>0.23572296476306198</v>
      </c>
      <c r="I630">
        <f t="shared" si="58"/>
        <v>2</v>
      </c>
      <c r="J630">
        <f>VLOOKUP(A630,'Housing Cost Calc'!$A$1:$C$826,3,FALSE)</f>
        <v>1948</v>
      </c>
      <c r="K630">
        <f t="shared" si="59"/>
        <v>0.35055547333580411</v>
      </c>
    </row>
    <row r="631" spans="1:11" ht="60" x14ac:dyDescent="0.25">
      <c r="A631" s="4" t="s">
        <v>1044</v>
      </c>
      <c r="B631">
        <v>110365</v>
      </c>
      <c r="C631">
        <v>2.73</v>
      </c>
      <c r="D631">
        <f t="shared" si="54"/>
        <v>66795.936642992383</v>
      </c>
      <c r="E631">
        <f t="shared" si="55"/>
        <v>66.795936642992388</v>
      </c>
      <c r="F631" s="8">
        <v>0.76549210206561358</v>
      </c>
      <c r="G631">
        <f t="shared" si="56"/>
        <v>4</v>
      </c>
      <c r="H631" s="8">
        <f t="shared" si="57"/>
        <v>0.23450789793438642</v>
      </c>
      <c r="I631">
        <f t="shared" si="58"/>
        <v>2</v>
      </c>
      <c r="J631">
        <f>VLOOKUP(A631,'Housing Cost Calc'!$A$1:$C$826,3,FALSE)</f>
        <v>1621</v>
      </c>
      <c r="K631">
        <f t="shared" si="59"/>
        <v>0.29121531903903208</v>
      </c>
    </row>
    <row r="632" spans="1:11" ht="60" x14ac:dyDescent="0.25">
      <c r="A632" s="4" t="s">
        <v>1208</v>
      </c>
      <c r="B632">
        <v>101964</v>
      </c>
      <c r="C632">
        <v>2.3199999999999998</v>
      </c>
      <c r="D632">
        <f t="shared" si="54"/>
        <v>66942.645600543765</v>
      </c>
      <c r="E632">
        <f t="shared" si="55"/>
        <v>66.94264560054377</v>
      </c>
      <c r="F632" s="8">
        <v>0.76670716889428914</v>
      </c>
      <c r="G632">
        <f t="shared" si="56"/>
        <v>4</v>
      </c>
      <c r="H632" s="8">
        <f t="shared" si="57"/>
        <v>0.23329283110571086</v>
      </c>
      <c r="I632">
        <f t="shared" si="58"/>
        <v>2</v>
      </c>
      <c r="J632">
        <f>VLOOKUP(A632,'Housing Cost Calc'!$A$1:$C$826,3,FALSE)</f>
        <v>1333</v>
      </c>
      <c r="K632">
        <f t="shared" si="59"/>
        <v>0.23895081911537219</v>
      </c>
    </row>
    <row r="633" spans="1:11" ht="75" x14ac:dyDescent="0.25">
      <c r="A633" s="4" t="s">
        <v>1375</v>
      </c>
      <c r="B633">
        <v>113466</v>
      </c>
      <c r="C633">
        <v>2.86</v>
      </c>
      <c r="D633">
        <f t="shared" si="54"/>
        <v>67093.852323297251</v>
      </c>
      <c r="E633">
        <f t="shared" si="55"/>
        <v>67.093852323297256</v>
      </c>
      <c r="F633" s="8">
        <v>0.76792223572296481</v>
      </c>
      <c r="G633">
        <f t="shared" si="56"/>
        <v>4</v>
      </c>
      <c r="H633" s="8">
        <f t="shared" si="57"/>
        <v>0.23207776427703519</v>
      </c>
      <c r="I633">
        <f t="shared" si="58"/>
        <v>2</v>
      </c>
      <c r="J633">
        <f>VLOOKUP(A633,'Housing Cost Calc'!$A$1:$C$826,3,FALSE)</f>
        <v>1955</v>
      </c>
      <c r="K633">
        <f t="shared" si="59"/>
        <v>0.34965945742623422</v>
      </c>
    </row>
    <row r="634" spans="1:11" ht="45" x14ac:dyDescent="0.25">
      <c r="A634" s="4" t="s">
        <v>1027</v>
      </c>
      <c r="B634">
        <v>113636</v>
      </c>
      <c r="C634">
        <v>2.85</v>
      </c>
      <c r="D634">
        <f t="shared" si="54"/>
        <v>67312.157073032213</v>
      </c>
      <c r="E634">
        <f t="shared" si="55"/>
        <v>67.312157073032211</v>
      </c>
      <c r="F634" s="8">
        <v>0.76913730255164037</v>
      </c>
      <c r="G634">
        <f t="shared" si="56"/>
        <v>4</v>
      </c>
      <c r="H634" s="8">
        <f t="shared" si="57"/>
        <v>0.23086269744835963</v>
      </c>
      <c r="I634">
        <f t="shared" si="58"/>
        <v>2</v>
      </c>
      <c r="J634">
        <f>VLOOKUP(A634,'Housing Cost Calc'!$A$1:$C$826,3,FALSE)</f>
        <v>2439</v>
      </c>
      <c r="K634">
        <f t="shared" si="59"/>
        <v>0.43481001460471491</v>
      </c>
    </row>
    <row r="635" spans="1:11" ht="60" x14ac:dyDescent="0.25">
      <c r="A635" s="4" t="s">
        <v>1150</v>
      </c>
      <c r="B635">
        <v>102227</v>
      </c>
      <c r="C635">
        <v>2.29</v>
      </c>
      <c r="D635">
        <f t="shared" si="54"/>
        <v>67553.503068722464</v>
      </c>
      <c r="E635">
        <f t="shared" si="55"/>
        <v>67.553503068722463</v>
      </c>
      <c r="F635" s="8">
        <v>0.77035236938031593</v>
      </c>
      <c r="G635">
        <f t="shared" si="56"/>
        <v>4</v>
      </c>
      <c r="H635" s="8">
        <f t="shared" si="57"/>
        <v>0.22964763061968407</v>
      </c>
      <c r="I635">
        <f t="shared" si="58"/>
        <v>2</v>
      </c>
      <c r="J635">
        <f>VLOOKUP(A635,'Housing Cost Calc'!$A$1:$C$826,3,FALSE)</f>
        <v>1493</v>
      </c>
      <c r="K635">
        <f t="shared" si="59"/>
        <v>0.26521200509430248</v>
      </c>
    </row>
    <row r="636" spans="1:11" ht="60" x14ac:dyDescent="0.25">
      <c r="A636" s="4" t="s">
        <v>1478</v>
      </c>
      <c r="B636">
        <v>107619</v>
      </c>
      <c r="C636">
        <v>2.5299999999999998</v>
      </c>
      <c r="D636">
        <f t="shared" si="54"/>
        <v>67659.485606159607</v>
      </c>
      <c r="E636">
        <f t="shared" si="55"/>
        <v>67.659485606159606</v>
      </c>
      <c r="F636" s="8">
        <v>0.77156743620899149</v>
      </c>
      <c r="G636">
        <f t="shared" si="56"/>
        <v>4</v>
      </c>
      <c r="H636" s="8">
        <f t="shared" si="57"/>
        <v>0.22843256379100851</v>
      </c>
      <c r="I636">
        <f t="shared" si="58"/>
        <v>2</v>
      </c>
      <c r="J636">
        <f>VLOOKUP(A636,'Housing Cost Calc'!$A$1:$C$826,3,FALSE)</f>
        <v>1824</v>
      </c>
      <c r="K636">
        <f t="shared" si="59"/>
        <v>0.32350231167006321</v>
      </c>
    </row>
    <row r="637" spans="1:11" ht="60" x14ac:dyDescent="0.25">
      <c r="A637" s="4" t="s">
        <v>1049</v>
      </c>
      <c r="B637">
        <v>116500</v>
      </c>
      <c r="C637">
        <v>2.96</v>
      </c>
      <c r="D637">
        <f t="shared" si="54"/>
        <v>67714.249568274739</v>
      </c>
      <c r="E637">
        <f t="shared" si="55"/>
        <v>67.714249568274738</v>
      </c>
      <c r="F637" s="8">
        <v>0.77278250303766705</v>
      </c>
      <c r="G637">
        <f t="shared" si="56"/>
        <v>4</v>
      </c>
      <c r="H637" s="8">
        <f t="shared" si="57"/>
        <v>0.22721749696233295</v>
      </c>
      <c r="I637">
        <f t="shared" si="58"/>
        <v>2</v>
      </c>
      <c r="J637">
        <f>VLOOKUP(A637,'Housing Cost Calc'!$A$1:$C$826,3,FALSE)</f>
        <v>2158</v>
      </c>
      <c r="K637">
        <f t="shared" si="59"/>
        <v>0.38243058388898854</v>
      </c>
    </row>
    <row r="638" spans="1:11" ht="60" x14ac:dyDescent="0.25">
      <c r="A638" s="4" t="s">
        <v>1161</v>
      </c>
      <c r="B638">
        <v>105000</v>
      </c>
      <c r="C638">
        <v>2.4</v>
      </c>
      <c r="D638">
        <f t="shared" si="54"/>
        <v>67777.208558629791</v>
      </c>
      <c r="E638">
        <f t="shared" si="55"/>
        <v>67.777208558629795</v>
      </c>
      <c r="F638" s="8">
        <v>0.77399756986634261</v>
      </c>
      <c r="G638">
        <f t="shared" si="56"/>
        <v>4</v>
      </c>
      <c r="H638" s="8">
        <f t="shared" si="57"/>
        <v>0.22600243013365739</v>
      </c>
      <c r="I638">
        <f t="shared" si="58"/>
        <v>2</v>
      </c>
      <c r="J638">
        <f>VLOOKUP(A638,'Housing Cost Calc'!$A$1:$C$826,3,FALSE)</f>
        <v>1759</v>
      </c>
      <c r="K638">
        <f t="shared" si="59"/>
        <v>0.31143212370189016</v>
      </c>
    </row>
    <row r="639" spans="1:11" ht="60" x14ac:dyDescent="0.25">
      <c r="A639" s="4" t="s">
        <v>1316</v>
      </c>
      <c r="B639">
        <v>109167</v>
      </c>
      <c r="C639">
        <v>2.59</v>
      </c>
      <c r="D639">
        <f t="shared" si="54"/>
        <v>67833.073245053005</v>
      </c>
      <c r="E639">
        <f t="shared" si="55"/>
        <v>67.833073245053001</v>
      </c>
      <c r="F639" s="8">
        <v>0.77521263669501828</v>
      </c>
      <c r="G639">
        <f t="shared" si="56"/>
        <v>4</v>
      </c>
      <c r="H639" s="8">
        <f t="shared" si="57"/>
        <v>0.22478736330498172</v>
      </c>
      <c r="I639">
        <f t="shared" si="58"/>
        <v>2</v>
      </c>
      <c r="J639">
        <f>VLOOKUP(A639,'Housing Cost Calc'!$A$1:$C$826,3,FALSE)</f>
        <v>1878</v>
      </c>
      <c r="K639">
        <f t="shared" si="59"/>
        <v>0.33222731806042011</v>
      </c>
    </row>
    <row r="640" spans="1:11" ht="60" x14ac:dyDescent="0.25">
      <c r="A640" s="4" t="s">
        <v>1329</v>
      </c>
      <c r="B640">
        <v>109886</v>
      </c>
      <c r="C640">
        <v>2.62</v>
      </c>
      <c r="D640">
        <f t="shared" si="54"/>
        <v>67887.797518467167</v>
      </c>
      <c r="E640">
        <f t="shared" si="55"/>
        <v>67.887797518467167</v>
      </c>
      <c r="F640" s="8">
        <v>0.77642770352369384</v>
      </c>
      <c r="G640">
        <f t="shared" si="56"/>
        <v>4</v>
      </c>
      <c r="H640" s="8">
        <f t="shared" si="57"/>
        <v>0.22357229647630616</v>
      </c>
      <c r="I640">
        <f t="shared" si="58"/>
        <v>2</v>
      </c>
      <c r="J640">
        <f>VLOOKUP(A640,'Housing Cost Calc'!$A$1:$C$826,3,FALSE)</f>
        <v>1464</v>
      </c>
      <c r="K640">
        <f t="shared" si="59"/>
        <v>0.25877993751706363</v>
      </c>
    </row>
    <row r="641" spans="1:11" ht="60" x14ac:dyDescent="0.25">
      <c r="A641" s="4" t="s">
        <v>1199</v>
      </c>
      <c r="B641">
        <v>109605</v>
      </c>
      <c r="C641">
        <v>2.6</v>
      </c>
      <c r="D641">
        <f t="shared" si="54"/>
        <v>67974.135423250962</v>
      </c>
      <c r="E641">
        <f t="shared" si="55"/>
        <v>67.974135423250956</v>
      </c>
      <c r="F641" s="8">
        <v>0.77764277035236939</v>
      </c>
      <c r="G641">
        <f t="shared" si="56"/>
        <v>4</v>
      </c>
      <c r="H641" s="8">
        <f t="shared" si="57"/>
        <v>0.22235722964763061</v>
      </c>
      <c r="I641">
        <f t="shared" si="58"/>
        <v>2</v>
      </c>
      <c r="J641">
        <f>VLOOKUP(A641,'Housing Cost Calc'!$A$1:$C$826,3,FALSE)</f>
        <v>1660</v>
      </c>
      <c r="K641">
        <f t="shared" si="59"/>
        <v>0.29305264239059736</v>
      </c>
    </row>
    <row r="642" spans="1:11" ht="45" x14ac:dyDescent="0.25">
      <c r="A642" s="4" t="s">
        <v>904</v>
      </c>
      <c r="B642">
        <v>112188</v>
      </c>
      <c r="C642">
        <v>2.7</v>
      </c>
      <c r="D642">
        <f t="shared" ref="D642:D705" si="60">(B642/(C642)^0.5)</f>
        <v>68275.442534877307</v>
      </c>
      <c r="E642">
        <f t="shared" ref="E642:E705" si="61">D642/1000</f>
        <v>68.275442534877314</v>
      </c>
      <c r="F642" s="8">
        <v>0.77885783718104495</v>
      </c>
      <c r="G642">
        <f t="shared" si="56"/>
        <v>4</v>
      </c>
      <c r="H642" s="8">
        <f t="shared" si="57"/>
        <v>0.22114216281895505</v>
      </c>
      <c r="I642">
        <f t="shared" si="58"/>
        <v>2</v>
      </c>
      <c r="J642">
        <f>VLOOKUP(A642,'Housing Cost Calc'!$A$1:$C$826,3,FALSE)</f>
        <v>2357</v>
      </c>
      <c r="K642">
        <f t="shared" si="59"/>
        <v>0.4142631515797443</v>
      </c>
    </row>
    <row r="643" spans="1:11" ht="60" x14ac:dyDescent="0.25">
      <c r="A643" s="4" t="s">
        <v>1181</v>
      </c>
      <c r="B643">
        <v>112500</v>
      </c>
      <c r="C643">
        <v>2.71</v>
      </c>
      <c r="D643">
        <f t="shared" si="60"/>
        <v>68338.883163463543</v>
      </c>
      <c r="E643">
        <f t="shared" si="61"/>
        <v>68.338883163463549</v>
      </c>
      <c r="F643" s="8">
        <v>0.78007290400972051</v>
      </c>
      <c r="G643">
        <f t="shared" ref="G643:G706" si="62">IF(F643&lt;0.2,1,IF(F643&lt;0.4,2,IF(F643&lt;0.6,3,IF(F643&lt;0.8,4,5))))</f>
        <v>4</v>
      </c>
      <c r="H643" s="8">
        <f t="shared" ref="H643:H706" si="63">1-F643</f>
        <v>0.21992709599027949</v>
      </c>
      <c r="I643">
        <f t="shared" ref="I643:I706" si="64">6-G643</f>
        <v>2</v>
      </c>
      <c r="J643">
        <f>VLOOKUP(A643,'Housing Cost Calc'!$A$1:$C$826,3,FALSE)</f>
        <v>1850</v>
      </c>
      <c r="K643">
        <f t="shared" ref="K643:K706" si="65">(J643*12)/D643</f>
        <v>0.32485166529424536</v>
      </c>
    </row>
    <row r="644" spans="1:11" ht="60" x14ac:dyDescent="0.25">
      <c r="A644" s="4" t="s">
        <v>1380</v>
      </c>
      <c r="B644">
        <v>109429</v>
      </c>
      <c r="C644">
        <v>2.56</v>
      </c>
      <c r="D644">
        <f t="shared" si="60"/>
        <v>68393.125</v>
      </c>
      <c r="E644">
        <f t="shared" si="61"/>
        <v>68.393124999999998</v>
      </c>
      <c r="F644" s="8">
        <v>0.78128797083839607</v>
      </c>
      <c r="G644">
        <f t="shared" si="62"/>
        <v>4</v>
      </c>
      <c r="H644" s="8">
        <f t="shared" si="63"/>
        <v>0.21871202916160393</v>
      </c>
      <c r="I644">
        <f t="shared" si="64"/>
        <v>2</v>
      </c>
      <c r="J644">
        <f>VLOOKUP(A644,'Housing Cost Calc'!$A$1:$C$826,3,FALSE)</f>
        <v>1826</v>
      </c>
      <c r="K644">
        <f t="shared" si="65"/>
        <v>0.32038307943963668</v>
      </c>
    </row>
    <row r="645" spans="1:11" ht="60" x14ac:dyDescent="0.25">
      <c r="A645" s="4" t="s">
        <v>1384</v>
      </c>
      <c r="B645">
        <v>110497</v>
      </c>
      <c r="C645">
        <v>2.61</v>
      </c>
      <c r="D645">
        <f t="shared" si="60"/>
        <v>68395.925941832335</v>
      </c>
      <c r="E645">
        <f t="shared" si="61"/>
        <v>68.395925941832331</v>
      </c>
      <c r="F645" s="8">
        <v>0.78250303766707174</v>
      </c>
      <c r="G645">
        <f t="shared" si="62"/>
        <v>4</v>
      </c>
      <c r="H645" s="8">
        <f t="shared" si="63"/>
        <v>0.21749696233292826</v>
      </c>
      <c r="I645">
        <f t="shared" si="64"/>
        <v>2</v>
      </c>
      <c r="J645">
        <f>VLOOKUP(A645,'Housing Cost Calc'!$A$1:$C$826,3,FALSE)</f>
        <v>1867</v>
      </c>
      <c r="K645">
        <f t="shared" si="65"/>
        <v>0.32756337006174308</v>
      </c>
    </row>
    <row r="646" spans="1:11" ht="60" x14ac:dyDescent="0.25">
      <c r="A646" s="4" t="s">
        <v>1303</v>
      </c>
      <c r="B646">
        <v>112557</v>
      </c>
      <c r="C646">
        <v>2.68</v>
      </c>
      <c r="D646">
        <f t="shared" si="60"/>
        <v>68755.130742063237</v>
      </c>
      <c r="E646">
        <f t="shared" si="61"/>
        <v>68.75513074206323</v>
      </c>
      <c r="F646" s="8">
        <v>0.7837181044957473</v>
      </c>
      <c r="G646">
        <f t="shared" si="62"/>
        <v>4</v>
      </c>
      <c r="H646" s="8">
        <f t="shared" si="63"/>
        <v>0.2162818955042527</v>
      </c>
      <c r="I646">
        <f t="shared" si="64"/>
        <v>2</v>
      </c>
      <c r="J646">
        <f>VLOOKUP(A646,'Housing Cost Calc'!$A$1:$C$826,3,FALSE)</f>
        <v>1849</v>
      </c>
      <c r="K646">
        <f t="shared" si="65"/>
        <v>0.32271046190340169</v>
      </c>
    </row>
    <row r="647" spans="1:11" ht="60" x14ac:dyDescent="0.25">
      <c r="A647" s="4" t="s">
        <v>1180</v>
      </c>
      <c r="B647">
        <v>109671</v>
      </c>
      <c r="C647">
        <v>2.54</v>
      </c>
      <c r="D647">
        <f t="shared" si="60"/>
        <v>68813.705605306983</v>
      </c>
      <c r="E647">
        <f t="shared" si="61"/>
        <v>68.813705605306978</v>
      </c>
      <c r="F647" s="8">
        <v>0.78493317132442286</v>
      </c>
      <c r="G647">
        <f t="shared" si="62"/>
        <v>4</v>
      </c>
      <c r="H647" s="8">
        <f t="shared" si="63"/>
        <v>0.21506682867557714</v>
      </c>
      <c r="I647">
        <f t="shared" si="64"/>
        <v>2</v>
      </c>
      <c r="J647">
        <f>VLOOKUP(A647,'Housing Cost Calc'!$A$1:$C$826,3,FALSE)</f>
        <v>1615</v>
      </c>
      <c r="K647">
        <f t="shared" si="65"/>
        <v>0.28162994318540802</v>
      </c>
    </row>
    <row r="648" spans="1:11" ht="60" x14ac:dyDescent="0.25">
      <c r="A648" s="4" t="s">
        <v>1603</v>
      </c>
      <c r="B648">
        <v>111849</v>
      </c>
      <c r="C648">
        <v>2.64</v>
      </c>
      <c r="D648">
        <f t="shared" si="60"/>
        <v>68838.300872736931</v>
      </c>
      <c r="E648">
        <f t="shared" si="61"/>
        <v>68.838300872736937</v>
      </c>
      <c r="F648" s="8">
        <v>0.78614823815309842</v>
      </c>
      <c r="G648">
        <f t="shared" si="62"/>
        <v>4</v>
      </c>
      <c r="H648" s="8">
        <f t="shared" si="63"/>
        <v>0.21385176184690158</v>
      </c>
      <c r="I648">
        <f t="shared" si="64"/>
        <v>2</v>
      </c>
      <c r="J648">
        <f>VLOOKUP(A648,'Housing Cost Calc'!$A$1:$C$826,3,FALSE)</f>
        <v>1443</v>
      </c>
      <c r="K648">
        <f t="shared" si="65"/>
        <v>0.25154601116626218</v>
      </c>
    </row>
    <row r="649" spans="1:11" ht="60" x14ac:dyDescent="0.25">
      <c r="A649" s="4" t="s">
        <v>1468</v>
      </c>
      <c r="B649">
        <v>105759</v>
      </c>
      <c r="C649">
        <v>2.36</v>
      </c>
      <c r="D649">
        <f t="shared" si="60"/>
        <v>68843.245182104758</v>
      </c>
      <c r="E649">
        <f t="shared" si="61"/>
        <v>68.843245182104752</v>
      </c>
      <c r="F649" s="8">
        <v>0.78736330498177398</v>
      </c>
      <c r="G649">
        <f t="shared" si="62"/>
        <v>4</v>
      </c>
      <c r="H649" s="8">
        <f t="shared" si="63"/>
        <v>0.21263669501822602</v>
      </c>
      <c r="I649">
        <f t="shared" si="64"/>
        <v>2</v>
      </c>
      <c r="J649">
        <f>VLOOKUP(A649,'Housing Cost Calc'!$A$1:$C$826,3,FALSE)</f>
        <v>1649</v>
      </c>
      <c r="K649">
        <f t="shared" si="65"/>
        <v>0.28743560748271829</v>
      </c>
    </row>
    <row r="650" spans="1:11" ht="60" x14ac:dyDescent="0.25">
      <c r="A650" s="4" t="s">
        <v>1246</v>
      </c>
      <c r="B650">
        <v>82355</v>
      </c>
      <c r="C650">
        <v>1.43</v>
      </c>
      <c r="D650">
        <f t="shared" si="60"/>
        <v>68868.710734133958</v>
      </c>
      <c r="E650">
        <f t="shared" si="61"/>
        <v>68.868710734133955</v>
      </c>
      <c r="F650" s="8">
        <v>0.78857837181044954</v>
      </c>
      <c r="G650">
        <f t="shared" si="62"/>
        <v>4</v>
      </c>
      <c r="H650" s="8">
        <f t="shared" si="63"/>
        <v>0.21142162818955046</v>
      </c>
      <c r="I650">
        <f t="shared" si="64"/>
        <v>2</v>
      </c>
      <c r="J650">
        <f>VLOOKUP(A650,'Housing Cost Calc'!$A$1:$C$826,3,FALSE)</f>
        <v>1487</v>
      </c>
      <c r="K650">
        <f t="shared" si="65"/>
        <v>0.2591016995931047</v>
      </c>
    </row>
    <row r="651" spans="1:11" ht="60" x14ac:dyDescent="0.25">
      <c r="A651" s="4" t="s">
        <v>1467</v>
      </c>
      <c r="B651">
        <v>105833</v>
      </c>
      <c r="C651">
        <v>2.36</v>
      </c>
      <c r="D651">
        <f t="shared" si="60"/>
        <v>68891.415079167666</v>
      </c>
      <c r="E651">
        <f t="shared" si="61"/>
        <v>68.891415079167672</v>
      </c>
      <c r="F651" s="8">
        <v>0.7897934386391251</v>
      </c>
      <c r="G651">
        <f t="shared" si="62"/>
        <v>4</v>
      </c>
      <c r="H651" s="8">
        <f t="shared" si="63"/>
        <v>0.2102065613608749</v>
      </c>
      <c r="I651">
        <f t="shared" si="64"/>
        <v>2</v>
      </c>
      <c r="J651">
        <f>VLOOKUP(A651,'Housing Cost Calc'!$A$1:$C$826,3,FALSE)</f>
        <v>1727</v>
      </c>
      <c r="K651">
        <f t="shared" si="65"/>
        <v>0.30082122679850148</v>
      </c>
    </row>
    <row r="652" spans="1:11" ht="60" x14ac:dyDescent="0.25">
      <c r="A652" s="4" t="s">
        <v>1535</v>
      </c>
      <c r="B652">
        <v>108750</v>
      </c>
      <c r="C652">
        <v>2.4900000000000002</v>
      </c>
      <c r="D652">
        <f t="shared" si="60"/>
        <v>68917.512244536978</v>
      </c>
      <c r="E652">
        <f t="shared" si="61"/>
        <v>68.917512244536979</v>
      </c>
      <c r="F652" s="8">
        <v>0.79100850546780077</v>
      </c>
      <c r="G652">
        <f t="shared" si="62"/>
        <v>4</v>
      </c>
      <c r="H652" s="8">
        <f t="shared" si="63"/>
        <v>0.20899149453219923</v>
      </c>
      <c r="I652">
        <f t="shared" si="64"/>
        <v>2</v>
      </c>
      <c r="J652">
        <f>VLOOKUP(A652,'Housing Cost Calc'!$A$1:$C$826,3,FALSE)</f>
        <v>1577</v>
      </c>
      <c r="K652">
        <f t="shared" si="65"/>
        <v>0.27458913393235673</v>
      </c>
    </row>
    <row r="653" spans="1:11" ht="45" x14ac:dyDescent="0.25">
      <c r="A653" s="4" t="s">
        <v>1028</v>
      </c>
      <c r="B653">
        <v>118819</v>
      </c>
      <c r="C653">
        <v>2.97</v>
      </c>
      <c r="D653">
        <f t="shared" si="60"/>
        <v>68945.776676666865</v>
      </c>
      <c r="E653">
        <f t="shared" si="61"/>
        <v>68.945776676666867</v>
      </c>
      <c r="F653" s="8">
        <v>0.79222357229647633</v>
      </c>
      <c r="G653">
        <f t="shared" si="62"/>
        <v>4</v>
      </c>
      <c r="H653" s="8">
        <f t="shared" si="63"/>
        <v>0.20777642770352367</v>
      </c>
      <c r="I653">
        <f t="shared" si="64"/>
        <v>2</v>
      </c>
      <c r="J653">
        <f>VLOOKUP(A653,'Housing Cost Calc'!$A$1:$C$826,3,FALSE)</f>
        <v>2194</v>
      </c>
      <c r="K653">
        <f t="shared" si="65"/>
        <v>0.38186530443292716</v>
      </c>
    </row>
    <row r="654" spans="1:11" ht="45" x14ac:dyDescent="0.25">
      <c r="A654" s="4" t="s">
        <v>1024</v>
      </c>
      <c r="B654">
        <v>113814</v>
      </c>
      <c r="C654">
        <v>2.69</v>
      </c>
      <c r="D654">
        <f t="shared" si="60"/>
        <v>69393.620535346898</v>
      </c>
      <c r="E654">
        <f t="shared" si="61"/>
        <v>69.393620535346898</v>
      </c>
      <c r="F654" s="8">
        <v>0.79343863912515189</v>
      </c>
      <c r="G654">
        <f t="shared" si="62"/>
        <v>4</v>
      </c>
      <c r="H654" s="8">
        <f t="shared" si="63"/>
        <v>0.20656136087484811</v>
      </c>
      <c r="I654">
        <f t="shared" si="64"/>
        <v>2</v>
      </c>
      <c r="J654">
        <f>VLOOKUP(A654,'Housing Cost Calc'!$A$1:$C$826,3,FALSE)</f>
        <v>2062</v>
      </c>
      <c r="K654">
        <f t="shared" si="65"/>
        <v>0.35657456419061168</v>
      </c>
    </row>
    <row r="655" spans="1:11" ht="60" x14ac:dyDescent="0.25">
      <c r="A655" s="4" t="s">
        <v>1475</v>
      </c>
      <c r="B655">
        <v>113765</v>
      </c>
      <c r="C655">
        <v>2.68</v>
      </c>
      <c r="D655">
        <f t="shared" si="60"/>
        <v>69493.03418597531</v>
      </c>
      <c r="E655">
        <f t="shared" si="61"/>
        <v>69.493034185975304</v>
      </c>
      <c r="F655" s="8">
        <v>0.79465370595382745</v>
      </c>
      <c r="G655">
        <f t="shared" si="62"/>
        <v>4</v>
      </c>
      <c r="H655" s="8">
        <f t="shared" si="63"/>
        <v>0.20534629404617255</v>
      </c>
      <c r="I655">
        <f t="shared" si="64"/>
        <v>2</v>
      </c>
      <c r="J655">
        <f>VLOOKUP(A655,'Housing Cost Calc'!$A$1:$C$826,3,FALSE)</f>
        <v>2369</v>
      </c>
      <c r="K655">
        <f t="shared" si="65"/>
        <v>0.40907697200156468</v>
      </c>
    </row>
    <row r="656" spans="1:11" ht="60" x14ac:dyDescent="0.25">
      <c r="A656" s="4" t="s">
        <v>1539</v>
      </c>
      <c r="B656">
        <v>115625</v>
      </c>
      <c r="C656">
        <v>2.76</v>
      </c>
      <c r="D656">
        <f t="shared" si="60"/>
        <v>69598.071315210327</v>
      </c>
      <c r="E656">
        <f t="shared" si="61"/>
        <v>69.598071315210333</v>
      </c>
      <c r="F656" s="8">
        <v>0.79586877278250301</v>
      </c>
      <c r="G656">
        <f t="shared" si="62"/>
        <v>4</v>
      </c>
      <c r="H656" s="8">
        <f t="shared" si="63"/>
        <v>0.20413122721749699</v>
      </c>
      <c r="I656">
        <f t="shared" si="64"/>
        <v>2</v>
      </c>
      <c r="J656">
        <f>VLOOKUP(A656,'Housing Cost Calc'!$A$1:$C$826,3,FALSE)</f>
        <v>1667</v>
      </c>
      <c r="K656">
        <f t="shared" si="65"/>
        <v>0.28742175784443358</v>
      </c>
    </row>
    <row r="657" spans="1:11" ht="60" x14ac:dyDescent="0.25">
      <c r="A657" s="4" t="s">
        <v>1677</v>
      </c>
      <c r="B657">
        <v>109962</v>
      </c>
      <c r="C657">
        <v>2.4900000000000002</v>
      </c>
      <c r="D657">
        <f t="shared" si="60"/>
        <v>69685.586036172637</v>
      </c>
      <c r="E657">
        <f t="shared" si="61"/>
        <v>69.685586036172637</v>
      </c>
      <c r="F657" s="8">
        <v>0.79708383961117857</v>
      </c>
      <c r="G657">
        <f t="shared" si="62"/>
        <v>4</v>
      </c>
      <c r="H657" s="8">
        <f t="shared" si="63"/>
        <v>0.20291616038882143</v>
      </c>
      <c r="I657">
        <f t="shared" si="64"/>
        <v>2</v>
      </c>
      <c r="J657">
        <f>VLOOKUP(A657,'Housing Cost Calc'!$A$1:$C$826,3,FALSE)</f>
        <v>1517</v>
      </c>
      <c r="K657">
        <f t="shared" si="65"/>
        <v>0.26123049306854657</v>
      </c>
    </row>
    <row r="658" spans="1:11" ht="60" x14ac:dyDescent="0.25">
      <c r="A658" s="4" t="s">
        <v>1438</v>
      </c>
      <c r="B658">
        <v>100309</v>
      </c>
      <c r="C658">
        <v>2.0699999999999998</v>
      </c>
      <c r="D658">
        <f t="shared" si="60"/>
        <v>69719.574532170387</v>
      </c>
      <c r="E658">
        <f t="shared" si="61"/>
        <v>69.719574532170384</v>
      </c>
      <c r="F658" s="8">
        <v>0.79829890643985424</v>
      </c>
      <c r="G658">
        <f t="shared" si="62"/>
        <v>4</v>
      </c>
      <c r="H658" s="8">
        <f t="shared" si="63"/>
        <v>0.20170109356014576</v>
      </c>
      <c r="I658">
        <f t="shared" si="64"/>
        <v>2</v>
      </c>
      <c r="J658">
        <f>VLOOKUP(A658,'Housing Cost Calc'!$A$1:$C$826,3,FALSE)</f>
        <v>1797</v>
      </c>
      <c r="K658">
        <f t="shared" si="65"/>
        <v>0.30929620762458643</v>
      </c>
    </row>
    <row r="659" spans="1:11" ht="60" x14ac:dyDescent="0.25">
      <c r="A659" s="4" t="s">
        <v>1643</v>
      </c>
      <c r="B659">
        <v>109460</v>
      </c>
      <c r="C659">
        <v>2.46</v>
      </c>
      <c r="D659">
        <f t="shared" si="60"/>
        <v>69789.14701191301</v>
      </c>
      <c r="E659">
        <f t="shared" si="61"/>
        <v>69.789147011913016</v>
      </c>
      <c r="F659" s="8">
        <v>0.7995139732685298</v>
      </c>
      <c r="G659">
        <f t="shared" si="62"/>
        <v>4</v>
      </c>
      <c r="H659" s="8">
        <f t="shared" si="63"/>
        <v>0.2004860267314702</v>
      </c>
      <c r="I659">
        <f t="shared" si="64"/>
        <v>2</v>
      </c>
      <c r="J659">
        <f>VLOOKUP(A659,'Housing Cost Calc'!$A$1:$C$826,3,FALSE)</f>
        <v>1674</v>
      </c>
      <c r="K659">
        <f t="shared" si="65"/>
        <v>0.28783845139375291</v>
      </c>
    </row>
    <row r="660" spans="1:11" ht="60" x14ac:dyDescent="0.25">
      <c r="A660" s="4" t="s">
        <v>1631</v>
      </c>
      <c r="B660">
        <v>106111</v>
      </c>
      <c r="C660">
        <v>2.31</v>
      </c>
      <c r="D660">
        <f t="shared" si="60"/>
        <v>69815.912303876044</v>
      </c>
      <c r="E660">
        <f t="shared" si="61"/>
        <v>69.815912303876047</v>
      </c>
      <c r="F660" s="8">
        <v>0.80072904009720536</v>
      </c>
      <c r="G660">
        <f t="shared" si="62"/>
        <v>5</v>
      </c>
      <c r="H660" s="8">
        <f t="shared" si="63"/>
        <v>0.19927095990279464</v>
      </c>
      <c r="I660">
        <f t="shared" si="64"/>
        <v>1</v>
      </c>
      <c r="J660">
        <f>VLOOKUP(A660,'Housing Cost Calc'!$A$1:$C$826,3,FALSE)</f>
        <v>1589</v>
      </c>
      <c r="K660">
        <f t="shared" si="65"/>
        <v>0.27311825299948678</v>
      </c>
    </row>
    <row r="661" spans="1:11" ht="45" x14ac:dyDescent="0.25">
      <c r="A661" s="4" t="s">
        <v>882</v>
      </c>
      <c r="B661">
        <v>116222</v>
      </c>
      <c r="C661">
        <v>2.77</v>
      </c>
      <c r="D661">
        <f t="shared" si="60"/>
        <v>69831.031975152713</v>
      </c>
      <c r="E661">
        <f t="shared" si="61"/>
        <v>69.831031975152712</v>
      </c>
      <c r="F661" s="8">
        <v>0.80194410692588092</v>
      </c>
      <c r="G661">
        <f t="shared" si="62"/>
        <v>5</v>
      </c>
      <c r="H661" s="8">
        <f t="shared" si="63"/>
        <v>0.19805589307411908</v>
      </c>
      <c r="I661">
        <f t="shared" si="64"/>
        <v>1</v>
      </c>
      <c r="J661">
        <f>VLOOKUP(A661,'Housing Cost Calc'!$A$1:$C$826,3,FALSE)</f>
        <v>1923</v>
      </c>
      <c r="K661">
        <f t="shared" si="65"/>
        <v>0.33045480422243945</v>
      </c>
    </row>
    <row r="662" spans="1:11" ht="60" x14ac:dyDescent="0.25">
      <c r="A662" s="4" t="s">
        <v>1139</v>
      </c>
      <c r="B662">
        <v>116250</v>
      </c>
      <c r="C662">
        <v>2.76</v>
      </c>
      <c r="D662">
        <f t="shared" si="60"/>
        <v>69974.277106103356</v>
      </c>
      <c r="E662">
        <f t="shared" si="61"/>
        <v>69.974277106103358</v>
      </c>
      <c r="F662" s="8">
        <v>0.80315917375455648</v>
      </c>
      <c r="G662">
        <f t="shared" si="62"/>
        <v>5</v>
      </c>
      <c r="H662" s="8">
        <f t="shared" si="63"/>
        <v>0.19684082624544352</v>
      </c>
      <c r="I662">
        <f t="shared" si="64"/>
        <v>1</v>
      </c>
      <c r="J662">
        <f>VLOOKUP(A662,'Housing Cost Calc'!$A$1:$C$826,3,FALSE)</f>
        <v>1652</v>
      </c>
      <c r="K662">
        <f t="shared" si="65"/>
        <v>0.28330410573503295</v>
      </c>
    </row>
    <row r="663" spans="1:11" ht="60" x14ac:dyDescent="0.25">
      <c r="A663" s="4" t="s">
        <v>1552</v>
      </c>
      <c r="B663">
        <v>122431</v>
      </c>
      <c r="C663">
        <v>3.06</v>
      </c>
      <c r="D663">
        <f t="shared" si="60"/>
        <v>69989.144258608329</v>
      </c>
      <c r="E663">
        <f t="shared" si="61"/>
        <v>69.989144258608334</v>
      </c>
      <c r="F663" s="8">
        <v>0.80437424058323204</v>
      </c>
      <c r="G663">
        <f t="shared" si="62"/>
        <v>5</v>
      </c>
      <c r="H663" s="8">
        <f t="shared" si="63"/>
        <v>0.19562575941676796</v>
      </c>
      <c r="I663">
        <f t="shared" si="64"/>
        <v>1</v>
      </c>
      <c r="J663">
        <f>VLOOKUP(A663,'Housing Cost Calc'!$A$1:$C$826,3,FALSE)</f>
        <v>2046</v>
      </c>
      <c r="K663">
        <f t="shared" si="65"/>
        <v>0.35079725949042767</v>
      </c>
    </row>
    <row r="664" spans="1:11" ht="60" x14ac:dyDescent="0.25">
      <c r="A664" s="4" t="s">
        <v>1668</v>
      </c>
      <c r="B664">
        <v>117635</v>
      </c>
      <c r="C664">
        <v>2.82</v>
      </c>
      <c r="D664">
        <f t="shared" si="60"/>
        <v>70050.62309572479</v>
      </c>
      <c r="E664">
        <f t="shared" si="61"/>
        <v>70.050623095724788</v>
      </c>
      <c r="F664" s="8">
        <v>0.80558930741190771</v>
      </c>
      <c r="G664">
        <f t="shared" si="62"/>
        <v>5</v>
      </c>
      <c r="H664" s="8">
        <f t="shared" si="63"/>
        <v>0.19441069258809229</v>
      </c>
      <c r="I664">
        <f t="shared" si="64"/>
        <v>1</v>
      </c>
      <c r="J664">
        <f>VLOOKUP(A664,'Housing Cost Calc'!$A$1:$C$826,3,FALSE)</f>
        <v>1688</v>
      </c>
      <c r="K664">
        <f t="shared" si="65"/>
        <v>0.28916231012420829</v>
      </c>
    </row>
    <row r="665" spans="1:11" ht="60" x14ac:dyDescent="0.25">
      <c r="A665" s="4" t="s">
        <v>1051</v>
      </c>
      <c r="B665">
        <v>120476</v>
      </c>
      <c r="C665">
        <v>2.93</v>
      </c>
      <c r="D665">
        <f t="shared" si="60"/>
        <v>70382.830709648726</v>
      </c>
      <c r="E665">
        <f t="shared" si="61"/>
        <v>70.382830709648729</v>
      </c>
      <c r="F665" s="8">
        <v>0.80680437424058327</v>
      </c>
      <c r="G665">
        <f t="shared" si="62"/>
        <v>5</v>
      </c>
      <c r="H665" s="8">
        <f t="shared" si="63"/>
        <v>0.19319562575941673</v>
      </c>
      <c r="I665">
        <f t="shared" si="64"/>
        <v>1</v>
      </c>
      <c r="J665">
        <f>VLOOKUP(A665,'Housing Cost Calc'!$A$1:$C$826,3,FALSE)</f>
        <v>2277</v>
      </c>
      <c r="K665">
        <f t="shared" si="65"/>
        <v>0.38821967977844024</v>
      </c>
    </row>
    <row r="666" spans="1:11" ht="60" x14ac:dyDescent="0.25">
      <c r="A666" s="4" t="s">
        <v>1601</v>
      </c>
      <c r="B666">
        <v>110625</v>
      </c>
      <c r="C666">
        <v>2.4700000000000002</v>
      </c>
      <c r="D666">
        <f t="shared" si="60"/>
        <v>70389.001904195407</v>
      </c>
      <c r="E666">
        <f t="shared" si="61"/>
        <v>70.38900190419541</v>
      </c>
      <c r="F666" s="8">
        <v>0.80801944106925883</v>
      </c>
      <c r="G666">
        <f t="shared" si="62"/>
        <v>5</v>
      </c>
      <c r="H666" s="8">
        <f t="shared" si="63"/>
        <v>0.19198055893074117</v>
      </c>
      <c r="I666">
        <f t="shared" si="64"/>
        <v>1</v>
      </c>
      <c r="J666">
        <f>VLOOKUP(A666,'Housing Cost Calc'!$A$1:$C$826,3,FALSE)</f>
        <v>1712</v>
      </c>
      <c r="K666">
        <f t="shared" si="65"/>
        <v>0.29186377763903926</v>
      </c>
    </row>
    <row r="667" spans="1:11" ht="60" x14ac:dyDescent="0.25">
      <c r="A667" s="4" t="s">
        <v>1105</v>
      </c>
      <c r="B667">
        <v>117401</v>
      </c>
      <c r="C667">
        <v>2.77</v>
      </c>
      <c r="D667">
        <f t="shared" si="60"/>
        <v>70539.424419773393</v>
      </c>
      <c r="E667">
        <f t="shared" si="61"/>
        <v>70.539424419773397</v>
      </c>
      <c r="F667" s="8">
        <v>0.80923450789793439</v>
      </c>
      <c r="G667">
        <f t="shared" si="62"/>
        <v>5</v>
      </c>
      <c r="H667" s="8">
        <f t="shared" si="63"/>
        <v>0.19076549210206561</v>
      </c>
      <c r="I667">
        <f t="shared" si="64"/>
        <v>1</v>
      </c>
      <c r="J667">
        <f>VLOOKUP(A667,'Housing Cost Calc'!$A$1:$C$826,3,FALSE)</f>
        <v>1833</v>
      </c>
      <c r="K667">
        <f t="shared" si="65"/>
        <v>0.31182562348544129</v>
      </c>
    </row>
    <row r="668" spans="1:11" ht="45" x14ac:dyDescent="0.25">
      <c r="A668" s="4" t="s">
        <v>1029</v>
      </c>
      <c r="B668">
        <v>121802</v>
      </c>
      <c r="C668">
        <v>2.97</v>
      </c>
      <c r="D668">
        <f t="shared" si="60"/>
        <v>70676.688835719688</v>
      </c>
      <c r="E668">
        <f t="shared" si="61"/>
        <v>70.676688835719688</v>
      </c>
      <c r="F668" s="8">
        <v>0.81044957472660994</v>
      </c>
      <c r="G668">
        <f t="shared" si="62"/>
        <v>5</v>
      </c>
      <c r="H668" s="8">
        <f t="shared" si="63"/>
        <v>0.18955042527339006</v>
      </c>
      <c r="I668">
        <f t="shared" si="64"/>
        <v>1</v>
      </c>
      <c r="J668">
        <f>VLOOKUP(A668,'Housing Cost Calc'!$A$1:$C$826,3,FALSE)</f>
        <v>2161</v>
      </c>
      <c r="K668">
        <f t="shared" si="65"/>
        <v>0.3669102277877806</v>
      </c>
    </row>
    <row r="669" spans="1:11" ht="60" x14ac:dyDescent="0.25">
      <c r="A669" s="4" t="s">
        <v>1134</v>
      </c>
      <c r="B669">
        <v>119042</v>
      </c>
      <c r="C669">
        <v>2.83</v>
      </c>
      <c r="D669">
        <f t="shared" si="60"/>
        <v>70763.123903581582</v>
      </c>
      <c r="E669">
        <f t="shared" si="61"/>
        <v>70.763123903581587</v>
      </c>
      <c r="F669" s="8">
        <v>0.8116646415552855</v>
      </c>
      <c r="G669">
        <f t="shared" si="62"/>
        <v>5</v>
      </c>
      <c r="H669" s="8">
        <f t="shared" si="63"/>
        <v>0.1883353584447145</v>
      </c>
      <c r="I669">
        <f t="shared" si="64"/>
        <v>1</v>
      </c>
      <c r="J669">
        <f>VLOOKUP(A669,'Housing Cost Calc'!$A$1:$C$826,3,FALSE)</f>
        <v>2032</v>
      </c>
      <c r="K669">
        <f t="shared" si="65"/>
        <v>0.34458625700618395</v>
      </c>
    </row>
    <row r="670" spans="1:11" ht="60" x14ac:dyDescent="0.25">
      <c r="A670" s="4" t="s">
        <v>1196</v>
      </c>
      <c r="B670">
        <v>114792</v>
      </c>
      <c r="C670">
        <v>2.63</v>
      </c>
      <c r="D670">
        <f t="shared" si="60"/>
        <v>70783.779542970384</v>
      </c>
      <c r="E670">
        <f t="shared" si="61"/>
        <v>70.783779542970379</v>
      </c>
      <c r="F670" s="8">
        <v>0.81287970838396106</v>
      </c>
      <c r="G670">
        <f t="shared" si="62"/>
        <v>5</v>
      </c>
      <c r="H670" s="8">
        <f t="shared" si="63"/>
        <v>0.18712029161603894</v>
      </c>
      <c r="I670">
        <f t="shared" si="64"/>
        <v>1</v>
      </c>
      <c r="J670">
        <f>VLOOKUP(A670,'Housing Cost Calc'!$A$1:$C$826,3,FALSE)</f>
        <v>1698</v>
      </c>
      <c r="K670">
        <f t="shared" si="65"/>
        <v>0.28786256020181056</v>
      </c>
    </row>
    <row r="671" spans="1:11" ht="60" x14ac:dyDescent="0.25">
      <c r="A671" s="4" t="s">
        <v>1195</v>
      </c>
      <c r="B671">
        <v>121296</v>
      </c>
      <c r="C671">
        <v>2.93</v>
      </c>
      <c r="D671">
        <f t="shared" si="60"/>
        <v>70861.879824675052</v>
      </c>
      <c r="E671">
        <f t="shared" si="61"/>
        <v>70.861879824675057</v>
      </c>
      <c r="F671" s="8">
        <v>0.81409477521263673</v>
      </c>
      <c r="G671">
        <f t="shared" si="62"/>
        <v>5</v>
      </c>
      <c r="H671" s="8">
        <f t="shared" si="63"/>
        <v>0.18590522478736327</v>
      </c>
      <c r="I671">
        <f t="shared" si="64"/>
        <v>1</v>
      </c>
      <c r="J671">
        <f>VLOOKUP(A671,'Housing Cost Calc'!$A$1:$C$826,3,FALSE)</f>
        <v>1813</v>
      </c>
      <c r="K671">
        <f t="shared" si="65"/>
        <v>0.30701979758126979</v>
      </c>
    </row>
    <row r="672" spans="1:11" ht="60" x14ac:dyDescent="0.25">
      <c r="A672" s="4" t="s">
        <v>1076</v>
      </c>
      <c r="B672">
        <v>114773</v>
      </c>
      <c r="C672">
        <v>2.62</v>
      </c>
      <c r="D672">
        <f t="shared" si="60"/>
        <v>70906.996201399932</v>
      </c>
      <c r="E672">
        <f t="shared" si="61"/>
        <v>70.906996201399934</v>
      </c>
      <c r="F672" s="8">
        <v>0.81530984204131229</v>
      </c>
      <c r="G672">
        <f t="shared" si="62"/>
        <v>5</v>
      </c>
      <c r="H672" s="8">
        <f t="shared" si="63"/>
        <v>0.18469015795868771</v>
      </c>
      <c r="I672">
        <f t="shared" si="64"/>
        <v>1</v>
      </c>
      <c r="J672">
        <f>VLOOKUP(A672,'Housing Cost Calc'!$A$1:$C$826,3,FALSE)</f>
        <v>1980</v>
      </c>
      <c r="K672">
        <f t="shared" si="65"/>
        <v>0.33508682179278243</v>
      </c>
    </row>
    <row r="673" spans="1:11" ht="60" x14ac:dyDescent="0.25">
      <c r="A673" s="4" t="s">
        <v>1035</v>
      </c>
      <c r="B673">
        <v>122097</v>
      </c>
      <c r="C673">
        <v>2.96</v>
      </c>
      <c r="D673">
        <f t="shared" si="60"/>
        <v>70967.439738520523</v>
      </c>
      <c r="E673">
        <f t="shared" si="61"/>
        <v>70.967439738520525</v>
      </c>
      <c r="F673" s="8">
        <v>0.81652490886998785</v>
      </c>
      <c r="G673">
        <f t="shared" si="62"/>
        <v>5</v>
      </c>
      <c r="H673" s="8">
        <f t="shared" si="63"/>
        <v>0.18347509113001215</v>
      </c>
      <c r="I673">
        <f t="shared" si="64"/>
        <v>1</v>
      </c>
      <c r="J673">
        <f>VLOOKUP(A673,'Housing Cost Calc'!$A$1:$C$826,3,FALSE)</f>
        <v>2348</v>
      </c>
      <c r="K673">
        <f t="shared" si="65"/>
        <v>0.39702714517833038</v>
      </c>
    </row>
    <row r="674" spans="1:11" ht="60" x14ac:dyDescent="0.25">
      <c r="A674" s="4" t="s">
        <v>1189</v>
      </c>
      <c r="B674">
        <v>122222</v>
      </c>
      <c r="C674">
        <v>2.96</v>
      </c>
      <c r="D674">
        <f t="shared" si="60"/>
        <v>71040.094512735406</v>
      </c>
      <c r="E674">
        <f t="shared" si="61"/>
        <v>71.040094512735408</v>
      </c>
      <c r="F674" s="8">
        <v>0.81773997569866341</v>
      </c>
      <c r="G674">
        <f t="shared" si="62"/>
        <v>5</v>
      </c>
      <c r="H674" s="8">
        <f t="shared" si="63"/>
        <v>0.18226002430133659</v>
      </c>
      <c r="I674">
        <f t="shared" si="64"/>
        <v>1</v>
      </c>
      <c r="J674">
        <f>VLOOKUP(A674,'Housing Cost Calc'!$A$1:$C$826,3,FALSE)</f>
        <v>1767</v>
      </c>
      <c r="K674">
        <f t="shared" si="65"/>
        <v>0.29847933262812232</v>
      </c>
    </row>
    <row r="675" spans="1:11" ht="60" x14ac:dyDescent="0.25">
      <c r="A675" s="4" t="s">
        <v>1152</v>
      </c>
      <c r="B675">
        <v>117895</v>
      </c>
      <c r="C675">
        <v>2.73</v>
      </c>
      <c r="D675">
        <f t="shared" si="60"/>
        <v>71353.299963988466</v>
      </c>
      <c r="E675">
        <f t="shared" si="61"/>
        <v>71.353299963988462</v>
      </c>
      <c r="F675" s="8">
        <v>0.81895504252733897</v>
      </c>
      <c r="G675">
        <f t="shared" si="62"/>
        <v>5</v>
      </c>
      <c r="H675" s="8">
        <f t="shared" si="63"/>
        <v>0.18104495747266103</v>
      </c>
      <c r="I675">
        <f t="shared" si="64"/>
        <v>1</v>
      </c>
      <c r="J675">
        <f>VLOOKUP(A675,'Housing Cost Calc'!$A$1:$C$826,3,FALSE)</f>
        <v>1722</v>
      </c>
      <c r="K675">
        <f t="shared" si="65"/>
        <v>0.28960118187146189</v>
      </c>
    </row>
    <row r="676" spans="1:11" ht="60" x14ac:dyDescent="0.25">
      <c r="A676" s="4" t="s">
        <v>1312</v>
      </c>
      <c r="B676">
        <v>111250</v>
      </c>
      <c r="C676">
        <v>2.4300000000000002</v>
      </c>
      <c r="D676">
        <f t="shared" si="60"/>
        <v>71366.908274828747</v>
      </c>
      <c r="E676">
        <f t="shared" si="61"/>
        <v>71.366908274828745</v>
      </c>
      <c r="F676" s="8">
        <v>0.82017010935601453</v>
      </c>
      <c r="G676">
        <f t="shared" si="62"/>
        <v>5</v>
      </c>
      <c r="H676" s="8">
        <f t="shared" si="63"/>
        <v>0.17982989064398547</v>
      </c>
      <c r="I676">
        <f t="shared" si="64"/>
        <v>1</v>
      </c>
      <c r="J676">
        <f>VLOOKUP(A676,'Housing Cost Calc'!$A$1:$C$826,3,FALSE)</f>
        <v>1890</v>
      </c>
      <c r="K676">
        <f t="shared" si="65"/>
        <v>0.31779434682333413</v>
      </c>
    </row>
    <row r="677" spans="1:11" ht="60" x14ac:dyDescent="0.25">
      <c r="A677" s="4" t="s">
        <v>1667</v>
      </c>
      <c r="B677">
        <v>118388</v>
      </c>
      <c r="C677">
        <v>2.75</v>
      </c>
      <c r="D677">
        <f t="shared" si="60"/>
        <v>71390.650123744563</v>
      </c>
      <c r="E677">
        <f t="shared" si="61"/>
        <v>71.390650123744564</v>
      </c>
      <c r="F677" s="8">
        <v>0.8213851761846902</v>
      </c>
      <c r="G677">
        <f t="shared" si="62"/>
        <v>5</v>
      </c>
      <c r="H677" s="8">
        <f t="shared" si="63"/>
        <v>0.1786148238153098</v>
      </c>
      <c r="I677">
        <f t="shared" si="64"/>
        <v>1</v>
      </c>
      <c r="J677">
        <f>VLOOKUP(A677,'Housing Cost Calc'!$A$1:$C$826,3,FALSE)</f>
        <v>1660</v>
      </c>
      <c r="K677">
        <f t="shared" si="65"/>
        <v>0.27902813555377048</v>
      </c>
    </row>
    <row r="678" spans="1:11" ht="75" x14ac:dyDescent="0.25">
      <c r="A678" s="4" t="s">
        <v>1366</v>
      </c>
      <c r="B678">
        <v>120893</v>
      </c>
      <c r="C678">
        <v>2.86</v>
      </c>
      <c r="D678">
        <f t="shared" si="60"/>
        <v>71485.529488308166</v>
      </c>
      <c r="E678">
        <f t="shared" si="61"/>
        <v>71.48552948830816</v>
      </c>
      <c r="F678" s="8">
        <v>0.82260024301336576</v>
      </c>
      <c r="G678">
        <f t="shared" si="62"/>
        <v>5</v>
      </c>
      <c r="H678" s="8">
        <f t="shared" si="63"/>
        <v>0.17739975698663424</v>
      </c>
      <c r="I678">
        <f t="shared" si="64"/>
        <v>1</v>
      </c>
      <c r="J678">
        <f>VLOOKUP(A678,'Housing Cost Calc'!$A$1:$C$826,3,FALSE)</f>
        <v>2028</v>
      </c>
      <c r="K678">
        <f t="shared" si="65"/>
        <v>0.34043253472690976</v>
      </c>
    </row>
    <row r="679" spans="1:11" ht="60" x14ac:dyDescent="0.25">
      <c r="A679" s="4" t="s">
        <v>1325</v>
      </c>
      <c r="B679">
        <v>108250</v>
      </c>
      <c r="C679">
        <v>2.27</v>
      </c>
      <c r="D679">
        <f t="shared" si="60"/>
        <v>71848.048480696962</v>
      </c>
      <c r="E679">
        <f t="shared" si="61"/>
        <v>71.84804848069696</v>
      </c>
      <c r="F679" s="8">
        <v>0.82381530984204132</v>
      </c>
      <c r="G679">
        <f t="shared" si="62"/>
        <v>5</v>
      </c>
      <c r="H679" s="8">
        <f t="shared" si="63"/>
        <v>0.17618469015795868</v>
      </c>
      <c r="I679">
        <f t="shared" si="64"/>
        <v>1</v>
      </c>
      <c r="J679">
        <f>VLOOKUP(A679,'Housing Cost Calc'!$A$1:$C$826,3,FALSE)</f>
        <v>1915</v>
      </c>
      <c r="K679">
        <f t="shared" si="65"/>
        <v>0.31984167261235935</v>
      </c>
    </row>
    <row r="680" spans="1:11" ht="60" x14ac:dyDescent="0.25">
      <c r="A680" s="4" t="s">
        <v>1526</v>
      </c>
      <c r="B680">
        <v>111983</v>
      </c>
      <c r="C680">
        <v>2.42</v>
      </c>
      <c r="D680">
        <f t="shared" si="60"/>
        <v>71985.39879783013</v>
      </c>
      <c r="E680">
        <f t="shared" si="61"/>
        <v>71.985398797830129</v>
      </c>
      <c r="F680" s="8">
        <v>0.82503037667071688</v>
      </c>
      <c r="G680">
        <f t="shared" si="62"/>
        <v>5</v>
      </c>
      <c r="H680" s="8">
        <f t="shared" si="63"/>
        <v>0.17496962332928312</v>
      </c>
      <c r="I680">
        <f t="shared" si="64"/>
        <v>1</v>
      </c>
      <c r="J680">
        <f>VLOOKUP(A680,'Housing Cost Calc'!$A$1:$C$826,3,FALSE)</f>
        <v>2174</v>
      </c>
      <c r="K680">
        <f t="shared" si="65"/>
        <v>0.36240682743548785</v>
      </c>
    </row>
    <row r="681" spans="1:11" ht="60" x14ac:dyDescent="0.25">
      <c r="A681" s="4" t="s">
        <v>1045</v>
      </c>
      <c r="B681">
        <v>118906</v>
      </c>
      <c r="C681">
        <v>2.72</v>
      </c>
      <c r="D681">
        <f t="shared" si="60"/>
        <v>72097.352576425517</v>
      </c>
      <c r="E681">
        <f t="shared" si="61"/>
        <v>72.097352576425521</v>
      </c>
      <c r="F681" s="8">
        <v>0.82624544349939244</v>
      </c>
      <c r="G681">
        <f t="shared" si="62"/>
        <v>5</v>
      </c>
      <c r="H681" s="8">
        <f t="shared" si="63"/>
        <v>0.17375455650060756</v>
      </c>
      <c r="I681">
        <f t="shared" si="64"/>
        <v>1</v>
      </c>
      <c r="J681">
        <f>VLOOKUP(A681,'Housing Cost Calc'!$A$1:$C$826,3,FALSE)</f>
        <v>1759</v>
      </c>
      <c r="K681">
        <f t="shared" si="65"/>
        <v>0.29277080566342351</v>
      </c>
    </row>
    <row r="682" spans="1:11" ht="60" x14ac:dyDescent="0.25">
      <c r="A682" s="4" t="s">
        <v>1626</v>
      </c>
      <c r="B682">
        <v>103558</v>
      </c>
      <c r="C682">
        <v>2.06</v>
      </c>
      <c r="D682">
        <f t="shared" si="60"/>
        <v>72152.27749401133</v>
      </c>
      <c r="E682">
        <f t="shared" si="61"/>
        <v>72.152277494011329</v>
      </c>
      <c r="F682" s="8">
        <v>0.827460510328068</v>
      </c>
      <c r="G682">
        <f t="shared" si="62"/>
        <v>5</v>
      </c>
      <c r="H682" s="8">
        <f t="shared" si="63"/>
        <v>0.172539489671932</v>
      </c>
      <c r="I682">
        <f t="shared" si="64"/>
        <v>1</v>
      </c>
      <c r="J682">
        <f>VLOOKUP(A682,'Housing Cost Calc'!$A$1:$C$826,3,FALSE)</f>
        <v>1763</v>
      </c>
      <c r="K682">
        <f t="shared" si="65"/>
        <v>0.29321319762575693</v>
      </c>
    </row>
    <row r="683" spans="1:11" ht="60" x14ac:dyDescent="0.25">
      <c r="A683" s="4" t="s">
        <v>1166</v>
      </c>
      <c r="B683">
        <v>105066</v>
      </c>
      <c r="C683">
        <v>2.12</v>
      </c>
      <c r="D683">
        <f t="shared" si="60"/>
        <v>72159.625059164799</v>
      </c>
      <c r="E683">
        <f t="shared" si="61"/>
        <v>72.159625059164796</v>
      </c>
      <c r="F683" s="8">
        <v>0.82867557715674367</v>
      </c>
      <c r="G683">
        <f t="shared" si="62"/>
        <v>5</v>
      </c>
      <c r="H683" s="8">
        <f t="shared" si="63"/>
        <v>0.17132442284325633</v>
      </c>
      <c r="I683">
        <f t="shared" si="64"/>
        <v>1</v>
      </c>
      <c r="J683">
        <f>VLOOKUP(A683,'Housing Cost Calc'!$A$1:$C$826,3,FALSE)</f>
        <v>1483</v>
      </c>
      <c r="K683">
        <f t="shared" si="65"/>
        <v>0.24661990670556816</v>
      </c>
    </row>
    <row r="684" spans="1:11" ht="60" x14ac:dyDescent="0.25">
      <c r="A684" s="4" t="s">
        <v>1672</v>
      </c>
      <c r="B684">
        <v>116000</v>
      </c>
      <c r="C684">
        <v>2.57</v>
      </c>
      <c r="D684">
        <f t="shared" si="60"/>
        <v>72358.811940009429</v>
      </c>
      <c r="E684">
        <f t="shared" si="61"/>
        <v>72.358811940009431</v>
      </c>
      <c r="F684" s="8">
        <v>0.82989064398541923</v>
      </c>
      <c r="G684">
        <f t="shared" si="62"/>
        <v>5</v>
      </c>
      <c r="H684" s="8">
        <f t="shared" si="63"/>
        <v>0.17010935601458077</v>
      </c>
      <c r="I684">
        <f t="shared" si="64"/>
        <v>1</v>
      </c>
      <c r="J684">
        <f>VLOOKUP(A684,'Housing Cost Calc'!$A$1:$C$826,3,FALSE)</f>
        <v>1628</v>
      </c>
      <c r="K684">
        <f t="shared" si="65"/>
        <v>0.269987849112237</v>
      </c>
    </row>
    <row r="685" spans="1:11" ht="60" x14ac:dyDescent="0.25">
      <c r="A685" s="4" t="s">
        <v>1377</v>
      </c>
      <c r="B685">
        <v>117009</v>
      </c>
      <c r="C685">
        <v>2.6</v>
      </c>
      <c r="D685">
        <f t="shared" si="60"/>
        <v>72565.901297743461</v>
      </c>
      <c r="E685">
        <f t="shared" si="61"/>
        <v>72.565901297743466</v>
      </c>
      <c r="F685" s="8">
        <v>0.83110571081409479</v>
      </c>
      <c r="G685">
        <f t="shared" si="62"/>
        <v>5</v>
      </c>
      <c r="H685" s="8">
        <f t="shared" si="63"/>
        <v>0.16889428918590521</v>
      </c>
      <c r="I685">
        <f t="shared" si="64"/>
        <v>1</v>
      </c>
      <c r="J685">
        <f>VLOOKUP(A685,'Housing Cost Calc'!$A$1:$C$826,3,FALSE)</f>
        <v>1522</v>
      </c>
      <c r="K685">
        <f t="shared" si="65"/>
        <v>0.25168846074220735</v>
      </c>
    </row>
    <row r="686" spans="1:11" ht="60" x14ac:dyDescent="0.25">
      <c r="A686" s="4" t="s">
        <v>1657</v>
      </c>
      <c r="B686">
        <v>119917</v>
      </c>
      <c r="C686">
        <v>2.73</v>
      </c>
      <c r="D686">
        <f t="shared" si="60"/>
        <v>72577.070035044788</v>
      </c>
      <c r="E686">
        <f t="shared" si="61"/>
        <v>72.577070035044784</v>
      </c>
      <c r="F686" s="8">
        <v>0.83232077764277035</v>
      </c>
      <c r="G686">
        <f t="shared" si="62"/>
        <v>5</v>
      </c>
      <c r="H686" s="8">
        <f t="shared" si="63"/>
        <v>0.16767922235722965</v>
      </c>
      <c r="I686">
        <f t="shared" si="64"/>
        <v>1</v>
      </c>
      <c r="J686">
        <f>VLOOKUP(A686,'Housing Cost Calc'!$A$1:$C$826,3,FALSE)</f>
        <v>1820</v>
      </c>
      <c r="K686">
        <f t="shared" si="65"/>
        <v>0.30092148924521572</v>
      </c>
    </row>
    <row r="687" spans="1:11" ht="60" x14ac:dyDescent="0.25">
      <c r="A687" s="4" t="s">
        <v>1295</v>
      </c>
      <c r="B687">
        <v>111809</v>
      </c>
      <c r="C687">
        <v>2.36</v>
      </c>
      <c r="D687">
        <f t="shared" si="60"/>
        <v>72781.45973927468</v>
      </c>
      <c r="E687">
        <f t="shared" si="61"/>
        <v>72.78145973927468</v>
      </c>
      <c r="F687" s="8">
        <v>0.83353584447144591</v>
      </c>
      <c r="G687">
        <f t="shared" si="62"/>
        <v>5</v>
      </c>
      <c r="H687" s="8">
        <f t="shared" si="63"/>
        <v>0.16646415552855409</v>
      </c>
      <c r="I687">
        <f t="shared" si="64"/>
        <v>1</v>
      </c>
      <c r="J687">
        <f>VLOOKUP(A687,'Housing Cost Calc'!$A$1:$C$826,3,FALSE)</f>
        <v>1678</v>
      </c>
      <c r="K687">
        <f t="shared" si="65"/>
        <v>0.27666386566212431</v>
      </c>
    </row>
    <row r="688" spans="1:11" ht="60" x14ac:dyDescent="0.25">
      <c r="A688" s="4" t="s">
        <v>1446</v>
      </c>
      <c r="B688">
        <v>117625</v>
      </c>
      <c r="C688">
        <v>2.6</v>
      </c>
      <c r="D688">
        <f t="shared" si="60"/>
        <v>72947.928280278211</v>
      </c>
      <c r="E688">
        <f t="shared" si="61"/>
        <v>72.947928280278205</v>
      </c>
      <c r="F688" s="8">
        <v>0.83475091130012147</v>
      </c>
      <c r="G688">
        <f t="shared" si="62"/>
        <v>5</v>
      </c>
      <c r="H688" s="8">
        <f t="shared" si="63"/>
        <v>0.16524908869987853</v>
      </c>
      <c r="I688">
        <f t="shared" si="64"/>
        <v>1</v>
      </c>
      <c r="J688">
        <f>VLOOKUP(A688,'Housing Cost Calc'!$A$1:$C$826,3,FALSE)</f>
        <v>1927</v>
      </c>
      <c r="K688">
        <f t="shared" si="65"/>
        <v>0.31699323812396291</v>
      </c>
    </row>
    <row r="689" spans="1:11" ht="60" x14ac:dyDescent="0.25">
      <c r="A689" s="4" t="s">
        <v>1538</v>
      </c>
      <c r="B689">
        <v>120833</v>
      </c>
      <c r="C689">
        <v>2.74</v>
      </c>
      <c r="D689">
        <f t="shared" si="60"/>
        <v>72997.884903365266</v>
      </c>
      <c r="E689">
        <f t="shared" si="61"/>
        <v>72.997884903365261</v>
      </c>
      <c r="F689" s="8">
        <v>0.83596597812879714</v>
      </c>
      <c r="G689">
        <f t="shared" si="62"/>
        <v>5</v>
      </c>
      <c r="H689" s="8">
        <f t="shared" si="63"/>
        <v>0.16403402187120286</v>
      </c>
      <c r="I689">
        <f t="shared" si="64"/>
        <v>1</v>
      </c>
      <c r="J689">
        <f>VLOOKUP(A689,'Housing Cost Calc'!$A$1:$C$826,3,FALSE)</f>
        <v>1589</v>
      </c>
      <c r="K689">
        <f t="shared" si="65"/>
        <v>0.261213047819704</v>
      </c>
    </row>
    <row r="690" spans="1:11" ht="45" x14ac:dyDescent="0.25">
      <c r="A690" s="4" t="s">
        <v>927</v>
      </c>
      <c r="B690">
        <v>113594</v>
      </c>
      <c r="C690">
        <v>2.42</v>
      </c>
      <c r="D690">
        <f t="shared" si="60"/>
        <v>73020.988820095168</v>
      </c>
      <c r="E690">
        <f t="shared" si="61"/>
        <v>73.02098882009517</v>
      </c>
      <c r="F690" s="8">
        <v>0.8371810449574727</v>
      </c>
      <c r="G690">
        <f t="shared" si="62"/>
        <v>5</v>
      </c>
      <c r="H690" s="8">
        <f t="shared" si="63"/>
        <v>0.1628189550425273</v>
      </c>
      <c r="I690">
        <f t="shared" si="64"/>
        <v>1</v>
      </c>
      <c r="J690">
        <f>VLOOKUP(A690,'Housing Cost Calc'!$A$1:$C$826,3,FALSE)</f>
        <v>2278</v>
      </c>
      <c r="K690">
        <f t="shared" si="65"/>
        <v>0.37435811869582913</v>
      </c>
    </row>
    <row r="691" spans="1:11" ht="60" x14ac:dyDescent="0.25">
      <c r="A691" s="4" t="s">
        <v>1641</v>
      </c>
      <c r="B691">
        <v>124141</v>
      </c>
      <c r="C691">
        <v>2.89</v>
      </c>
      <c r="D691">
        <f t="shared" si="60"/>
        <v>73024.117647058825</v>
      </c>
      <c r="E691">
        <f t="shared" si="61"/>
        <v>73.02411764705883</v>
      </c>
      <c r="F691" s="8">
        <v>0.83839611178614826</v>
      </c>
      <c r="G691">
        <f t="shared" si="62"/>
        <v>5</v>
      </c>
      <c r="H691" s="8">
        <f t="shared" si="63"/>
        <v>0.16160388821385174</v>
      </c>
      <c r="I691">
        <f t="shared" si="64"/>
        <v>1</v>
      </c>
      <c r="J691">
        <f>VLOOKUP(A691,'Housing Cost Calc'!$A$1:$C$826,3,FALSE)</f>
        <v>1763</v>
      </c>
      <c r="K691">
        <f t="shared" si="65"/>
        <v>0.28971250432975404</v>
      </c>
    </row>
    <row r="692" spans="1:11" ht="60" x14ac:dyDescent="0.25">
      <c r="A692" s="4" t="s">
        <v>1170</v>
      </c>
      <c r="B692">
        <v>116402</v>
      </c>
      <c r="C692">
        <v>2.54</v>
      </c>
      <c r="D692">
        <f t="shared" si="60"/>
        <v>73037.110629691932</v>
      </c>
      <c r="E692">
        <f t="shared" si="61"/>
        <v>73.037110629691938</v>
      </c>
      <c r="F692" s="8">
        <v>0.83961117861482382</v>
      </c>
      <c r="G692">
        <f t="shared" si="62"/>
        <v>5</v>
      </c>
      <c r="H692" s="8">
        <f t="shared" si="63"/>
        <v>0.16038882138517618</v>
      </c>
      <c r="I692">
        <f t="shared" si="64"/>
        <v>1</v>
      </c>
      <c r="J692">
        <f>VLOOKUP(A692,'Housing Cost Calc'!$A$1:$C$826,3,FALSE)</f>
        <v>1912</v>
      </c>
      <c r="K692">
        <f t="shared" si="65"/>
        <v>0.31414167129815956</v>
      </c>
    </row>
    <row r="693" spans="1:11" ht="60" x14ac:dyDescent="0.25">
      <c r="A693" s="4" t="s">
        <v>1531</v>
      </c>
      <c r="B693">
        <v>122031</v>
      </c>
      <c r="C693">
        <v>2.76</v>
      </c>
      <c r="D693">
        <f t="shared" si="60"/>
        <v>73454.030189547513</v>
      </c>
      <c r="E693">
        <f t="shared" si="61"/>
        <v>73.45403018954751</v>
      </c>
      <c r="F693" s="8">
        <v>0.84082624544349938</v>
      </c>
      <c r="G693">
        <f t="shared" si="62"/>
        <v>5</v>
      </c>
      <c r="H693" s="8">
        <f t="shared" si="63"/>
        <v>0.15917375455650062</v>
      </c>
      <c r="I693">
        <f t="shared" si="64"/>
        <v>1</v>
      </c>
      <c r="J693">
        <f>VLOOKUP(A693,'Housing Cost Calc'!$A$1:$C$826,3,FALSE)</f>
        <v>2272</v>
      </c>
      <c r="K693">
        <f t="shared" si="65"/>
        <v>0.37117092050150924</v>
      </c>
    </row>
    <row r="694" spans="1:11" ht="60" x14ac:dyDescent="0.25">
      <c r="A694" s="4" t="s">
        <v>1537</v>
      </c>
      <c r="B694">
        <v>119861</v>
      </c>
      <c r="C694">
        <v>2.64</v>
      </c>
      <c r="D694">
        <f t="shared" si="60"/>
        <v>73769.346001369006</v>
      </c>
      <c r="E694">
        <f t="shared" si="61"/>
        <v>73.769346001369001</v>
      </c>
      <c r="F694" s="8">
        <v>0.84204131227217494</v>
      </c>
      <c r="G694">
        <f t="shared" si="62"/>
        <v>5</v>
      </c>
      <c r="H694" s="8">
        <f t="shared" si="63"/>
        <v>0.15795868772782506</v>
      </c>
      <c r="I694">
        <f t="shared" si="64"/>
        <v>1</v>
      </c>
      <c r="J694">
        <f>VLOOKUP(A694,'Housing Cost Calc'!$A$1:$C$826,3,FALSE)</f>
        <v>1552</v>
      </c>
      <c r="K694">
        <f t="shared" si="65"/>
        <v>0.25246258791089699</v>
      </c>
    </row>
    <row r="695" spans="1:11" ht="60" x14ac:dyDescent="0.25">
      <c r="A695" s="4" t="s">
        <v>1050</v>
      </c>
      <c r="B695">
        <v>123750</v>
      </c>
      <c r="C695">
        <v>2.79</v>
      </c>
      <c r="D695">
        <f t="shared" si="60"/>
        <v>74087.187086044651</v>
      </c>
      <c r="E695">
        <f t="shared" si="61"/>
        <v>74.087187086044651</v>
      </c>
      <c r="F695" s="8">
        <v>0.84325637910085049</v>
      </c>
      <c r="G695">
        <f t="shared" si="62"/>
        <v>5</v>
      </c>
      <c r="H695" s="8">
        <f t="shared" si="63"/>
        <v>0.15674362089914951</v>
      </c>
      <c r="I695">
        <f t="shared" si="64"/>
        <v>1</v>
      </c>
      <c r="J695">
        <f>VLOOKUP(A695,'Housing Cost Calc'!$A$1:$C$826,3,FALSE)</f>
        <v>2185</v>
      </c>
      <c r="K695">
        <f t="shared" si="65"/>
        <v>0.35390734931734102</v>
      </c>
    </row>
    <row r="696" spans="1:11" ht="45" x14ac:dyDescent="0.25">
      <c r="A696" s="4" t="s">
        <v>1030</v>
      </c>
      <c r="B696">
        <v>128667</v>
      </c>
      <c r="C696">
        <v>2.99</v>
      </c>
      <c r="D696">
        <f t="shared" si="60"/>
        <v>74410.047351300236</v>
      </c>
      <c r="E696">
        <f t="shared" si="61"/>
        <v>74.410047351300236</v>
      </c>
      <c r="F696" s="8">
        <v>0.84447144592952617</v>
      </c>
      <c r="G696">
        <f t="shared" si="62"/>
        <v>5</v>
      </c>
      <c r="H696" s="8">
        <f t="shared" si="63"/>
        <v>0.15552855407047383</v>
      </c>
      <c r="I696">
        <f t="shared" si="64"/>
        <v>1</v>
      </c>
      <c r="J696">
        <f>VLOOKUP(A696,'Housing Cost Calc'!$A$1:$C$826,3,FALSE)</f>
        <v>2371</v>
      </c>
      <c r="K696">
        <f t="shared" si="65"/>
        <v>0.3823677179732749</v>
      </c>
    </row>
    <row r="697" spans="1:11" ht="60" x14ac:dyDescent="0.25">
      <c r="A697" s="4" t="s">
        <v>1460</v>
      </c>
      <c r="B697">
        <v>129559</v>
      </c>
      <c r="C697">
        <v>3.03</v>
      </c>
      <c r="D697">
        <f t="shared" si="60"/>
        <v>74429.700770362339</v>
      </c>
      <c r="E697">
        <f t="shared" si="61"/>
        <v>74.429700770362345</v>
      </c>
      <c r="F697" s="8">
        <v>0.84568651275820172</v>
      </c>
      <c r="G697">
        <f t="shared" si="62"/>
        <v>5</v>
      </c>
      <c r="H697" s="8">
        <f t="shared" si="63"/>
        <v>0.15431348724179828</v>
      </c>
      <c r="I697">
        <f t="shared" si="64"/>
        <v>1</v>
      </c>
      <c r="J697">
        <f>VLOOKUP(A697,'Housing Cost Calc'!$A$1:$C$826,3,FALSE)</f>
        <v>2329</v>
      </c>
      <c r="K697">
        <f t="shared" si="65"/>
        <v>0.37549526211623308</v>
      </c>
    </row>
    <row r="698" spans="1:11" ht="60" x14ac:dyDescent="0.25">
      <c r="A698" s="4" t="s">
        <v>1656</v>
      </c>
      <c r="B698">
        <v>121250</v>
      </c>
      <c r="C698">
        <v>2.64</v>
      </c>
      <c r="D698">
        <f t="shared" si="60"/>
        <v>74624.216406220468</v>
      </c>
      <c r="E698">
        <f t="shared" si="61"/>
        <v>74.624216406220469</v>
      </c>
      <c r="F698" s="8">
        <v>0.84690157958687728</v>
      </c>
      <c r="G698">
        <f t="shared" si="62"/>
        <v>5</v>
      </c>
      <c r="H698" s="8">
        <f t="shared" si="63"/>
        <v>0.15309842041312272</v>
      </c>
      <c r="I698">
        <f t="shared" si="64"/>
        <v>1</v>
      </c>
      <c r="J698">
        <f>VLOOKUP(A698,'Housing Cost Calc'!$A$1:$C$826,3,FALSE)</f>
        <v>1878</v>
      </c>
      <c r="K698">
        <f t="shared" si="65"/>
        <v>0.30199312080309443</v>
      </c>
    </row>
    <row r="699" spans="1:11" ht="60" x14ac:dyDescent="0.25">
      <c r="A699" s="4" t="s">
        <v>1383</v>
      </c>
      <c r="B699">
        <v>119905</v>
      </c>
      <c r="C699">
        <v>2.58</v>
      </c>
      <c r="D699">
        <f t="shared" si="60"/>
        <v>74649.592347158192</v>
      </c>
      <c r="E699">
        <f t="shared" si="61"/>
        <v>74.64959234715819</v>
      </c>
      <c r="F699" s="8">
        <v>0.84811664641555284</v>
      </c>
      <c r="G699">
        <f t="shared" si="62"/>
        <v>5</v>
      </c>
      <c r="H699" s="8">
        <f t="shared" si="63"/>
        <v>0.15188335358444716</v>
      </c>
      <c r="I699">
        <f t="shared" si="64"/>
        <v>1</v>
      </c>
      <c r="J699">
        <f>VLOOKUP(A699,'Housing Cost Calc'!$A$1:$C$826,3,FALSE)</f>
        <v>1897</v>
      </c>
      <c r="K699">
        <f t="shared" si="65"/>
        <v>0.30494473290806384</v>
      </c>
    </row>
    <row r="700" spans="1:11" ht="60" x14ac:dyDescent="0.25">
      <c r="A700" s="4" t="s">
        <v>1534</v>
      </c>
      <c r="B700">
        <v>121889</v>
      </c>
      <c r="C700">
        <v>2.65</v>
      </c>
      <c r="D700">
        <f t="shared" si="60"/>
        <v>74875.817495773474</v>
      </c>
      <c r="E700">
        <f t="shared" si="61"/>
        <v>74.875817495773475</v>
      </c>
      <c r="F700" s="8">
        <v>0.8493317132442284</v>
      </c>
      <c r="G700">
        <f t="shared" si="62"/>
        <v>5</v>
      </c>
      <c r="H700" s="8">
        <f t="shared" si="63"/>
        <v>0.1506682867557716</v>
      </c>
      <c r="I700">
        <f t="shared" si="64"/>
        <v>1</v>
      </c>
      <c r="J700">
        <f>VLOOKUP(A700,'Housing Cost Calc'!$A$1:$C$826,3,FALSE)</f>
        <v>2003</v>
      </c>
      <c r="K700">
        <f t="shared" si="65"/>
        <v>0.32101152019284146</v>
      </c>
    </row>
    <row r="701" spans="1:11" ht="60" x14ac:dyDescent="0.25">
      <c r="A701" s="4" t="s">
        <v>1179</v>
      </c>
      <c r="B701">
        <v>121939</v>
      </c>
      <c r="C701">
        <v>2.63</v>
      </c>
      <c r="D701">
        <f t="shared" si="60"/>
        <v>75190.80853796663</v>
      </c>
      <c r="E701">
        <f t="shared" si="61"/>
        <v>75.190808537966632</v>
      </c>
      <c r="F701" s="8">
        <v>0.85054678007290396</v>
      </c>
      <c r="G701">
        <f t="shared" si="62"/>
        <v>5</v>
      </c>
      <c r="H701" s="8">
        <f t="shared" si="63"/>
        <v>0.14945321992709604</v>
      </c>
      <c r="I701">
        <f t="shared" si="64"/>
        <v>1</v>
      </c>
      <c r="J701">
        <f>VLOOKUP(A701,'Housing Cost Calc'!$A$1:$C$826,3,FALSE)</f>
        <v>1775</v>
      </c>
      <c r="K701">
        <f t="shared" si="65"/>
        <v>0.28327930519918321</v>
      </c>
    </row>
    <row r="702" spans="1:11" ht="60" x14ac:dyDescent="0.25">
      <c r="A702" s="4" t="s">
        <v>1069</v>
      </c>
      <c r="B702">
        <v>126422</v>
      </c>
      <c r="C702">
        <v>2.82</v>
      </c>
      <c r="D702">
        <f t="shared" si="60"/>
        <v>75283.205449124143</v>
      </c>
      <c r="E702">
        <f t="shared" si="61"/>
        <v>75.283205449124139</v>
      </c>
      <c r="F702" s="8">
        <v>0.85176184690157963</v>
      </c>
      <c r="G702">
        <f t="shared" si="62"/>
        <v>5</v>
      </c>
      <c r="H702" s="8">
        <f t="shared" si="63"/>
        <v>0.14823815309842037</v>
      </c>
      <c r="I702">
        <f t="shared" si="64"/>
        <v>1</v>
      </c>
      <c r="J702">
        <f>VLOOKUP(A702,'Housing Cost Calc'!$A$1:$C$826,3,FALSE)</f>
        <v>2107</v>
      </c>
      <c r="K702">
        <f t="shared" si="65"/>
        <v>0.33585179920489366</v>
      </c>
    </row>
    <row r="703" spans="1:11" ht="45" x14ac:dyDescent="0.25">
      <c r="A703" s="4" t="s">
        <v>884</v>
      </c>
      <c r="B703">
        <v>104868</v>
      </c>
      <c r="C703">
        <v>1.94</v>
      </c>
      <c r="D703">
        <f t="shared" si="60"/>
        <v>75290.836177924968</v>
      </c>
      <c r="E703">
        <f t="shared" si="61"/>
        <v>75.290836177924973</v>
      </c>
      <c r="F703" s="8">
        <v>0.85297691373025519</v>
      </c>
      <c r="G703">
        <f t="shared" si="62"/>
        <v>5</v>
      </c>
      <c r="H703" s="8">
        <f t="shared" si="63"/>
        <v>0.14702308626974481</v>
      </c>
      <c r="I703">
        <f t="shared" si="64"/>
        <v>1</v>
      </c>
      <c r="J703">
        <f>VLOOKUP(A703,'Housing Cost Calc'!$A$1:$C$826,3,FALSE)</f>
        <v>2018</v>
      </c>
      <c r="K703">
        <f t="shared" si="65"/>
        <v>0.32163276740310731</v>
      </c>
    </row>
    <row r="704" spans="1:11" ht="60" x14ac:dyDescent="0.25">
      <c r="A704" s="4" t="s">
        <v>1033</v>
      </c>
      <c r="B704">
        <v>128056</v>
      </c>
      <c r="C704">
        <v>2.87</v>
      </c>
      <c r="D704">
        <f t="shared" si="60"/>
        <v>75589.066775743937</v>
      </c>
      <c r="E704">
        <f t="shared" si="61"/>
        <v>75.58906677574393</v>
      </c>
      <c r="F704" s="8">
        <v>0.85419198055893075</v>
      </c>
      <c r="G704">
        <f t="shared" si="62"/>
        <v>5</v>
      </c>
      <c r="H704" s="8">
        <f t="shared" si="63"/>
        <v>0.14580801944106925</v>
      </c>
      <c r="I704">
        <f t="shared" si="64"/>
        <v>1</v>
      </c>
      <c r="J704">
        <f>VLOOKUP(A704,'Housing Cost Calc'!$A$1:$C$826,3,FALSE)</f>
        <v>2056</v>
      </c>
      <c r="K704">
        <f t="shared" si="65"/>
        <v>0.32639640959183125</v>
      </c>
    </row>
    <row r="705" spans="1:11" ht="45" x14ac:dyDescent="0.25">
      <c r="A705" s="4" t="s">
        <v>962</v>
      </c>
      <c r="B705">
        <v>126838</v>
      </c>
      <c r="C705">
        <v>2.81</v>
      </c>
      <c r="D705">
        <f t="shared" si="60"/>
        <v>75665.207158754449</v>
      </c>
      <c r="E705">
        <f t="shared" si="61"/>
        <v>75.665207158754455</v>
      </c>
      <c r="F705" s="8">
        <v>0.85540704738760631</v>
      </c>
      <c r="G705">
        <f t="shared" si="62"/>
        <v>5</v>
      </c>
      <c r="H705" s="8">
        <f t="shared" si="63"/>
        <v>0.14459295261239369</v>
      </c>
      <c r="I705">
        <f t="shared" si="64"/>
        <v>1</v>
      </c>
      <c r="J705">
        <f>VLOOKUP(A705,'Housing Cost Calc'!$A$1:$C$826,3,FALSE)</f>
        <v>2452</v>
      </c>
      <c r="K705">
        <f t="shared" si="65"/>
        <v>0.38887093691906516</v>
      </c>
    </row>
    <row r="706" spans="1:11" ht="60" x14ac:dyDescent="0.25">
      <c r="A706" s="4" t="s">
        <v>1536</v>
      </c>
      <c r="B706">
        <v>120745</v>
      </c>
      <c r="C706">
        <v>2.54</v>
      </c>
      <c r="D706">
        <f t="shared" ref="D706:D769" si="66">(B706/(C706)^0.5)</f>
        <v>75762.151191406956</v>
      </c>
      <c r="E706">
        <f t="shared" ref="E706:E769" si="67">D706/1000</f>
        <v>75.762151191406957</v>
      </c>
      <c r="F706" s="8">
        <v>0.85662211421628187</v>
      </c>
      <c r="G706">
        <f t="shared" si="62"/>
        <v>5</v>
      </c>
      <c r="H706" s="8">
        <f t="shared" si="63"/>
        <v>0.14337788578371813</v>
      </c>
      <c r="I706">
        <f t="shared" si="64"/>
        <v>1</v>
      </c>
      <c r="J706">
        <f>VLOOKUP(A706,'Housing Cost Calc'!$A$1:$C$826,3,FALSE)</f>
        <v>1590</v>
      </c>
      <c r="K706">
        <f t="shared" si="65"/>
        <v>0.25184078989251402</v>
      </c>
    </row>
    <row r="707" spans="1:11" ht="60" x14ac:dyDescent="0.25">
      <c r="A707" s="4" t="s">
        <v>1301</v>
      </c>
      <c r="B707">
        <v>123480</v>
      </c>
      <c r="C707">
        <v>2.64</v>
      </c>
      <c r="D707">
        <f t="shared" si="66"/>
        <v>75996.686530640029</v>
      </c>
      <c r="E707">
        <f t="shared" si="67"/>
        <v>75.996686530640034</v>
      </c>
      <c r="F707" s="8">
        <v>0.85783718104495743</v>
      </c>
      <c r="G707">
        <f t="shared" ref="G707:G770" si="68">IF(F707&lt;0.2,1,IF(F707&lt;0.4,2,IF(F707&lt;0.6,3,IF(F707&lt;0.8,4,5))))</f>
        <v>5</v>
      </c>
      <c r="H707" s="8">
        <f t="shared" ref="H707:H770" si="69">1-F707</f>
        <v>0.14216281895504257</v>
      </c>
      <c r="I707">
        <f t="shared" ref="I707:I770" si="70">6-G707</f>
        <v>1</v>
      </c>
      <c r="J707">
        <f>VLOOKUP(A707,'Housing Cost Calc'!$A$1:$C$826,3,FALSE)</f>
        <v>1929</v>
      </c>
      <c r="K707">
        <f t="shared" ref="K707:K770" si="71">(J707*12)/D707</f>
        <v>0.30459222706594302</v>
      </c>
    </row>
    <row r="708" spans="1:11" ht="60" x14ac:dyDescent="0.25">
      <c r="A708" s="4" t="s">
        <v>1444</v>
      </c>
      <c r="B708">
        <v>128750</v>
      </c>
      <c r="C708">
        <v>2.82</v>
      </c>
      <c r="D708">
        <f t="shared" si="66"/>
        <v>76669.509275084507</v>
      </c>
      <c r="E708">
        <f t="shared" si="67"/>
        <v>76.669509275084508</v>
      </c>
      <c r="F708" s="8">
        <v>0.8590522478736331</v>
      </c>
      <c r="G708">
        <f t="shared" si="68"/>
        <v>5</v>
      </c>
      <c r="H708" s="8">
        <f t="shared" si="69"/>
        <v>0.1409477521263669</v>
      </c>
      <c r="I708">
        <f t="shared" si="70"/>
        <v>1</v>
      </c>
      <c r="J708">
        <f>VLOOKUP(A708,'Housing Cost Calc'!$A$1:$C$826,3,FALSE)</f>
        <v>2032</v>
      </c>
      <c r="K708">
        <f t="shared" si="71"/>
        <v>0.31804038177043781</v>
      </c>
    </row>
    <row r="709" spans="1:11" ht="60" x14ac:dyDescent="0.25">
      <c r="A709" s="4" t="s">
        <v>1550</v>
      </c>
      <c r="B709">
        <v>126534</v>
      </c>
      <c r="C709">
        <v>2.68</v>
      </c>
      <c r="D709">
        <f t="shared" si="66"/>
        <v>77292.942360903617</v>
      </c>
      <c r="E709">
        <f t="shared" si="67"/>
        <v>77.292942360903623</v>
      </c>
      <c r="F709" s="8">
        <v>0.86026731470230866</v>
      </c>
      <c r="G709">
        <f t="shared" si="68"/>
        <v>5</v>
      </c>
      <c r="H709" s="8">
        <f t="shared" si="69"/>
        <v>0.13973268529769134</v>
      </c>
      <c r="I709">
        <f t="shared" si="70"/>
        <v>1</v>
      </c>
      <c r="J709">
        <f>VLOOKUP(A709,'Housing Cost Calc'!$A$1:$C$826,3,FALSE)</f>
        <v>1916</v>
      </c>
      <c r="K709">
        <f t="shared" si="71"/>
        <v>0.29746571029271401</v>
      </c>
    </row>
    <row r="710" spans="1:11" ht="60" x14ac:dyDescent="0.25">
      <c r="A710" s="4" t="s">
        <v>1326</v>
      </c>
      <c r="B710">
        <v>118971</v>
      </c>
      <c r="C710">
        <v>2.36</v>
      </c>
      <c r="D710">
        <f t="shared" si="66"/>
        <v>77443.524641497977</v>
      </c>
      <c r="E710">
        <f t="shared" si="67"/>
        <v>77.443524641497973</v>
      </c>
      <c r="F710" s="8">
        <v>0.86148238153098422</v>
      </c>
      <c r="G710">
        <f t="shared" si="68"/>
        <v>5</v>
      </c>
      <c r="H710" s="8">
        <f t="shared" si="69"/>
        <v>0.13851761846901578</v>
      </c>
      <c r="I710">
        <f t="shared" si="70"/>
        <v>1</v>
      </c>
      <c r="J710">
        <f>VLOOKUP(A710,'Housing Cost Calc'!$A$1:$C$826,3,FALSE)</f>
        <v>2036</v>
      </c>
      <c r="K710">
        <f t="shared" si="71"/>
        <v>0.31548150879109338</v>
      </c>
    </row>
    <row r="711" spans="1:11" ht="60" x14ac:dyDescent="0.25">
      <c r="A711" s="4" t="s">
        <v>1160</v>
      </c>
      <c r="B711">
        <v>132740</v>
      </c>
      <c r="C711">
        <v>2.91</v>
      </c>
      <c r="D711">
        <f t="shared" si="66"/>
        <v>77813.566074895294</v>
      </c>
      <c r="E711">
        <f t="shared" si="67"/>
        <v>77.813566074895292</v>
      </c>
      <c r="F711" s="8">
        <v>0.86269744835965978</v>
      </c>
      <c r="G711">
        <f t="shared" si="68"/>
        <v>5</v>
      </c>
      <c r="H711" s="8">
        <f t="shared" si="69"/>
        <v>0.13730255164034022</v>
      </c>
      <c r="I711">
        <f t="shared" si="70"/>
        <v>1</v>
      </c>
      <c r="J711">
        <f>VLOOKUP(A711,'Housing Cost Calc'!$A$1:$C$826,3,FALSE)</f>
        <v>1939</v>
      </c>
      <c r="K711">
        <f t="shared" si="71"/>
        <v>0.29902240924936702</v>
      </c>
    </row>
    <row r="712" spans="1:11" ht="60" x14ac:dyDescent="0.25">
      <c r="A712" s="4" t="s">
        <v>1527</v>
      </c>
      <c r="B712">
        <v>136103</v>
      </c>
      <c r="C712">
        <v>3.05</v>
      </c>
      <c r="D712">
        <f t="shared" si="66"/>
        <v>77932.351095120408</v>
      </c>
      <c r="E712">
        <f t="shared" si="67"/>
        <v>77.93235109512041</v>
      </c>
      <c r="F712" s="8">
        <v>0.86391251518833534</v>
      </c>
      <c r="G712">
        <f t="shared" si="68"/>
        <v>5</v>
      </c>
      <c r="H712" s="8">
        <f t="shared" si="69"/>
        <v>0.13608748481166466</v>
      </c>
      <c r="I712">
        <f t="shared" si="70"/>
        <v>1</v>
      </c>
      <c r="J712">
        <f>VLOOKUP(A712,'Housing Cost Calc'!$A$1:$C$826,3,FALSE)</f>
        <v>2080</v>
      </c>
      <c r="K712">
        <f t="shared" si="71"/>
        <v>0.32027777488112796</v>
      </c>
    </row>
    <row r="713" spans="1:11" ht="60" x14ac:dyDescent="0.25">
      <c r="A713" s="4" t="s">
        <v>1465</v>
      </c>
      <c r="B713">
        <v>129133</v>
      </c>
      <c r="C713">
        <v>2.73</v>
      </c>
      <c r="D713">
        <f t="shared" si="66"/>
        <v>78154.846976120461</v>
      </c>
      <c r="E713">
        <f t="shared" si="67"/>
        <v>78.154846976120467</v>
      </c>
      <c r="F713" s="8">
        <v>0.8651275820170109</v>
      </c>
      <c r="G713">
        <f t="shared" si="68"/>
        <v>5</v>
      </c>
      <c r="H713" s="8">
        <f t="shared" si="69"/>
        <v>0.1348724179829891</v>
      </c>
      <c r="I713">
        <f t="shared" si="70"/>
        <v>1</v>
      </c>
      <c r="J713">
        <f>VLOOKUP(A713,'Housing Cost Calc'!$A$1:$C$826,3,FALSE)</f>
        <v>2240</v>
      </c>
      <c r="K713">
        <f t="shared" si="71"/>
        <v>0.34393260354297606</v>
      </c>
    </row>
    <row r="714" spans="1:11" ht="45" x14ac:dyDescent="0.25">
      <c r="A714" s="4" t="s">
        <v>931</v>
      </c>
      <c r="B714">
        <v>122633</v>
      </c>
      <c r="C714">
        <v>2.4300000000000002</v>
      </c>
      <c r="D714">
        <f t="shared" si="66"/>
        <v>78669.106179479306</v>
      </c>
      <c r="E714">
        <f t="shared" si="67"/>
        <v>78.6691061794793</v>
      </c>
      <c r="F714" s="8">
        <v>0.86634264884568646</v>
      </c>
      <c r="G714">
        <f t="shared" si="68"/>
        <v>5</v>
      </c>
      <c r="H714" s="8">
        <f t="shared" si="69"/>
        <v>0.13365735115431354</v>
      </c>
      <c r="I714">
        <f t="shared" si="70"/>
        <v>1</v>
      </c>
      <c r="J714">
        <f>VLOOKUP(A714,'Housing Cost Calc'!$A$1:$C$826,3,FALSE)</f>
        <v>2513</v>
      </c>
      <c r="K714">
        <f t="shared" si="71"/>
        <v>0.38332709578777618</v>
      </c>
    </row>
    <row r="715" spans="1:11" ht="45" x14ac:dyDescent="0.25">
      <c r="A715" s="4" t="s">
        <v>926</v>
      </c>
      <c r="B715">
        <v>129821</v>
      </c>
      <c r="C715">
        <v>2.72</v>
      </c>
      <c r="D715">
        <f t="shared" si="66"/>
        <v>78715.543444604453</v>
      </c>
      <c r="E715">
        <f t="shared" si="67"/>
        <v>78.71554344460445</v>
      </c>
      <c r="F715" s="8">
        <v>0.86755771567436213</v>
      </c>
      <c r="G715">
        <f t="shared" si="68"/>
        <v>5</v>
      </c>
      <c r="H715" s="8">
        <f t="shared" si="69"/>
        <v>0.13244228432563787</v>
      </c>
      <c r="I715">
        <f t="shared" si="70"/>
        <v>1</v>
      </c>
      <c r="J715">
        <f>VLOOKUP(A715,'Housing Cost Calc'!$A$1:$C$826,3,FALSE)</f>
        <v>2593</v>
      </c>
      <c r="K715">
        <f t="shared" si="71"/>
        <v>0.39529676907963773</v>
      </c>
    </row>
    <row r="716" spans="1:11" ht="60" x14ac:dyDescent="0.25">
      <c r="A716" s="4" t="s">
        <v>1148</v>
      </c>
      <c r="B716">
        <v>128661</v>
      </c>
      <c r="C716">
        <v>2.64</v>
      </c>
      <c r="D716">
        <f t="shared" si="66"/>
        <v>79185.371604459637</v>
      </c>
      <c r="E716">
        <f t="shared" si="67"/>
        <v>79.185371604459633</v>
      </c>
      <c r="F716" s="8">
        <v>0.86877278250303769</v>
      </c>
      <c r="G716">
        <f t="shared" si="68"/>
        <v>5</v>
      </c>
      <c r="H716" s="8">
        <f t="shared" si="69"/>
        <v>0.13122721749696231</v>
      </c>
      <c r="I716">
        <f t="shared" si="70"/>
        <v>1</v>
      </c>
      <c r="J716">
        <f>VLOOKUP(A716,'Housing Cost Calc'!$A$1:$C$826,3,FALSE)</f>
        <v>1861</v>
      </c>
      <c r="K716">
        <f t="shared" si="71"/>
        <v>0.28202178694760693</v>
      </c>
    </row>
    <row r="717" spans="1:11" ht="60" x14ac:dyDescent="0.25">
      <c r="A717" s="4" t="s">
        <v>1136</v>
      </c>
      <c r="B717">
        <v>131563</v>
      </c>
      <c r="C717">
        <v>2.76</v>
      </c>
      <c r="D717">
        <f t="shared" si="66"/>
        <v>79191.619947615269</v>
      </c>
      <c r="E717">
        <f t="shared" si="67"/>
        <v>79.191619947615266</v>
      </c>
      <c r="F717" s="8">
        <v>0.86998784933171325</v>
      </c>
      <c r="G717">
        <f t="shared" si="68"/>
        <v>5</v>
      </c>
      <c r="H717" s="8">
        <f t="shared" si="69"/>
        <v>0.13001215066828675</v>
      </c>
      <c r="I717">
        <f t="shared" si="70"/>
        <v>1</v>
      </c>
      <c r="J717">
        <f>VLOOKUP(A717,'Housing Cost Calc'!$A$1:$C$826,3,FALSE)</f>
        <v>1998</v>
      </c>
      <c r="K717">
        <f t="shared" si="71"/>
        <v>0.30275930730877793</v>
      </c>
    </row>
    <row r="718" spans="1:11" ht="60" x14ac:dyDescent="0.25">
      <c r="A718" s="4" t="s">
        <v>1645</v>
      </c>
      <c r="B718">
        <v>130885</v>
      </c>
      <c r="C718">
        <v>2.73</v>
      </c>
      <c r="D718">
        <f t="shared" si="66"/>
        <v>79215.205613356215</v>
      </c>
      <c r="E718">
        <f t="shared" si="67"/>
        <v>79.215205613356218</v>
      </c>
      <c r="F718" s="8">
        <v>0.87120291616038881</v>
      </c>
      <c r="G718">
        <f t="shared" si="68"/>
        <v>5</v>
      </c>
      <c r="H718" s="8">
        <f t="shared" si="69"/>
        <v>0.12879708383961119</v>
      </c>
      <c r="I718">
        <f t="shared" si="70"/>
        <v>1</v>
      </c>
      <c r="J718">
        <f>VLOOKUP(A718,'Housing Cost Calc'!$A$1:$C$826,3,FALSE)</f>
        <v>1686</v>
      </c>
      <c r="K718">
        <f t="shared" si="71"/>
        <v>0.25540551013338214</v>
      </c>
    </row>
    <row r="719" spans="1:11" ht="60" x14ac:dyDescent="0.25">
      <c r="A719" s="4" t="s">
        <v>1551</v>
      </c>
      <c r="B719">
        <v>136053</v>
      </c>
      <c r="C719">
        <v>2.94</v>
      </c>
      <c r="D719">
        <f t="shared" si="66"/>
        <v>79347.720946399932</v>
      </c>
      <c r="E719">
        <f t="shared" si="67"/>
        <v>79.347720946399932</v>
      </c>
      <c r="F719" s="8">
        <v>0.87241798298906437</v>
      </c>
      <c r="G719">
        <f t="shared" si="68"/>
        <v>5</v>
      </c>
      <c r="H719" s="8">
        <f t="shared" si="69"/>
        <v>0.12758201701093563</v>
      </c>
      <c r="I719">
        <f t="shared" si="70"/>
        <v>1</v>
      </c>
      <c r="J719">
        <f>VLOOKUP(A719,'Housing Cost Calc'!$A$1:$C$826,3,FALSE)</f>
        <v>2168</v>
      </c>
      <c r="K719">
        <f t="shared" si="71"/>
        <v>0.32787331116383334</v>
      </c>
    </row>
    <row r="720" spans="1:11" ht="60" x14ac:dyDescent="0.25">
      <c r="A720" s="4" t="s">
        <v>1073</v>
      </c>
      <c r="B720">
        <v>130625</v>
      </c>
      <c r="C720">
        <v>2.7</v>
      </c>
      <c r="D720">
        <f t="shared" si="66"/>
        <v>79495.843415680356</v>
      </c>
      <c r="E720">
        <f t="shared" si="67"/>
        <v>79.495843415680355</v>
      </c>
      <c r="F720" s="8">
        <v>0.87363304981773993</v>
      </c>
      <c r="G720">
        <f t="shared" si="68"/>
        <v>5</v>
      </c>
      <c r="H720" s="8">
        <f t="shared" si="69"/>
        <v>0.12636695018226007</v>
      </c>
      <c r="I720">
        <f t="shared" si="70"/>
        <v>1</v>
      </c>
      <c r="J720">
        <f>VLOOKUP(A720,'Housing Cost Calc'!$A$1:$C$826,3,FALSE)</f>
        <v>2189</v>
      </c>
      <c r="K720">
        <f t="shared" si="71"/>
        <v>0.33043237069195874</v>
      </c>
    </row>
    <row r="721" spans="1:11" ht="45" x14ac:dyDescent="0.25">
      <c r="A721" s="4" t="s">
        <v>901</v>
      </c>
      <c r="B721">
        <v>133988</v>
      </c>
      <c r="C721">
        <v>2.82</v>
      </c>
      <c r="D721">
        <f t="shared" si="66"/>
        <v>79788.692883495329</v>
      </c>
      <c r="E721">
        <f t="shared" si="67"/>
        <v>79.78869288349533</v>
      </c>
      <c r="F721" s="8">
        <v>0.8748481166464156</v>
      </c>
      <c r="G721">
        <f t="shared" si="68"/>
        <v>5</v>
      </c>
      <c r="H721" s="8">
        <f t="shared" si="69"/>
        <v>0.1251518833535844</v>
      </c>
      <c r="I721">
        <f t="shared" si="70"/>
        <v>1</v>
      </c>
      <c r="J721">
        <f>VLOOKUP(A721,'Housing Cost Calc'!$A$1:$C$826,3,FALSE)</f>
        <v>2313</v>
      </c>
      <c r="K721">
        <f t="shared" si="71"/>
        <v>0.34786883951750336</v>
      </c>
    </row>
    <row r="722" spans="1:11" ht="60" x14ac:dyDescent="0.25">
      <c r="A722" s="4" t="s">
        <v>1090</v>
      </c>
      <c r="B722">
        <v>133417</v>
      </c>
      <c r="C722">
        <v>2.79</v>
      </c>
      <c r="D722">
        <f t="shared" si="66"/>
        <v>79874.66860168743</v>
      </c>
      <c r="E722">
        <f t="shared" si="67"/>
        <v>79.874668601687432</v>
      </c>
      <c r="F722" s="8">
        <v>0.87606318347509116</v>
      </c>
      <c r="G722">
        <f t="shared" si="68"/>
        <v>5</v>
      </c>
      <c r="H722" s="8">
        <f t="shared" si="69"/>
        <v>0.12393681652490884</v>
      </c>
      <c r="I722">
        <f t="shared" si="70"/>
        <v>1</v>
      </c>
      <c r="J722">
        <f>VLOOKUP(A722,'Housing Cost Calc'!$A$1:$C$826,3,FALSE)</f>
        <v>1791</v>
      </c>
      <c r="K722">
        <f t="shared" si="71"/>
        <v>0.26907153890270991</v>
      </c>
    </row>
    <row r="723" spans="1:11" ht="60" x14ac:dyDescent="0.25">
      <c r="A723" s="4" t="s">
        <v>1331</v>
      </c>
      <c r="B723">
        <v>136855</v>
      </c>
      <c r="C723">
        <v>2.93</v>
      </c>
      <c r="D723">
        <f t="shared" si="66"/>
        <v>79951.544679180719</v>
      </c>
      <c r="E723">
        <f t="shared" si="67"/>
        <v>79.951544679180714</v>
      </c>
      <c r="F723" s="8">
        <v>0.87727825030376672</v>
      </c>
      <c r="G723">
        <f t="shared" si="68"/>
        <v>5</v>
      </c>
      <c r="H723" s="8">
        <f t="shared" si="69"/>
        <v>0.12272174969623328</v>
      </c>
      <c r="I723">
        <f t="shared" si="70"/>
        <v>1</v>
      </c>
      <c r="J723">
        <f>VLOOKUP(A723,'Housing Cost Calc'!$A$1:$C$826,3,FALSE)</f>
        <v>1528</v>
      </c>
      <c r="K723">
        <f t="shared" si="71"/>
        <v>0.22933890862992509</v>
      </c>
    </row>
    <row r="724" spans="1:11" ht="60" x14ac:dyDescent="0.25">
      <c r="A724" s="4" t="s">
        <v>1461</v>
      </c>
      <c r="B724">
        <v>130888</v>
      </c>
      <c r="C724">
        <v>2.67</v>
      </c>
      <c r="D724">
        <f t="shared" si="66"/>
        <v>80102.155151563144</v>
      </c>
      <c r="E724">
        <f t="shared" si="67"/>
        <v>80.102155151563139</v>
      </c>
      <c r="F724" s="8">
        <v>0.87849331713244228</v>
      </c>
      <c r="G724">
        <f t="shared" si="68"/>
        <v>5</v>
      </c>
      <c r="H724" s="8">
        <f t="shared" si="69"/>
        <v>0.12150668286755772</v>
      </c>
      <c r="I724">
        <f t="shared" si="70"/>
        <v>1</v>
      </c>
      <c r="J724">
        <f>VLOOKUP(A724,'Housing Cost Calc'!$A$1:$C$826,3,FALSE)</f>
        <v>2202</v>
      </c>
      <c r="K724">
        <f t="shared" si="71"/>
        <v>0.32987876480979239</v>
      </c>
    </row>
    <row r="725" spans="1:11" ht="60" x14ac:dyDescent="0.25">
      <c r="A725" s="4" t="s">
        <v>1048</v>
      </c>
      <c r="B725">
        <v>140337</v>
      </c>
      <c r="C725">
        <v>3.06</v>
      </c>
      <c r="D725">
        <f t="shared" si="66"/>
        <v>80225.32314381421</v>
      </c>
      <c r="E725">
        <f t="shared" si="67"/>
        <v>80.225323143814208</v>
      </c>
      <c r="F725" s="8">
        <v>0.87970838396111783</v>
      </c>
      <c r="G725">
        <f t="shared" si="68"/>
        <v>5</v>
      </c>
      <c r="H725" s="8">
        <f t="shared" si="69"/>
        <v>0.12029161603888217</v>
      </c>
      <c r="I725">
        <f t="shared" si="70"/>
        <v>1</v>
      </c>
      <c r="J725">
        <f>VLOOKUP(A725,'Housing Cost Calc'!$A$1:$C$826,3,FALSE)</f>
        <v>2456</v>
      </c>
      <c r="K725">
        <f t="shared" si="71"/>
        <v>0.36736530119258792</v>
      </c>
    </row>
    <row r="726" spans="1:11" ht="60" x14ac:dyDescent="0.25">
      <c r="A726" s="4" t="s">
        <v>1154</v>
      </c>
      <c r="B726">
        <v>123580</v>
      </c>
      <c r="C726">
        <v>2.37</v>
      </c>
      <c r="D726">
        <f t="shared" si="66"/>
        <v>80273.836188208341</v>
      </c>
      <c r="E726">
        <f t="shared" si="67"/>
        <v>80.273836188208335</v>
      </c>
      <c r="F726" s="8">
        <v>0.88092345078979339</v>
      </c>
      <c r="G726">
        <f t="shared" si="68"/>
        <v>5</v>
      </c>
      <c r="H726" s="8">
        <f t="shared" si="69"/>
        <v>0.11907654921020661</v>
      </c>
      <c r="I726">
        <f t="shared" si="70"/>
        <v>1</v>
      </c>
      <c r="J726">
        <f>VLOOKUP(A726,'Housing Cost Calc'!$A$1:$C$826,3,FALSE)</f>
        <v>1738</v>
      </c>
      <c r="K726">
        <f t="shared" si="71"/>
        <v>0.25981068042022387</v>
      </c>
    </row>
    <row r="727" spans="1:11" ht="60" x14ac:dyDescent="0.25">
      <c r="A727" s="4" t="s">
        <v>1506</v>
      </c>
      <c r="B727">
        <v>133984</v>
      </c>
      <c r="C727">
        <v>2.77</v>
      </c>
      <c r="D727">
        <f t="shared" si="66"/>
        <v>80503.183460608678</v>
      </c>
      <c r="E727">
        <f t="shared" si="67"/>
        <v>80.503183460608682</v>
      </c>
      <c r="F727" s="8">
        <v>0.88213851761846906</v>
      </c>
      <c r="G727">
        <f t="shared" si="68"/>
        <v>5</v>
      </c>
      <c r="H727" s="8">
        <f t="shared" si="69"/>
        <v>0.11786148238153094</v>
      </c>
      <c r="I727">
        <f t="shared" si="70"/>
        <v>1</v>
      </c>
      <c r="J727">
        <f>VLOOKUP(A727,'Housing Cost Calc'!$A$1:$C$826,3,FALSE)</f>
        <v>1768</v>
      </c>
      <c r="K727">
        <f t="shared" si="71"/>
        <v>0.26354237295946542</v>
      </c>
    </row>
    <row r="728" spans="1:11" ht="45" x14ac:dyDescent="0.25">
      <c r="A728" s="4" t="s">
        <v>976</v>
      </c>
      <c r="B728">
        <v>129250</v>
      </c>
      <c r="C728">
        <v>2.57</v>
      </c>
      <c r="D728">
        <f t="shared" si="66"/>
        <v>80623.934855570842</v>
      </c>
      <c r="E728">
        <f t="shared" si="67"/>
        <v>80.623934855570837</v>
      </c>
      <c r="F728" s="8">
        <v>0.88335358444714462</v>
      </c>
      <c r="G728">
        <f t="shared" si="68"/>
        <v>5</v>
      </c>
      <c r="H728" s="8">
        <f t="shared" si="69"/>
        <v>0.11664641555285538</v>
      </c>
      <c r="I728">
        <f t="shared" si="70"/>
        <v>1</v>
      </c>
      <c r="J728">
        <f>VLOOKUP(A728,'Housing Cost Calc'!$A$1:$C$826,3,FALSE)</f>
        <v>2370</v>
      </c>
      <c r="K728">
        <f t="shared" si="71"/>
        <v>0.35274884624457015</v>
      </c>
    </row>
    <row r="729" spans="1:11" ht="60" x14ac:dyDescent="0.25">
      <c r="A729" s="4" t="s">
        <v>1220</v>
      </c>
      <c r="B729">
        <v>126738</v>
      </c>
      <c r="C729">
        <v>2.46</v>
      </c>
      <c r="D729">
        <f t="shared" si="66"/>
        <v>80805.19746022136</v>
      </c>
      <c r="E729">
        <f t="shared" si="67"/>
        <v>80.805197460221365</v>
      </c>
      <c r="F729" s="8">
        <v>0.88456865127582018</v>
      </c>
      <c r="G729">
        <f t="shared" si="68"/>
        <v>5</v>
      </c>
      <c r="H729" s="8">
        <f t="shared" si="69"/>
        <v>0.11543134872417982</v>
      </c>
      <c r="I729">
        <f t="shared" si="70"/>
        <v>1</v>
      </c>
      <c r="J729">
        <f>VLOOKUP(A729,'Housing Cost Calc'!$A$1:$C$826,3,FALSE)</f>
        <v>1920</v>
      </c>
      <c r="K729">
        <f t="shared" si="71"/>
        <v>0.28513017385227096</v>
      </c>
    </row>
    <row r="730" spans="1:11" ht="60" x14ac:dyDescent="0.25">
      <c r="A730" s="4" t="s">
        <v>1532</v>
      </c>
      <c r="B730">
        <v>137361</v>
      </c>
      <c r="C730">
        <v>2.88</v>
      </c>
      <c r="D730">
        <f t="shared" si="66"/>
        <v>80940.745475471136</v>
      </c>
      <c r="E730">
        <f t="shared" si="67"/>
        <v>80.940745475471132</v>
      </c>
      <c r="F730" s="8">
        <v>0.88578371810449574</v>
      </c>
      <c r="G730">
        <f t="shared" si="68"/>
        <v>5</v>
      </c>
      <c r="H730" s="8">
        <f t="shared" si="69"/>
        <v>0.11421628189550426</v>
      </c>
      <c r="I730">
        <f t="shared" si="70"/>
        <v>1</v>
      </c>
      <c r="J730">
        <f>VLOOKUP(A730,'Housing Cost Calc'!$A$1:$C$826,3,FALSE)</f>
        <v>2262</v>
      </c>
      <c r="K730">
        <f t="shared" si="71"/>
        <v>0.33535643686684247</v>
      </c>
    </row>
    <row r="731" spans="1:11" ht="60" x14ac:dyDescent="0.25">
      <c r="A731" s="4" t="s">
        <v>1462</v>
      </c>
      <c r="B731">
        <v>138169</v>
      </c>
      <c r="C731">
        <v>2.91</v>
      </c>
      <c r="D731">
        <f t="shared" si="66"/>
        <v>80996.102237473315</v>
      </c>
      <c r="E731">
        <f t="shared" si="67"/>
        <v>80.996102237473309</v>
      </c>
      <c r="F731" s="8">
        <v>0.8869987849331713</v>
      </c>
      <c r="G731">
        <f t="shared" si="68"/>
        <v>5</v>
      </c>
      <c r="H731" s="8">
        <f t="shared" si="69"/>
        <v>0.1130012150668287</v>
      </c>
      <c r="I731">
        <f t="shared" si="70"/>
        <v>1</v>
      </c>
      <c r="J731">
        <f>VLOOKUP(A731,'Housing Cost Calc'!$A$1:$C$826,3,FALSE)</f>
        <v>2364</v>
      </c>
      <c r="K731">
        <f t="shared" si="71"/>
        <v>0.35023907591043785</v>
      </c>
    </row>
    <row r="732" spans="1:11" ht="45" x14ac:dyDescent="0.25">
      <c r="A732" s="4" t="s">
        <v>898</v>
      </c>
      <c r="B732">
        <v>131897</v>
      </c>
      <c r="C732">
        <v>2.65</v>
      </c>
      <c r="D732">
        <f t="shared" si="66"/>
        <v>81023.683025047663</v>
      </c>
      <c r="E732">
        <f t="shared" si="67"/>
        <v>81.02368302504766</v>
      </c>
      <c r="F732" s="8">
        <v>0.88821385176184686</v>
      </c>
      <c r="G732">
        <f t="shared" si="68"/>
        <v>5</v>
      </c>
      <c r="H732" s="8">
        <f t="shared" si="69"/>
        <v>0.11178614823815314</v>
      </c>
      <c r="I732">
        <f t="shared" si="70"/>
        <v>1</v>
      </c>
      <c r="J732">
        <f>VLOOKUP(A732,'Housing Cost Calc'!$A$1:$C$826,3,FALSE)</f>
        <v>2349</v>
      </c>
      <c r="K732">
        <f t="shared" si="71"/>
        <v>0.34789828044827292</v>
      </c>
    </row>
    <row r="733" spans="1:11" ht="60" x14ac:dyDescent="0.25">
      <c r="A733" s="4" t="s">
        <v>1540</v>
      </c>
      <c r="B733">
        <v>135197</v>
      </c>
      <c r="C733">
        <v>2.78</v>
      </c>
      <c r="D733">
        <f t="shared" si="66"/>
        <v>81085.772175398175</v>
      </c>
      <c r="E733">
        <f t="shared" si="67"/>
        <v>81.085772175398176</v>
      </c>
      <c r="F733" s="8">
        <v>0.88942891859052253</v>
      </c>
      <c r="G733">
        <f t="shared" si="68"/>
        <v>5</v>
      </c>
      <c r="H733" s="8">
        <f t="shared" si="69"/>
        <v>0.11057108140947747</v>
      </c>
      <c r="I733">
        <f t="shared" si="70"/>
        <v>1</v>
      </c>
      <c r="J733">
        <f>VLOOKUP(A733,'Housing Cost Calc'!$A$1:$C$826,3,FALSE)</f>
        <v>2328</v>
      </c>
      <c r="K733">
        <f t="shared" si="71"/>
        <v>0.34452406692965948</v>
      </c>
    </row>
    <row r="734" spans="1:11" ht="60" x14ac:dyDescent="0.25">
      <c r="A734" s="4" t="s">
        <v>1078</v>
      </c>
      <c r="B734">
        <v>133482</v>
      </c>
      <c r="C734">
        <v>2.7</v>
      </c>
      <c r="D734">
        <f t="shared" si="66"/>
        <v>81234.558245449531</v>
      </c>
      <c r="E734">
        <f t="shared" si="67"/>
        <v>81.234558245449534</v>
      </c>
      <c r="F734" s="8">
        <v>0.89064398541919809</v>
      </c>
      <c r="G734">
        <f t="shared" si="68"/>
        <v>5</v>
      </c>
      <c r="H734" s="8">
        <f t="shared" si="69"/>
        <v>0.10935601458080191</v>
      </c>
      <c r="I734">
        <f t="shared" si="70"/>
        <v>1</v>
      </c>
      <c r="J734">
        <f>VLOOKUP(A734,'Housing Cost Calc'!$A$1:$C$826,3,FALSE)</f>
        <v>2844</v>
      </c>
      <c r="K734">
        <f t="shared" si="71"/>
        <v>0.42011676726157032</v>
      </c>
    </row>
    <row r="735" spans="1:11" ht="60" x14ac:dyDescent="0.25">
      <c r="A735" s="4" t="s">
        <v>1074</v>
      </c>
      <c r="B735">
        <v>139313</v>
      </c>
      <c r="C735">
        <v>2.93</v>
      </c>
      <c r="D735">
        <f t="shared" si="66"/>
        <v>81387.523611784025</v>
      </c>
      <c r="E735">
        <f t="shared" si="67"/>
        <v>81.387523611784019</v>
      </c>
      <c r="F735" s="8">
        <v>0.89185905224787365</v>
      </c>
      <c r="G735">
        <f t="shared" si="68"/>
        <v>5</v>
      </c>
      <c r="H735" s="8">
        <f t="shared" si="69"/>
        <v>0.10814094775212635</v>
      </c>
      <c r="I735">
        <f t="shared" si="70"/>
        <v>1</v>
      </c>
      <c r="J735">
        <f>VLOOKUP(A735,'Housing Cost Calc'!$A$1:$C$826,3,FALSE)</f>
        <v>2531</v>
      </c>
      <c r="K735">
        <f t="shared" si="71"/>
        <v>0.37317759101350106</v>
      </c>
    </row>
    <row r="736" spans="1:11" ht="60" x14ac:dyDescent="0.25">
      <c r="A736" s="4" t="s">
        <v>1106</v>
      </c>
      <c r="B736">
        <v>136719</v>
      </c>
      <c r="C736">
        <v>2.81</v>
      </c>
      <c r="D736">
        <f t="shared" si="66"/>
        <v>81559.717573107031</v>
      </c>
      <c r="E736">
        <f t="shared" si="67"/>
        <v>81.559717573107037</v>
      </c>
      <c r="F736" s="8">
        <v>0.89307411907654921</v>
      </c>
      <c r="G736">
        <f t="shared" si="68"/>
        <v>5</v>
      </c>
      <c r="H736" s="8">
        <f t="shared" si="69"/>
        <v>0.10692588092345079</v>
      </c>
      <c r="I736">
        <f t="shared" si="70"/>
        <v>1</v>
      </c>
      <c r="J736">
        <f>VLOOKUP(A736,'Housing Cost Calc'!$A$1:$C$826,3,FALSE)</f>
        <v>1985</v>
      </c>
      <c r="K736">
        <f t="shared" si="71"/>
        <v>0.29205594022133119</v>
      </c>
    </row>
    <row r="737" spans="1:11" ht="45" x14ac:dyDescent="0.25">
      <c r="A737" s="4" t="s">
        <v>897</v>
      </c>
      <c r="B737">
        <v>144519</v>
      </c>
      <c r="C737">
        <v>3.07</v>
      </c>
      <c r="D737">
        <f t="shared" si="66"/>
        <v>82481.349902623188</v>
      </c>
      <c r="E737">
        <f t="shared" si="67"/>
        <v>82.481349902623194</v>
      </c>
      <c r="F737" s="8">
        <v>0.89428918590522477</v>
      </c>
      <c r="G737">
        <f t="shared" si="68"/>
        <v>5</v>
      </c>
      <c r="H737" s="8">
        <f t="shared" si="69"/>
        <v>0.10571081409477523</v>
      </c>
      <c r="I737">
        <f t="shared" si="70"/>
        <v>1</v>
      </c>
      <c r="J737">
        <f>VLOOKUP(A737,'Housing Cost Calc'!$A$1:$C$826,3,FALSE)</f>
        <v>2570</v>
      </c>
      <c r="K737">
        <f t="shared" si="71"/>
        <v>0.3739027069320453</v>
      </c>
    </row>
    <row r="738" spans="1:11" ht="60" x14ac:dyDescent="0.25">
      <c r="A738" s="4" t="s">
        <v>1625</v>
      </c>
      <c r="B738">
        <v>119375</v>
      </c>
      <c r="C738">
        <v>2.09</v>
      </c>
      <c r="D738">
        <f t="shared" si="66"/>
        <v>82573.414124012663</v>
      </c>
      <c r="E738">
        <f t="shared" si="67"/>
        <v>82.573414124012658</v>
      </c>
      <c r="F738" s="8">
        <v>0.89550425273390033</v>
      </c>
      <c r="G738">
        <f t="shared" si="68"/>
        <v>5</v>
      </c>
      <c r="H738" s="8">
        <f t="shared" si="69"/>
        <v>0.10449574726609967</v>
      </c>
      <c r="I738">
        <f t="shared" si="70"/>
        <v>1</v>
      </c>
      <c r="J738">
        <f>VLOOKUP(A738,'Housing Cost Calc'!$A$1:$C$826,3,FALSE)</f>
        <v>1488</v>
      </c>
      <c r="K738">
        <f t="shared" si="71"/>
        <v>0.21624393504164685</v>
      </c>
    </row>
    <row r="739" spans="1:11" ht="45" x14ac:dyDescent="0.25">
      <c r="A739" s="4" t="s">
        <v>969</v>
      </c>
      <c r="B739">
        <v>140278</v>
      </c>
      <c r="C739">
        <v>2.88</v>
      </c>
      <c r="D739">
        <f t="shared" si="66"/>
        <v>82659.604209405428</v>
      </c>
      <c r="E739">
        <f t="shared" si="67"/>
        <v>82.65960420940543</v>
      </c>
      <c r="F739" s="8">
        <v>0.89671931956257589</v>
      </c>
      <c r="G739">
        <f t="shared" si="68"/>
        <v>5</v>
      </c>
      <c r="H739" s="8">
        <f t="shared" si="69"/>
        <v>0.10328068043742411</v>
      </c>
      <c r="I739">
        <f t="shared" si="70"/>
        <v>1</v>
      </c>
      <c r="J739">
        <f>VLOOKUP(A739,'Housing Cost Calc'!$A$1:$C$826,3,FALSE)</f>
        <v>2698</v>
      </c>
      <c r="K739">
        <f t="shared" si="71"/>
        <v>0.39167862355087463</v>
      </c>
    </row>
    <row r="740" spans="1:11" ht="60" x14ac:dyDescent="0.25">
      <c r="A740" s="4" t="s">
        <v>1077</v>
      </c>
      <c r="B740">
        <v>131992</v>
      </c>
      <c r="C740">
        <v>2.54</v>
      </c>
      <c r="D740">
        <f t="shared" si="66"/>
        <v>82819.146631795826</v>
      </c>
      <c r="E740">
        <f t="shared" si="67"/>
        <v>82.819146631795832</v>
      </c>
      <c r="F740" s="8">
        <v>0.89793438639125156</v>
      </c>
      <c r="G740">
        <f t="shared" si="68"/>
        <v>5</v>
      </c>
      <c r="H740" s="8">
        <f t="shared" si="69"/>
        <v>0.10206561360874844</v>
      </c>
      <c r="I740">
        <f t="shared" si="70"/>
        <v>1</v>
      </c>
      <c r="J740">
        <f>VLOOKUP(A740,'Housing Cost Calc'!$A$1:$C$826,3,FALSE)</f>
        <v>2518</v>
      </c>
      <c r="K740">
        <f t="shared" si="71"/>
        <v>0.36484317007438843</v>
      </c>
    </row>
    <row r="741" spans="1:11" ht="60" x14ac:dyDescent="0.25">
      <c r="A741" s="4" t="s">
        <v>1158</v>
      </c>
      <c r="B741">
        <v>131583</v>
      </c>
      <c r="C741">
        <v>2.52</v>
      </c>
      <c r="D741">
        <f t="shared" si="66"/>
        <v>82889.498753288572</v>
      </c>
      <c r="E741">
        <f t="shared" si="67"/>
        <v>82.889498753288578</v>
      </c>
      <c r="F741" s="8">
        <v>0.89914945321992712</v>
      </c>
      <c r="G741">
        <f t="shared" si="68"/>
        <v>5</v>
      </c>
      <c r="H741" s="8">
        <f t="shared" si="69"/>
        <v>0.10085054678007288</v>
      </c>
      <c r="I741">
        <f t="shared" si="70"/>
        <v>1</v>
      </c>
      <c r="J741">
        <f>VLOOKUP(A741,'Housing Cost Calc'!$A$1:$C$826,3,FALSE)</f>
        <v>1968</v>
      </c>
      <c r="K741">
        <f t="shared" si="71"/>
        <v>0.28490943189667983</v>
      </c>
    </row>
    <row r="742" spans="1:11" ht="45" x14ac:dyDescent="0.25">
      <c r="A742" s="4" t="s">
        <v>922</v>
      </c>
      <c r="B742">
        <v>128623</v>
      </c>
      <c r="C742">
        <v>2.35</v>
      </c>
      <c r="D742">
        <f t="shared" si="66"/>
        <v>83904.393740352883</v>
      </c>
      <c r="E742">
        <f t="shared" si="67"/>
        <v>83.904393740352887</v>
      </c>
      <c r="F742" s="8">
        <v>0.90036452004860268</v>
      </c>
      <c r="G742">
        <f t="shared" si="68"/>
        <v>5</v>
      </c>
      <c r="H742" s="8">
        <f t="shared" si="69"/>
        <v>9.9635479951397321E-2</v>
      </c>
      <c r="I742">
        <f t="shared" si="70"/>
        <v>1</v>
      </c>
      <c r="J742">
        <f>VLOOKUP(A742,'Housing Cost Calc'!$A$1:$C$826,3,FALSE)</f>
        <v>2425</v>
      </c>
      <c r="K742">
        <f t="shared" si="71"/>
        <v>0.34682331523724103</v>
      </c>
    </row>
    <row r="743" spans="1:11" ht="60" x14ac:dyDescent="0.25">
      <c r="A743" s="4" t="s">
        <v>1221</v>
      </c>
      <c r="B743">
        <v>130694</v>
      </c>
      <c r="C743">
        <v>2.41</v>
      </c>
      <c r="D743">
        <f t="shared" si="66"/>
        <v>84187.40613083019</v>
      </c>
      <c r="E743">
        <f t="shared" si="67"/>
        <v>84.187406130830183</v>
      </c>
      <c r="F743" s="8">
        <v>0.90157958687727824</v>
      </c>
      <c r="G743">
        <f t="shared" si="68"/>
        <v>5</v>
      </c>
      <c r="H743" s="8">
        <f t="shared" si="69"/>
        <v>9.8420413122721762E-2</v>
      </c>
      <c r="I743">
        <f t="shared" si="70"/>
        <v>1</v>
      </c>
      <c r="J743">
        <f>VLOOKUP(A743,'Housing Cost Calc'!$A$1:$C$826,3,FALSE)</f>
        <v>2109</v>
      </c>
      <c r="K743">
        <f t="shared" si="71"/>
        <v>0.30061503451799521</v>
      </c>
    </row>
    <row r="744" spans="1:11" ht="60" x14ac:dyDescent="0.25">
      <c r="A744" s="4" t="s">
        <v>1072</v>
      </c>
      <c r="B744">
        <v>140625</v>
      </c>
      <c r="C744">
        <v>2.78</v>
      </c>
      <c r="D744">
        <f t="shared" si="66"/>
        <v>84341.270236509445</v>
      </c>
      <c r="E744">
        <f t="shared" si="67"/>
        <v>84.341270236509445</v>
      </c>
      <c r="F744" s="8">
        <v>0.9027946537059538</v>
      </c>
      <c r="G744">
        <f t="shared" si="68"/>
        <v>5</v>
      </c>
      <c r="H744" s="8">
        <f t="shared" si="69"/>
        <v>9.7205346294046202E-2</v>
      </c>
      <c r="I744">
        <f t="shared" si="70"/>
        <v>1</v>
      </c>
      <c r="J744">
        <f>VLOOKUP(A744,'Housing Cost Calc'!$A$1:$C$826,3,FALSE)</f>
        <v>2333</v>
      </c>
      <c r="K744">
        <f t="shared" si="71"/>
        <v>0.3319371396884791</v>
      </c>
    </row>
    <row r="745" spans="1:11" ht="60" x14ac:dyDescent="0.25">
      <c r="A745" s="4" t="s">
        <v>1228</v>
      </c>
      <c r="B745">
        <v>140000</v>
      </c>
      <c r="C745">
        <v>2.74</v>
      </c>
      <c r="D745">
        <f t="shared" si="66"/>
        <v>84577.09306622477</v>
      </c>
      <c r="E745">
        <f t="shared" si="67"/>
        <v>84.577093066224776</v>
      </c>
      <c r="F745" s="8">
        <v>0.90400972053462936</v>
      </c>
      <c r="G745">
        <f t="shared" si="68"/>
        <v>5</v>
      </c>
      <c r="H745" s="8">
        <f t="shared" si="69"/>
        <v>9.5990279465370643E-2</v>
      </c>
      <c r="I745">
        <f t="shared" si="70"/>
        <v>1</v>
      </c>
      <c r="J745">
        <f>VLOOKUP(A745,'Housing Cost Calc'!$A$1:$C$826,3,FALSE)</f>
        <v>2038</v>
      </c>
      <c r="K745">
        <f t="shared" si="71"/>
        <v>0.2891563083263064</v>
      </c>
    </row>
    <row r="746" spans="1:11" ht="45" x14ac:dyDescent="0.25">
      <c r="A746" s="4" t="s">
        <v>886</v>
      </c>
      <c r="B746">
        <v>136495</v>
      </c>
      <c r="C746">
        <v>2.6</v>
      </c>
      <c r="D746">
        <f t="shared" si="66"/>
        <v>84650.60548877003</v>
      </c>
      <c r="E746">
        <f t="shared" si="67"/>
        <v>84.650605488770026</v>
      </c>
      <c r="F746" s="8">
        <v>0.90522478736330503</v>
      </c>
      <c r="G746">
        <f t="shared" si="68"/>
        <v>5</v>
      </c>
      <c r="H746" s="8">
        <f t="shared" si="69"/>
        <v>9.4775212636694972E-2</v>
      </c>
      <c r="I746">
        <f t="shared" si="70"/>
        <v>1</v>
      </c>
      <c r="J746">
        <f>VLOOKUP(A746,'Housing Cost Calc'!$A$1:$C$826,3,FALSE)</f>
        <v>2403</v>
      </c>
      <c r="K746">
        <f t="shared" si="71"/>
        <v>0.3406472976005524</v>
      </c>
    </row>
    <row r="747" spans="1:11" ht="60" x14ac:dyDescent="0.25">
      <c r="A747" s="4" t="s">
        <v>1464</v>
      </c>
      <c r="B747">
        <v>149107</v>
      </c>
      <c r="C747">
        <v>3.1</v>
      </c>
      <c r="D747">
        <f t="shared" si="66"/>
        <v>84687.085219077097</v>
      </c>
      <c r="E747">
        <f t="shared" si="67"/>
        <v>84.68708521907709</v>
      </c>
      <c r="F747" s="8">
        <v>0.90643985419198059</v>
      </c>
      <c r="G747">
        <f t="shared" si="68"/>
        <v>5</v>
      </c>
      <c r="H747" s="8">
        <f t="shared" si="69"/>
        <v>9.3560145808019413E-2</v>
      </c>
      <c r="I747">
        <f t="shared" si="70"/>
        <v>1</v>
      </c>
      <c r="J747">
        <f>VLOOKUP(A747,'Housing Cost Calc'!$A$1:$C$826,3,FALSE)</f>
        <v>2238</v>
      </c>
      <c r="K747">
        <f t="shared" si="71"/>
        <v>0.31712037237468016</v>
      </c>
    </row>
    <row r="748" spans="1:11" ht="45" x14ac:dyDescent="0.25">
      <c r="A748" s="4" t="s">
        <v>920</v>
      </c>
      <c r="B748">
        <v>145625</v>
      </c>
      <c r="C748">
        <v>2.95</v>
      </c>
      <c r="D748">
        <f t="shared" si="66"/>
        <v>84786.152980826635</v>
      </c>
      <c r="E748">
        <f t="shared" si="67"/>
        <v>84.786152980826628</v>
      </c>
      <c r="F748" s="8">
        <v>0.90765492102065615</v>
      </c>
      <c r="G748">
        <f t="shared" si="68"/>
        <v>5</v>
      </c>
      <c r="H748" s="8">
        <f t="shared" si="69"/>
        <v>9.2345078979343853E-2</v>
      </c>
      <c r="I748">
        <f t="shared" si="70"/>
        <v>1</v>
      </c>
      <c r="J748">
        <f>VLOOKUP(A748,'Housing Cost Calc'!$A$1:$C$826,3,FALSE)</f>
        <v>3144</v>
      </c>
      <c r="K748">
        <f t="shared" si="71"/>
        <v>0.44497832102998863</v>
      </c>
    </row>
    <row r="749" spans="1:11" ht="60" x14ac:dyDescent="0.25">
      <c r="A749" s="4" t="s">
        <v>1081</v>
      </c>
      <c r="B749">
        <v>130962</v>
      </c>
      <c r="C749">
        <v>2.36</v>
      </c>
      <c r="D749">
        <f t="shared" si="66"/>
        <v>85249.000799353278</v>
      </c>
      <c r="E749">
        <f t="shared" si="67"/>
        <v>85.249000799353283</v>
      </c>
      <c r="F749" s="8">
        <v>0.90886998784933171</v>
      </c>
      <c r="G749">
        <f t="shared" si="68"/>
        <v>5</v>
      </c>
      <c r="H749" s="8">
        <f t="shared" si="69"/>
        <v>9.1130012150668294E-2</v>
      </c>
      <c r="I749">
        <f t="shared" si="70"/>
        <v>1</v>
      </c>
      <c r="J749">
        <f>VLOOKUP(A749,'Housing Cost Calc'!$A$1:$C$826,3,FALSE)</f>
        <v>2282</v>
      </c>
      <c r="K749">
        <f t="shared" si="71"/>
        <v>0.32122370635701036</v>
      </c>
    </row>
    <row r="750" spans="1:11" ht="45" x14ac:dyDescent="0.25">
      <c r="A750" s="4" t="s">
        <v>961</v>
      </c>
      <c r="B750">
        <v>139000</v>
      </c>
      <c r="C750">
        <v>2.65</v>
      </c>
      <c r="D750">
        <f t="shared" si="66"/>
        <v>85387.021239919224</v>
      </c>
      <c r="E750">
        <f t="shared" si="67"/>
        <v>85.387021239919221</v>
      </c>
      <c r="F750" s="8">
        <v>0.91008505467800727</v>
      </c>
      <c r="G750">
        <f t="shared" si="68"/>
        <v>5</v>
      </c>
      <c r="H750" s="8">
        <f t="shared" si="69"/>
        <v>8.9914945321992734E-2</v>
      </c>
      <c r="I750">
        <f t="shared" si="70"/>
        <v>1</v>
      </c>
      <c r="J750">
        <f>VLOOKUP(A750,'Housing Cost Calc'!$A$1:$C$826,3,FALSE)</f>
        <v>2313</v>
      </c>
      <c r="K750">
        <f t="shared" si="71"/>
        <v>0.32506111112614633</v>
      </c>
    </row>
    <row r="751" spans="1:11" ht="45" x14ac:dyDescent="0.25">
      <c r="A751" s="4" t="s">
        <v>903</v>
      </c>
      <c r="B751">
        <v>138686</v>
      </c>
      <c r="C751">
        <v>2.61</v>
      </c>
      <c r="D751">
        <f t="shared" si="66"/>
        <v>85844.478901408715</v>
      </c>
      <c r="E751">
        <f t="shared" si="67"/>
        <v>85.844478901408721</v>
      </c>
      <c r="F751" s="8">
        <v>0.91130012150668283</v>
      </c>
      <c r="G751">
        <f t="shared" si="68"/>
        <v>5</v>
      </c>
      <c r="H751" s="8">
        <f t="shared" si="69"/>
        <v>8.8699878493317175E-2</v>
      </c>
      <c r="I751">
        <f t="shared" si="70"/>
        <v>1</v>
      </c>
      <c r="J751">
        <f>VLOOKUP(A751,'Housing Cost Calc'!$A$1:$C$826,3,FALSE)</f>
        <v>2581</v>
      </c>
      <c r="K751">
        <f t="shared" si="71"/>
        <v>0.36079198565082965</v>
      </c>
    </row>
    <row r="752" spans="1:11" ht="45" x14ac:dyDescent="0.25">
      <c r="A752" s="4" t="s">
        <v>1026</v>
      </c>
      <c r="B752">
        <v>145125</v>
      </c>
      <c r="C752">
        <v>2.84</v>
      </c>
      <c r="D752">
        <f t="shared" si="66"/>
        <v>86115.844072691485</v>
      </c>
      <c r="E752">
        <f t="shared" si="67"/>
        <v>86.115844072691488</v>
      </c>
      <c r="F752" s="8">
        <v>0.9125151883353585</v>
      </c>
      <c r="G752">
        <f t="shared" si="68"/>
        <v>5</v>
      </c>
      <c r="H752" s="8">
        <f t="shared" si="69"/>
        <v>8.7484811664641504E-2</v>
      </c>
      <c r="I752">
        <f t="shared" si="70"/>
        <v>1</v>
      </c>
      <c r="J752">
        <f>VLOOKUP(A752,'Housing Cost Calc'!$A$1:$C$826,3,FALSE)</f>
        <v>2718</v>
      </c>
      <c r="K752">
        <f t="shared" si="71"/>
        <v>0.37874563445570386</v>
      </c>
    </row>
    <row r="753" spans="1:11" ht="60" x14ac:dyDescent="0.25">
      <c r="A753" s="4" t="s">
        <v>1219</v>
      </c>
      <c r="B753">
        <v>142566</v>
      </c>
      <c r="C753">
        <v>2.74</v>
      </c>
      <c r="D753">
        <f t="shared" si="66"/>
        <v>86127.270357710004</v>
      </c>
      <c r="E753">
        <f t="shared" si="67"/>
        <v>86.127270357710003</v>
      </c>
      <c r="F753" s="8">
        <v>0.91373025516403406</v>
      </c>
      <c r="G753">
        <f t="shared" si="68"/>
        <v>5</v>
      </c>
      <c r="H753" s="8">
        <f t="shared" si="69"/>
        <v>8.6269744835965945E-2</v>
      </c>
      <c r="I753">
        <f t="shared" si="70"/>
        <v>1</v>
      </c>
      <c r="J753">
        <f>VLOOKUP(A753,'Housing Cost Calc'!$A$1:$C$826,3,FALSE)</f>
        <v>1910</v>
      </c>
      <c r="K753">
        <f t="shared" si="71"/>
        <v>0.26611780339498742</v>
      </c>
    </row>
    <row r="754" spans="1:11" ht="60" x14ac:dyDescent="0.25">
      <c r="A754" s="4" t="s">
        <v>1296</v>
      </c>
      <c r="B754">
        <v>141914</v>
      </c>
      <c r="C754">
        <v>2.69</v>
      </c>
      <c r="D754">
        <f t="shared" si="66"/>
        <v>86526.492915223251</v>
      </c>
      <c r="E754">
        <f t="shared" si="67"/>
        <v>86.526492915223244</v>
      </c>
      <c r="F754" s="8">
        <v>0.91494532199270961</v>
      </c>
      <c r="G754">
        <f t="shared" si="68"/>
        <v>5</v>
      </c>
      <c r="H754" s="8">
        <f t="shared" si="69"/>
        <v>8.5054678007290385E-2</v>
      </c>
      <c r="I754">
        <f t="shared" si="70"/>
        <v>1</v>
      </c>
      <c r="J754">
        <f>VLOOKUP(A754,'Housing Cost Calc'!$A$1:$C$826,3,FALSE)</f>
        <v>1960</v>
      </c>
      <c r="K754">
        <f t="shared" si="71"/>
        <v>0.27182426107393926</v>
      </c>
    </row>
    <row r="755" spans="1:11" ht="45" x14ac:dyDescent="0.25">
      <c r="A755" s="4" t="s">
        <v>932</v>
      </c>
      <c r="B755">
        <v>143141</v>
      </c>
      <c r="C755">
        <v>2.73</v>
      </c>
      <c r="D755">
        <f t="shared" si="66"/>
        <v>86632.874253745045</v>
      </c>
      <c r="E755">
        <f t="shared" si="67"/>
        <v>86.632874253745044</v>
      </c>
      <c r="F755" s="8">
        <v>0.91616038882138517</v>
      </c>
      <c r="G755">
        <f t="shared" si="68"/>
        <v>5</v>
      </c>
      <c r="H755" s="8">
        <f t="shared" si="69"/>
        <v>8.3839611178614826E-2</v>
      </c>
      <c r="I755">
        <f t="shared" si="70"/>
        <v>1</v>
      </c>
      <c r="J755">
        <f>VLOOKUP(A755,'Housing Cost Calc'!$A$1:$C$826,3,FALSE)</f>
        <v>2407</v>
      </c>
      <c r="K755">
        <f t="shared" si="71"/>
        <v>0.33340692258921995</v>
      </c>
    </row>
    <row r="756" spans="1:11" ht="45" x14ac:dyDescent="0.25">
      <c r="A756" s="4" t="s">
        <v>930</v>
      </c>
      <c r="B756">
        <v>138542</v>
      </c>
      <c r="C756">
        <v>2.5099999999999998</v>
      </c>
      <c r="D756">
        <f t="shared" si="66"/>
        <v>87446.934993975854</v>
      </c>
      <c r="E756">
        <f t="shared" si="67"/>
        <v>87.446934993975859</v>
      </c>
      <c r="F756" s="8">
        <v>0.91737545565006073</v>
      </c>
      <c r="G756">
        <f t="shared" si="68"/>
        <v>5</v>
      </c>
      <c r="H756" s="8">
        <f t="shared" si="69"/>
        <v>8.2624544349939266E-2</v>
      </c>
      <c r="I756">
        <f t="shared" si="70"/>
        <v>1</v>
      </c>
      <c r="J756">
        <f>VLOOKUP(A756,'Housing Cost Calc'!$A$1:$C$826,3,FALSE)</f>
        <v>3132</v>
      </c>
      <c r="K756">
        <f t="shared" si="71"/>
        <v>0.42979207907731848</v>
      </c>
    </row>
    <row r="757" spans="1:11" ht="60" x14ac:dyDescent="0.25">
      <c r="A757" s="4" t="s">
        <v>1036</v>
      </c>
      <c r="B757">
        <v>143182</v>
      </c>
      <c r="C757">
        <v>2.64</v>
      </c>
      <c r="D757">
        <f t="shared" si="66"/>
        <v>88122.429307014099</v>
      </c>
      <c r="E757">
        <f t="shared" si="67"/>
        <v>88.122429307014102</v>
      </c>
      <c r="F757" s="8">
        <v>0.91859052247873629</v>
      </c>
      <c r="G757">
        <f t="shared" si="68"/>
        <v>5</v>
      </c>
      <c r="H757" s="8">
        <f t="shared" si="69"/>
        <v>8.1409477521263707E-2</v>
      </c>
      <c r="I757">
        <f t="shared" si="70"/>
        <v>1</v>
      </c>
      <c r="J757">
        <f>VLOOKUP(A757,'Housing Cost Calc'!$A$1:$C$826,3,FALSE)</f>
        <v>2775</v>
      </c>
      <c r="K757">
        <f t="shared" si="71"/>
        <v>0.37788336365517661</v>
      </c>
    </row>
    <row r="758" spans="1:11" ht="60" x14ac:dyDescent="0.25">
      <c r="A758" s="4" t="s">
        <v>1155</v>
      </c>
      <c r="B758">
        <v>139236</v>
      </c>
      <c r="C758">
        <v>2.4900000000000002</v>
      </c>
      <c r="D758">
        <f t="shared" si="66"/>
        <v>88237.229746026205</v>
      </c>
      <c r="E758">
        <f t="shared" si="67"/>
        <v>88.237229746026202</v>
      </c>
      <c r="F758" s="8">
        <v>0.91980558930741185</v>
      </c>
      <c r="G758">
        <f t="shared" si="68"/>
        <v>5</v>
      </c>
      <c r="H758" s="8">
        <f t="shared" si="69"/>
        <v>8.0194410692588147E-2</v>
      </c>
      <c r="I758">
        <f t="shared" si="70"/>
        <v>1</v>
      </c>
      <c r="J758">
        <f>VLOOKUP(A758,'Housing Cost Calc'!$A$1:$C$826,3,FALSE)</f>
        <v>1892</v>
      </c>
      <c r="K758">
        <f t="shared" si="71"/>
        <v>0.25730635543918445</v>
      </c>
    </row>
    <row r="759" spans="1:11" ht="45" x14ac:dyDescent="0.25">
      <c r="A759" s="4" t="s">
        <v>950</v>
      </c>
      <c r="B759">
        <v>144375</v>
      </c>
      <c r="C759">
        <v>2.65</v>
      </c>
      <c r="D759">
        <f t="shared" si="66"/>
        <v>88688.857492901705</v>
      </c>
      <c r="E759">
        <f t="shared" si="67"/>
        <v>88.688857492901704</v>
      </c>
      <c r="F759" s="8">
        <v>0.92102065613608752</v>
      </c>
      <c r="G759">
        <f t="shared" si="68"/>
        <v>5</v>
      </c>
      <c r="H759" s="8">
        <f t="shared" si="69"/>
        <v>7.8979343863912477E-2</v>
      </c>
      <c r="I759">
        <f t="shared" si="70"/>
        <v>1</v>
      </c>
      <c r="J759">
        <f>VLOOKUP(A759,'Housing Cost Calc'!$A$1:$C$826,3,FALSE)</f>
        <v>2854</v>
      </c>
      <c r="K759">
        <f t="shared" si="71"/>
        <v>0.38615899413002441</v>
      </c>
    </row>
    <row r="760" spans="1:11" ht="60" x14ac:dyDescent="0.25">
      <c r="A760" s="4" t="s">
        <v>1157</v>
      </c>
      <c r="B760">
        <v>147778</v>
      </c>
      <c r="C760">
        <v>2.77</v>
      </c>
      <c r="D760">
        <f t="shared" si="66"/>
        <v>88791.194810140238</v>
      </c>
      <c r="E760">
        <f t="shared" si="67"/>
        <v>88.79119481014024</v>
      </c>
      <c r="F760" s="8">
        <v>0.92223572296476308</v>
      </c>
      <c r="G760">
        <f t="shared" si="68"/>
        <v>5</v>
      </c>
      <c r="H760" s="8">
        <f t="shared" si="69"/>
        <v>7.7764277035236917E-2</v>
      </c>
      <c r="I760">
        <f t="shared" si="70"/>
        <v>1</v>
      </c>
      <c r="J760">
        <f>VLOOKUP(A760,'Housing Cost Calc'!$A$1:$C$826,3,FALSE)</f>
        <v>2361</v>
      </c>
      <c r="K760">
        <f t="shared" si="71"/>
        <v>0.3190856938076071</v>
      </c>
    </row>
    <row r="761" spans="1:11" ht="45" x14ac:dyDescent="0.25">
      <c r="A761" s="4" t="s">
        <v>975</v>
      </c>
      <c r="B761">
        <v>148804</v>
      </c>
      <c r="C761">
        <v>2.76</v>
      </c>
      <c r="D761">
        <f t="shared" si="66"/>
        <v>89569.482412874</v>
      </c>
      <c r="E761">
        <f t="shared" si="67"/>
        <v>89.569482412873995</v>
      </c>
      <c r="F761" s="8">
        <v>0.92345078979343864</v>
      </c>
      <c r="G761">
        <f t="shared" si="68"/>
        <v>5</v>
      </c>
      <c r="H761" s="8">
        <f t="shared" si="69"/>
        <v>7.6549210206561358E-2</v>
      </c>
      <c r="I761">
        <f t="shared" si="70"/>
        <v>1</v>
      </c>
      <c r="J761">
        <f>VLOOKUP(A761,'Housing Cost Calc'!$A$1:$C$826,3,FALSE)</f>
        <v>2670</v>
      </c>
      <c r="K761">
        <f t="shared" si="71"/>
        <v>0.35771112143207862</v>
      </c>
    </row>
    <row r="762" spans="1:11" ht="60" x14ac:dyDescent="0.25">
      <c r="A762" s="4" t="s">
        <v>1231</v>
      </c>
      <c r="B762">
        <v>138542</v>
      </c>
      <c r="C762">
        <v>2.35</v>
      </c>
      <c r="D762">
        <f t="shared" si="66"/>
        <v>90374.835896969977</v>
      </c>
      <c r="E762">
        <f t="shared" si="67"/>
        <v>90.374835896969984</v>
      </c>
      <c r="F762" s="8">
        <v>0.9246658566221142</v>
      </c>
      <c r="G762">
        <f t="shared" si="68"/>
        <v>5</v>
      </c>
      <c r="H762" s="8">
        <f t="shared" si="69"/>
        <v>7.5334143377885798E-2</v>
      </c>
      <c r="I762">
        <f t="shared" si="70"/>
        <v>1</v>
      </c>
      <c r="J762">
        <f>VLOOKUP(A762,'Housing Cost Calc'!$A$1:$C$826,3,FALSE)</f>
        <v>1949</v>
      </c>
      <c r="K762">
        <f t="shared" si="71"/>
        <v>0.25878885165183613</v>
      </c>
    </row>
    <row r="763" spans="1:11" ht="60" x14ac:dyDescent="0.25">
      <c r="A763" s="4" t="s">
        <v>1075</v>
      </c>
      <c r="B763">
        <v>153267</v>
      </c>
      <c r="C763">
        <v>2.87</v>
      </c>
      <c r="D763">
        <f t="shared" si="66"/>
        <v>90470.649540185113</v>
      </c>
      <c r="E763">
        <f t="shared" si="67"/>
        <v>90.470649540185107</v>
      </c>
      <c r="F763" s="8">
        <v>0.92588092345078976</v>
      </c>
      <c r="G763">
        <f t="shared" si="68"/>
        <v>5</v>
      </c>
      <c r="H763" s="8">
        <f t="shared" si="69"/>
        <v>7.4119076549210239E-2</v>
      </c>
      <c r="I763">
        <f t="shared" si="70"/>
        <v>1</v>
      </c>
      <c r="J763">
        <f>VLOOKUP(A763,'Housing Cost Calc'!$A$1:$C$826,3,FALSE)</f>
        <v>2492</v>
      </c>
      <c r="K763">
        <f t="shared" si="71"/>
        <v>0.33053813752842892</v>
      </c>
    </row>
    <row r="764" spans="1:11" ht="45" x14ac:dyDescent="0.25">
      <c r="A764" s="4" t="s">
        <v>1032</v>
      </c>
      <c r="B764">
        <v>163315</v>
      </c>
      <c r="C764">
        <v>3.16</v>
      </c>
      <c r="D764">
        <f t="shared" si="66"/>
        <v>91871.865269866801</v>
      </c>
      <c r="E764">
        <f t="shared" si="67"/>
        <v>91.871865269866802</v>
      </c>
      <c r="F764" s="8">
        <v>0.92709599027946532</v>
      </c>
      <c r="G764">
        <f t="shared" si="68"/>
        <v>5</v>
      </c>
      <c r="H764" s="8">
        <f t="shared" si="69"/>
        <v>7.2904009720534679E-2</v>
      </c>
      <c r="I764">
        <f t="shared" si="70"/>
        <v>1</v>
      </c>
      <c r="J764">
        <f>VLOOKUP(A764,'Housing Cost Calc'!$A$1:$C$826,3,FALSE)</f>
        <v>2544</v>
      </c>
      <c r="K764">
        <f t="shared" si="71"/>
        <v>0.33228888855501365</v>
      </c>
    </row>
    <row r="765" spans="1:11" ht="60" x14ac:dyDescent="0.25">
      <c r="A765" s="4" t="s">
        <v>1080</v>
      </c>
      <c r="B765">
        <v>152708</v>
      </c>
      <c r="C765">
        <v>2.75</v>
      </c>
      <c r="D765">
        <f t="shared" si="66"/>
        <v>92086.388815562255</v>
      </c>
      <c r="E765">
        <f t="shared" si="67"/>
        <v>92.086388815562259</v>
      </c>
      <c r="F765" s="8">
        <v>0.92831105710814099</v>
      </c>
      <c r="G765">
        <f t="shared" si="68"/>
        <v>5</v>
      </c>
      <c r="H765" s="8">
        <f t="shared" si="69"/>
        <v>7.1688942891859009E-2</v>
      </c>
      <c r="I765">
        <f t="shared" si="70"/>
        <v>1</v>
      </c>
      <c r="J765">
        <f>VLOOKUP(A765,'Housing Cost Calc'!$A$1:$C$826,3,FALSE)</f>
        <v>2467</v>
      </c>
      <c r="K765">
        <f t="shared" si="71"/>
        <v>0.32148073543521377</v>
      </c>
    </row>
    <row r="766" spans="1:11" ht="60" x14ac:dyDescent="0.25">
      <c r="A766" s="4" t="s">
        <v>1521</v>
      </c>
      <c r="B766">
        <v>144250</v>
      </c>
      <c r="C766">
        <v>2.4500000000000002</v>
      </c>
      <c r="D766">
        <f t="shared" si="66"/>
        <v>92157.944501241334</v>
      </c>
      <c r="E766">
        <f t="shared" si="67"/>
        <v>92.157944501241332</v>
      </c>
      <c r="F766" s="8">
        <v>0.92952612393681655</v>
      </c>
      <c r="G766">
        <f t="shared" si="68"/>
        <v>5</v>
      </c>
      <c r="H766" s="8">
        <f t="shared" si="69"/>
        <v>7.0473876063183449E-2</v>
      </c>
      <c r="I766">
        <f t="shared" si="70"/>
        <v>1</v>
      </c>
      <c r="J766">
        <f>VLOOKUP(A766,'Housing Cost Calc'!$A$1:$C$826,3,FALSE)</f>
        <v>2291</v>
      </c>
      <c r="K766">
        <f t="shared" si="71"/>
        <v>0.29831394513828041</v>
      </c>
    </row>
    <row r="767" spans="1:11" ht="60" x14ac:dyDescent="0.25">
      <c r="A767" s="4" t="s">
        <v>1151</v>
      </c>
      <c r="B767">
        <v>144886</v>
      </c>
      <c r="C767">
        <v>2.46</v>
      </c>
      <c r="D767">
        <f t="shared" si="66"/>
        <v>92375.939648894826</v>
      </c>
      <c r="E767">
        <f t="shared" si="67"/>
        <v>92.375939648894828</v>
      </c>
      <c r="F767" s="8">
        <v>0.93074119076549211</v>
      </c>
      <c r="G767">
        <f t="shared" si="68"/>
        <v>5</v>
      </c>
      <c r="H767" s="8">
        <f t="shared" si="69"/>
        <v>6.925880923450789E-2</v>
      </c>
      <c r="I767">
        <f t="shared" si="70"/>
        <v>1</v>
      </c>
      <c r="J767">
        <f>VLOOKUP(A767,'Housing Cost Calc'!$A$1:$C$826,3,FALSE)</f>
        <v>1967</v>
      </c>
      <c r="K767">
        <f t="shared" si="71"/>
        <v>0.25552108146033237</v>
      </c>
    </row>
    <row r="768" spans="1:11" ht="60" x14ac:dyDescent="0.25">
      <c r="A768" s="4" t="s">
        <v>1298</v>
      </c>
      <c r="B768">
        <v>153878</v>
      </c>
      <c r="C768">
        <v>2.77</v>
      </c>
      <c r="D768">
        <f t="shared" si="66"/>
        <v>92456.329595709496</v>
      </c>
      <c r="E768">
        <f t="shared" si="67"/>
        <v>92.456329595709491</v>
      </c>
      <c r="F768" s="8">
        <v>0.93195625759416767</v>
      </c>
      <c r="G768">
        <f t="shared" si="68"/>
        <v>5</v>
      </c>
      <c r="H768" s="8">
        <f t="shared" si="69"/>
        <v>6.804374240583233E-2</v>
      </c>
      <c r="I768">
        <f t="shared" si="70"/>
        <v>1</v>
      </c>
      <c r="J768">
        <f>VLOOKUP(A768,'Housing Cost Calc'!$A$1:$C$826,3,FALSE)</f>
        <v>2253</v>
      </c>
      <c r="K768">
        <f t="shared" si="71"/>
        <v>0.29241913580413886</v>
      </c>
    </row>
    <row r="769" spans="1:11" ht="60" x14ac:dyDescent="0.25">
      <c r="A769" s="4" t="s">
        <v>1227</v>
      </c>
      <c r="B769">
        <v>141765</v>
      </c>
      <c r="C769">
        <v>2.34</v>
      </c>
      <c r="D769">
        <f t="shared" si="66"/>
        <v>92674.67965954887</v>
      </c>
      <c r="E769">
        <f t="shared" si="67"/>
        <v>92.674679659548872</v>
      </c>
      <c r="F769" s="8">
        <v>0.93317132442284323</v>
      </c>
      <c r="G769">
        <f t="shared" si="68"/>
        <v>5</v>
      </c>
      <c r="H769" s="8">
        <f t="shared" si="69"/>
        <v>6.6828675577156771E-2</v>
      </c>
      <c r="I769">
        <f t="shared" si="70"/>
        <v>1</v>
      </c>
      <c r="J769">
        <f>VLOOKUP(A769,'Housing Cost Calc'!$A$1:$C$826,3,FALSE)</f>
        <v>2426</v>
      </c>
      <c r="K769">
        <f t="shared" si="71"/>
        <v>0.3141311101041438</v>
      </c>
    </row>
    <row r="770" spans="1:11" ht="45" x14ac:dyDescent="0.25">
      <c r="A770" s="4" t="s">
        <v>971</v>
      </c>
      <c r="B770">
        <v>163438</v>
      </c>
      <c r="C770">
        <v>2.99</v>
      </c>
      <c r="D770">
        <f t="shared" ref="D770:D833" si="72">(B770/(C770)^0.5)</f>
        <v>94518.635850698367</v>
      </c>
      <c r="E770">
        <f t="shared" ref="E770:E833" si="73">D770/1000</f>
        <v>94.518635850698374</v>
      </c>
      <c r="F770" s="8">
        <v>0.93438639125151879</v>
      </c>
      <c r="G770">
        <f t="shared" si="68"/>
        <v>5</v>
      </c>
      <c r="H770" s="8">
        <f t="shared" si="69"/>
        <v>6.5613608748481211E-2</v>
      </c>
      <c r="I770">
        <f t="shared" si="70"/>
        <v>1</v>
      </c>
      <c r="J770">
        <f>VLOOKUP(A770,'Housing Cost Calc'!$A$1:$C$826,3,FALSE)</f>
        <v>2692</v>
      </c>
      <c r="K770">
        <f t="shared" si="71"/>
        <v>0.34177387040400581</v>
      </c>
    </row>
    <row r="771" spans="1:11" ht="60" x14ac:dyDescent="0.25">
      <c r="A771" s="4" t="s">
        <v>1197</v>
      </c>
      <c r="B771">
        <v>169688</v>
      </c>
      <c r="C771">
        <v>3.17</v>
      </c>
      <c r="D771">
        <f t="shared" si="72"/>
        <v>95306.275912928046</v>
      </c>
      <c r="E771">
        <f t="shared" si="73"/>
        <v>95.306275912928044</v>
      </c>
      <c r="F771" s="8">
        <v>0.93560145808019446</v>
      </c>
      <c r="G771">
        <f t="shared" ref="G771:G834" si="74">IF(F771&lt;0.2,1,IF(F771&lt;0.4,2,IF(F771&lt;0.6,3,IF(F771&lt;0.8,4,5))))</f>
        <v>5</v>
      </c>
      <c r="H771" s="8">
        <f t="shared" ref="H771:H834" si="75">1-F771</f>
        <v>6.4398541919805541E-2</v>
      </c>
      <c r="I771">
        <f t="shared" ref="I771:I834" si="76">6-G771</f>
        <v>1</v>
      </c>
      <c r="J771">
        <f>VLOOKUP(A771,'Housing Cost Calc'!$A$1:$C$826,3,FALSE)</f>
        <v>2347</v>
      </c>
      <c r="K771">
        <f t="shared" ref="K771:K834" si="77">(J771*12)/D771</f>
        <v>0.29551044493366496</v>
      </c>
    </row>
    <row r="772" spans="1:11" ht="60" x14ac:dyDescent="0.25">
      <c r="A772" s="4" t="s">
        <v>949</v>
      </c>
      <c r="B772">
        <v>166677</v>
      </c>
      <c r="C772">
        <v>3.05</v>
      </c>
      <c r="D772">
        <f t="shared" si="72"/>
        <v>95438.972568432611</v>
      </c>
      <c r="E772">
        <f t="shared" si="73"/>
        <v>95.438972568432618</v>
      </c>
      <c r="F772" s="8">
        <v>0.93681652490887002</v>
      </c>
      <c r="G772">
        <f t="shared" si="74"/>
        <v>5</v>
      </c>
      <c r="H772" s="8">
        <f t="shared" si="75"/>
        <v>6.3183475091129981E-2</v>
      </c>
      <c r="I772">
        <f t="shared" si="76"/>
        <v>1</v>
      </c>
      <c r="J772">
        <f>VLOOKUP(A772,'Housing Cost Calc'!$A$1:$C$826,3,FALSE)</f>
        <v>3214</v>
      </c>
      <c r="K772">
        <f t="shared" si="77"/>
        <v>0.40411164288619711</v>
      </c>
    </row>
    <row r="773" spans="1:11" ht="60" x14ac:dyDescent="0.25">
      <c r="A773" s="4" t="s">
        <v>1037</v>
      </c>
      <c r="B773">
        <v>159338</v>
      </c>
      <c r="C773">
        <v>2.75</v>
      </c>
      <c r="D773">
        <f t="shared" si="72"/>
        <v>96084.429244663406</v>
      </c>
      <c r="E773">
        <f t="shared" si="73"/>
        <v>96.084429244663411</v>
      </c>
      <c r="F773" s="8">
        <v>0.93803159173754558</v>
      </c>
      <c r="G773">
        <f t="shared" si="74"/>
        <v>5</v>
      </c>
      <c r="H773" s="8">
        <f t="shared" si="75"/>
        <v>6.1968408262454422E-2</v>
      </c>
      <c r="I773">
        <f t="shared" si="76"/>
        <v>1</v>
      </c>
      <c r="J773">
        <f>VLOOKUP(A773,'Housing Cost Calc'!$A$1:$C$826,3,FALSE)</f>
        <v>2946</v>
      </c>
      <c r="K773">
        <f t="shared" si="77"/>
        <v>0.36792641927426001</v>
      </c>
    </row>
    <row r="774" spans="1:11" ht="45" x14ac:dyDescent="0.25">
      <c r="A774" s="4" t="s">
        <v>887</v>
      </c>
      <c r="B774">
        <v>164063</v>
      </c>
      <c r="C774">
        <v>2.89</v>
      </c>
      <c r="D774">
        <f t="shared" si="72"/>
        <v>96507.647058823539</v>
      </c>
      <c r="E774">
        <f t="shared" si="73"/>
        <v>96.507647058823537</v>
      </c>
      <c r="F774" s="8">
        <v>0.93924665856622114</v>
      </c>
      <c r="G774">
        <f t="shared" si="74"/>
        <v>5</v>
      </c>
      <c r="H774" s="8">
        <f t="shared" si="75"/>
        <v>6.0753341433778862E-2</v>
      </c>
      <c r="I774">
        <f t="shared" si="76"/>
        <v>1</v>
      </c>
      <c r="J774">
        <f>VLOOKUP(A774,'Housing Cost Calc'!$A$1:$C$826,3,FALSE)</f>
        <v>2436</v>
      </c>
      <c r="K774">
        <f t="shared" si="77"/>
        <v>0.30289827688144183</v>
      </c>
    </row>
    <row r="775" spans="1:11" ht="60" x14ac:dyDescent="0.25">
      <c r="A775" s="4" t="s">
        <v>1297</v>
      </c>
      <c r="B775">
        <v>168672</v>
      </c>
      <c r="C775">
        <v>3.01</v>
      </c>
      <c r="D775">
        <f t="shared" si="72"/>
        <v>97220.924535008729</v>
      </c>
      <c r="E775">
        <f t="shared" si="73"/>
        <v>97.220924535008734</v>
      </c>
      <c r="F775" s="8">
        <v>0.9404617253948967</v>
      </c>
      <c r="G775">
        <f t="shared" si="74"/>
        <v>5</v>
      </c>
      <c r="H775" s="8">
        <f t="shared" si="75"/>
        <v>5.9538274605103303E-2</v>
      </c>
      <c r="I775">
        <f t="shared" si="76"/>
        <v>1</v>
      </c>
      <c r="J775">
        <f>VLOOKUP(A775,'Housing Cost Calc'!$A$1:$C$826,3,FALSE)</f>
        <v>2397</v>
      </c>
      <c r="K775">
        <f t="shared" si="77"/>
        <v>0.29586223477685852</v>
      </c>
    </row>
    <row r="776" spans="1:11" ht="60" x14ac:dyDescent="0.25">
      <c r="A776" s="4" t="s">
        <v>1083</v>
      </c>
      <c r="B776">
        <v>166908</v>
      </c>
      <c r="C776">
        <v>2.89</v>
      </c>
      <c r="D776">
        <f t="shared" si="72"/>
        <v>98181.176470588238</v>
      </c>
      <c r="E776">
        <f t="shared" si="73"/>
        <v>98.181176470588241</v>
      </c>
      <c r="F776" s="8">
        <v>0.94167679222357226</v>
      </c>
      <c r="G776">
        <f t="shared" si="74"/>
        <v>5</v>
      </c>
      <c r="H776" s="8">
        <f t="shared" si="75"/>
        <v>5.8323207776427743E-2</v>
      </c>
      <c r="I776">
        <f t="shared" si="76"/>
        <v>1</v>
      </c>
      <c r="J776">
        <f>VLOOKUP(A776,'Housing Cost Calc'!$A$1:$C$826,3,FALSE)</f>
        <v>2824</v>
      </c>
      <c r="K776">
        <f t="shared" si="77"/>
        <v>0.34515781148896396</v>
      </c>
    </row>
    <row r="777" spans="1:11" ht="60" x14ac:dyDescent="0.25">
      <c r="A777" s="4" t="s">
        <v>1463</v>
      </c>
      <c r="B777">
        <v>167400</v>
      </c>
      <c r="C777">
        <v>2.88</v>
      </c>
      <c r="D777">
        <f t="shared" si="72"/>
        <v>98641.395975523381</v>
      </c>
      <c r="E777">
        <f t="shared" si="73"/>
        <v>98.64139597552338</v>
      </c>
      <c r="F777" s="8">
        <v>0.94289185905224793</v>
      </c>
      <c r="G777">
        <f t="shared" si="74"/>
        <v>5</v>
      </c>
      <c r="H777" s="8">
        <f t="shared" si="75"/>
        <v>5.7108140947752073E-2</v>
      </c>
      <c r="I777">
        <f t="shared" si="76"/>
        <v>1</v>
      </c>
      <c r="J777">
        <f>VLOOKUP(A777,'Housing Cost Calc'!$A$1:$C$826,3,FALSE)</f>
        <v>2642</v>
      </c>
      <c r="K777">
        <f t="shared" si="77"/>
        <v>0.32140664359481436</v>
      </c>
    </row>
    <row r="778" spans="1:11" ht="45" x14ac:dyDescent="0.25">
      <c r="A778" s="4" t="s">
        <v>895</v>
      </c>
      <c r="B778">
        <v>170972</v>
      </c>
      <c r="C778">
        <v>2.98</v>
      </c>
      <c r="D778">
        <f t="shared" si="72"/>
        <v>99041.420363658995</v>
      </c>
      <c r="E778">
        <f t="shared" si="73"/>
        <v>99.041420363659</v>
      </c>
      <c r="F778" s="8">
        <v>0.94410692588092349</v>
      </c>
      <c r="G778">
        <f t="shared" si="74"/>
        <v>5</v>
      </c>
      <c r="H778" s="8">
        <f t="shared" si="75"/>
        <v>5.5893074119076513E-2</v>
      </c>
      <c r="I778">
        <f t="shared" si="76"/>
        <v>1</v>
      </c>
      <c r="J778">
        <f>VLOOKUP(A778,'Housing Cost Calc'!$A$1:$C$826,3,FALSE)</f>
        <v>3328</v>
      </c>
      <c r="K778">
        <f t="shared" si="77"/>
        <v>0.40322523499121393</v>
      </c>
    </row>
    <row r="779" spans="1:11" ht="45" x14ac:dyDescent="0.25">
      <c r="A779" s="4" t="s">
        <v>899</v>
      </c>
      <c r="B779">
        <v>168846</v>
      </c>
      <c r="C779">
        <v>2.8</v>
      </c>
      <c r="D779">
        <f t="shared" si="72"/>
        <v>100904.78488583751</v>
      </c>
      <c r="E779">
        <f t="shared" si="73"/>
        <v>100.9047848858375</v>
      </c>
      <c r="F779" s="8">
        <v>0.94532199270959905</v>
      </c>
      <c r="G779">
        <f t="shared" si="74"/>
        <v>5</v>
      </c>
      <c r="H779" s="8">
        <f t="shared" si="75"/>
        <v>5.4678007290400954E-2</v>
      </c>
      <c r="I779">
        <f t="shared" si="76"/>
        <v>1</v>
      </c>
      <c r="J779">
        <f>VLOOKUP(A779,'Housing Cost Calc'!$A$1:$C$826,3,FALSE)</f>
        <v>2638</v>
      </c>
      <c r="K779">
        <f t="shared" si="77"/>
        <v>0.31372149532666094</v>
      </c>
    </row>
    <row r="780" spans="1:11" ht="45" x14ac:dyDescent="0.25">
      <c r="A780" s="4" t="s">
        <v>957</v>
      </c>
      <c r="B780">
        <v>169810</v>
      </c>
      <c r="C780">
        <v>2.77</v>
      </c>
      <c r="D780">
        <f t="shared" si="72"/>
        <v>102028.94064549467</v>
      </c>
      <c r="E780">
        <f t="shared" si="73"/>
        <v>102.02894064549467</v>
      </c>
      <c r="F780" s="8">
        <v>0.94653705953827461</v>
      </c>
      <c r="G780">
        <f t="shared" si="74"/>
        <v>5</v>
      </c>
      <c r="H780" s="8">
        <f t="shared" si="75"/>
        <v>5.3462940461725394E-2</v>
      </c>
      <c r="I780">
        <f t="shared" si="76"/>
        <v>1</v>
      </c>
      <c r="J780">
        <f>VLOOKUP(A780,'Housing Cost Calc'!$A$1:$C$826,3,FALSE)</f>
        <v>2925</v>
      </c>
      <c r="K780">
        <f t="shared" si="77"/>
        <v>0.34402003762792105</v>
      </c>
    </row>
    <row r="781" spans="1:11" ht="45" x14ac:dyDescent="0.25">
      <c r="A781" s="4" t="s">
        <v>956</v>
      </c>
      <c r="B781">
        <v>152321</v>
      </c>
      <c r="C781">
        <v>2.2000000000000002</v>
      </c>
      <c r="D781">
        <f t="shared" si="72"/>
        <v>102694.79725026349</v>
      </c>
      <c r="E781">
        <f t="shared" si="73"/>
        <v>102.69479725026349</v>
      </c>
      <c r="F781" s="8">
        <v>0.94775212636695016</v>
      </c>
      <c r="G781">
        <f t="shared" si="74"/>
        <v>5</v>
      </c>
      <c r="H781" s="8">
        <f t="shared" si="75"/>
        <v>5.2247873633049835E-2</v>
      </c>
      <c r="I781">
        <f t="shared" si="76"/>
        <v>1</v>
      </c>
      <c r="J781">
        <f>VLOOKUP(A781,'Housing Cost Calc'!$A$1:$C$826,3,FALSE)</f>
        <v>2569</v>
      </c>
      <c r="K781">
        <f t="shared" si="77"/>
        <v>0.30019047532537879</v>
      </c>
    </row>
    <row r="782" spans="1:11" ht="60" x14ac:dyDescent="0.25">
      <c r="A782" s="4" t="s">
        <v>1079</v>
      </c>
      <c r="B782">
        <v>175000</v>
      </c>
      <c r="C782">
        <v>2.87</v>
      </c>
      <c r="D782">
        <f t="shared" si="72"/>
        <v>103299.23381766718</v>
      </c>
      <c r="E782">
        <f t="shared" si="73"/>
        <v>103.29923381766717</v>
      </c>
      <c r="F782" s="8">
        <v>0.94896719319562572</v>
      </c>
      <c r="G782">
        <f t="shared" si="74"/>
        <v>5</v>
      </c>
      <c r="H782" s="8">
        <f t="shared" si="75"/>
        <v>5.1032806804374276E-2</v>
      </c>
      <c r="I782">
        <f t="shared" si="76"/>
        <v>1</v>
      </c>
      <c r="J782">
        <f>VLOOKUP(A782,'Housing Cost Calc'!$A$1:$C$826,3,FALSE)</f>
        <v>2833</v>
      </c>
      <c r="K782">
        <f t="shared" si="77"/>
        <v>0.32910215055424441</v>
      </c>
    </row>
    <row r="783" spans="1:11" ht="60" x14ac:dyDescent="0.25">
      <c r="A783" s="4" t="s">
        <v>877</v>
      </c>
      <c r="B783">
        <v>176875</v>
      </c>
      <c r="C783">
        <v>2.93</v>
      </c>
      <c r="D783">
        <f t="shared" si="72"/>
        <v>103331.4783174169</v>
      </c>
      <c r="E783">
        <f t="shared" si="73"/>
        <v>103.3314783174169</v>
      </c>
      <c r="F783" s="8">
        <v>0.95018226002430128</v>
      </c>
      <c r="G783">
        <f t="shared" si="74"/>
        <v>5</v>
      </c>
      <c r="H783" s="8">
        <f t="shared" si="75"/>
        <v>4.9817739975698716E-2</v>
      </c>
      <c r="I783">
        <f t="shared" si="76"/>
        <v>1</v>
      </c>
      <c r="J783">
        <f>VLOOKUP(A783,'Housing Cost Calc'!$A$1:$C$826,3,FALSE)</f>
        <v>3267</v>
      </c>
      <c r="K783">
        <f t="shared" si="77"/>
        <v>0.37940035929392119</v>
      </c>
    </row>
    <row r="784" spans="1:11" ht="60" x14ac:dyDescent="0.25">
      <c r="A784" s="4" t="s">
        <v>1229</v>
      </c>
      <c r="B784">
        <v>172031</v>
      </c>
      <c r="C784">
        <v>2.77</v>
      </c>
      <c r="D784">
        <f t="shared" si="72"/>
        <v>103363.41021250277</v>
      </c>
      <c r="E784">
        <f t="shared" si="73"/>
        <v>103.36341021250277</v>
      </c>
      <c r="F784" s="8">
        <v>0.95139732685297695</v>
      </c>
      <c r="G784">
        <f t="shared" si="74"/>
        <v>5</v>
      </c>
      <c r="H784" s="8">
        <f t="shared" si="75"/>
        <v>4.8602673147023046E-2</v>
      </c>
      <c r="I784">
        <f t="shared" si="76"/>
        <v>1</v>
      </c>
      <c r="J784">
        <f>VLOOKUP(A784,'Housing Cost Calc'!$A$1:$C$826,3,FALSE)</f>
        <v>2065</v>
      </c>
      <c r="K784">
        <f t="shared" si="77"/>
        <v>0.23973667228137396</v>
      </c>
    </row>
    <row r="785" spans="1:11" ht="45" x14ac:dyDescent="0.25">
      <c r="A785" s="4" t="s">
        <v>968</v>
      </c>
      <c r="B785">
        <v>171250</v>
      </c>
      <c r="C785">
        <v>2.73</v>
      </c>
      <c r="D785">
        <f t="shared" si="72"/>
        <v>103645.21496953242</v>
      </c>
      <c r="E785">
        <f t="shared" si="73"/>
        <v>103.64521496953242</v>
      </c>
      <c r="F785" s="8">
        <v>0.95261239368165251</v>
      </c>
      <c r="G785">
        <f t="shared" si="74"/>
        <v>5</v>
      </c>
      <c r="H785" s="8">
        <f t="shared" si="75"/>
        <v>4.7387606318347486E-2</v>
      </c>
      <c r="I785">
        <f t="shared" si="76"/>
        <v>1</v>
      </c>
      <c r="J785">
        <f>VLOOKUP(A785,'Housing Cost Calc'!$A$1:$C$826,3,FALSE)</f>
        <v>3043</v>
      </c>
      <c r="K785">
        <f t="shared" si="77"/>
        <v>0.35231727784764838</v>
      </c>
    </row>
    <row r="786" spans="1:11" ht="45" x14ac:dyDescent="0.25">
      <c r="A786" s="4" t="s">
        <v>967</v>
      </c>
      <c r="B786">
        <v>180694</v>
      </c>
      <c r="C786">
        <v>3.01</v>
      </c>
      <c r="D786">
        <f t="shared" si="72"/>
        <v>104150.29013664904</v>
      </c>
      <c r="E786">
        <f t="shared" si="73"/>
        <v>104.15029013664903</v>
      </c>
      <c r="F786" s="8">
        <v>0.95382746051032807</v>
      </c>
      <c r="G786">
        <f t="shared" si="74"/>
        <v>5</v>
      </c>
      <c r="H786" s="8">
        <f t="shared" si="75"/>
        <v>4.6172539489671927E-2</v>
      </c>
      <c r="I786">
        <f t="shared" si="76"/>
        <v>1</v>
      </c>
      <c r="J786">
        <f>VLOOKUP(A786,'Housing Cost Calc'!$A$1:$C$826,3,FALSE)</f>
        <v>2864</v>
      </c>
      <c r="K786">
        <f t="shared" si="77"/>
        <v>0.3299846784383213</v>
      </c>
    </row>
    <row r="787" spans="1:11" ht="60" x14ac:dyDescent="0.25">
      <c r="A787" s="4" t="s">
        <v>1302</v>
      </c>
      <c r="B787">
        <v>174375</v>
      </c>
      <c r="C787">
        <v>2.7</v>
      </c>
      <c r="D787">
        <f t="shared" si="72"/>
        <v>106121.24551662593</v>
      </c>
      <c r="E787">
        <f t="shared" si="73"/>
        <v>106.12124551662593</v>
      </c>
      <c r="F787" s="8">
        <v>0.95504252733900363</v>
      </c>
      <c r="G787">
        <f t="shared" si="74"/>
        <v>5</v>
      </c>
      <c r="H787" s="8">
        <f t="shared" si="75"/>
        <v>4.4957472660996367E-2</v>
      </c>
      <c r="I787">
        <f t="shared" si="76"/>
        <v>1</v>
      </c>
      <c r="J787">
        <f>VLOOKUP(A787,'Housing Cost Calc'!$A$1:$C$826,3,FALSE)</f>
        <v>2346</v>
      </c>
      <c r="K787">
        <f t="shared" si="77"/>
        <v>0.26528146991630858</v>
      </c>
    </row>
    <row r="788" spans="1:11" ht="60" x14ac:dyDescent="0.25">
      <c r="A788" s="4" t="s">
        <v>1082</v>
      </c>
      <c r="B788">
        <v>177361</v>
      </c>
      <c r="C788">
        <v>2.78</v>
      </c>
      <c r="D788">
        <f t="shared" si="72"/>
        <v>106374.05888296926</v>
      </c>
      <c r="E788">
        <f t="shared" si="73"/>
        <v>106.37405888296925</v>
      </c>
      <c r="F788" s="8">
        <v>0.95625759416767919</v>
      </c>
      <c r="G788">
        <f t="shared" si="74"/>
        <v>5</v>
      </c>
      <c r="H788" s="8">
        <f t="shared" si="75"/>
        <v>4.3742405832320808E-2</v>
      </c>
      <c r="I788">
        <f t="shared" si="76"/>
        <v>1</v>
      </c>
      <c r="J788">
        <f>VLOOKUP(A788,'Housing Cost Calc'!$A$1:$C$826,3,FALSE)</f>
        <v>2944</v>
      </c>
      <c r="K788">
        <f t="shared" si="77"/>
        <v>0.33211104634887723</v>
      </c>
    </row>
    <row r="789" spans="1:11" ht="60" x14ac:dyDescent="0.25">
      <c r="A789" s="4" t="s">
        <v>1232</v>
      </c>
      <c r="B789">
        <v>178696</v>
      </c>
      <c r="C789">
        <v>2.81</v>
      </c>
      <c r="D789">
        <f t="shared" si="72"/>
        <v>106601.0963468423</v>
      </c>
      <c r="E789">
        <f t="shared" si="73"/>
        <v>106.6010963468423</v>
      </c>
      <c r="F789" s="8">
        <v>0.95747266099635475</v>
      </c>
      <c r="G789">
        <f t="shared" si="74"/>
        <v>5</v>
      </c>
      <c r="H789" s="8">
        <f t="shared" si="75"/>
        <v>4.2527339003645248E-2</v>
      </c>
      <c r="I789">
        <f t="shared" si="76"/>
        <v>1</v>
      </c>
      <c r="J789">
        <f>VLOOKUP(A789,'Housing Cost Calc'!$A$1:$C$826,3,FALSE)</f>
        <v>2676</v>
      </c>
      <c r="K789">
        <f t="shared" si="77"/>
        <v>0.30123517581394188</v>
      </c>
    </row>
    <row r="790" spans="1:11" ht="45" x14ac:dyDescent="0.25">
      <c r="A790" s="4" t="s">
        <v>921</v>
      </c>
      <c r="B790">
        <v>192222</v>
      </c>
      <c r="C790">
        <v>3.19</v>
      </c>
      <c r="D790">
        <f t="shared" si="72"/>
        <v>107623.65824095623</v>
      </c>
      <c r="E790">
        <f t="shared" si="73"/>
        <v>107.62365824095623</v>
      </c>
      <c r="F790" s="8">
        <v>0.95868772782503042</v>
      </c>
      <c r="G790">
        <f t="shared" si="74"/>
        <v>5</v>
      </c>
      <c r="H790" s="8">
        <f t="shared" si="75"/>
        <v>4.1312272174969578E-2</v>
      </c>
      <c r="I790">
        <f t="shared" si="76"/>
        <v>1</v>
      </c>
      <c r="J790">
        <f>VLOOKUP(A790,'Housing Cost Calc'!$A$1:$C$826,3,FALSE)</f>
        <v>3654</v>
      </c>
      <c r="K790">
        <f t="shared" si="77"/>
        <v>0.40741971344097672</v>
      </c>
    </row>
    <row r="791" spans="1:11" ht="45" x14ac:dyDescent="0.25">
      <c r="A791" s="4" t="s">
        <v>954</v>
      </c>
      <c r="B791">
        <v>175972</v>
      </c>
      <c r="C791">
        <v>2.66</v>
      </c>
      <c r="D791">
        <f t="shared" si="72"/>
        <v>107895.35584784839</v>
      </c>
      <c r="E791">
        <f t="shared" si="73"/>
        <v>107.89535584784839</v>
      </c>
      <c r="F791" s="8">
        <v>0.95990279465370598</v>
      </c>
      <c r="G791">
        <f t="shared" si="74"/>
        <v>5</v>
      </c>
      <c r="H791" s="8">
        <f t="shared" si="75"/>
        <v>4.0097205346294018E-2</v>
      </c>
      <c r="I791">
        <f t="shared" si="76"/>
        <v>1</v>
      </c>
      <c r="J791">
        <f>VLOOKUP(A791,'Housing Cost Calc'!$A$1:$C$826,3,FALSE)</f>
        <v>3048</v>
      </c>
      <c r="K791">
        <f t="shared" si="77"/>
        <v>0.33899512831283168</v>
      </c>
    </row>
    <row r="792" spans="1:11" ht="60" x14ac:dyDescent="0.25">
      <c r="A792" s="4" t="s">
        <v>1225</v>
      </c>
      <c r="B792">
        <v>179821</v>
      </c>
      <c r="C792">
        <v>2.76</v>
      </c>
      <c r="D792">
        <f t="shared" si="72"/>
        <v>108239.52243868052</v>
      </c>
      <c r="E792">
        <f t="shared" si="73"/>
        <v>108.23952243868052</v>
      </c>
      <c r="F792" s="8">
        <v>0.96111786148238154</v>
      </c>
      <c r="G792">
        <f t="shared" si="74"/>
        <v>5</v>
      </c>
      <c r="H792" s="8">
        <f t="shared" si="75"/>
        <v>3.8882138517618459E-2</v>
      </c>
      <c r="I792">
        <f t="shared" si="76"/>
        <v>1</v>
      </c>
      <c r="J792">
        <f>VLOOKUP(A792,'Housing Cost Calc'!$A$1:$C$826,3,FALSE)</f>
        <v>2397</v>
      </c>
      <c r="K792">
        <f t="shared" si="77"/>
        <v>0.26574396626976327</v>
      </c>
    </row>
    <row r="793" spans="1:11" ht="60" x14ac:dyDescent="0.25">
      <c r="A793" s="4" t="s">
        <v>1084</v>
      </c>
      <c r="B793">
        <v>191524</v>
      </c>
      <c r="C793">
        <v>3.04</v>
      </c>
      <c r="D793">
        <f t="shared" si="72"/>
        <v>109846.54753456368</v>
      </c>
      <c r="E793">
        <f t="shared" si="73"/>
        <v>109.84654753456368</v>
      </c>
      <c r="F793" s="8">
        <v>0.9623329283110571</v>
      </c>
      <c r="G793">
        <f t="shared" si="74"/>
        <v>5</v>
      </c>
      <c r="H793" s="8">
        <f t="shared" si="75"/>
        <v>3.7667071688942899E-2</v>
      </c>
      <c r="I793">
        <f t="shared" si="76"/>
        <v>1</v>
      </c>
      <c r="J793">
        <f>VLOOKUP(A793,'Housing Cost Calc'!$A$1:$C$826,3,FALSE)</f>
        <v>3201</v>
      </c>
      <c r="K793">
        <f t="shared" si="77"/>
        <v>0.34968782234975115</v>
      </c>
    </row>
    <row r="794" spans="1:11" ht="60" x14ac:dyDescent="0.25">
      <c r="A794" s="4" t="s">
        <v>1149</v>
      </c>
      <c r="B794">
        <v>195357</v>
      </c>
      <c r="C794">
        <v>3.16</v>
      </c>
      <c r="D794">
        <f t="shared" si="72"/>
        <v>109896.89853060263</v>
      </c>
      <c r="E794">
        <f t="shared" si="73"/>
        <v>109.89689853060263</v>
      </c>
      <c r="F794" s="8">
        <v>0.96354799513973266</v>
      </c>
      <c r="G794">
        <f t="shared" si="74"/>
        <v>5</v>
      </c>
      <c r="H794" s="8">
        <f t="shared" si="75"/>
        <v>3.645200486026734E-2</v>
      </c>
      <c r="I794">
        <f t="shared" si="76"/>
        <v>1</v>
      </c>
      <c r="J794">
        <f>VLOOKUP(A794,'Housing Cost Calc'!$A$1:$C$826,3,FALSE)</f>
        <v>2589</v>
      </c>
      <c r="K794">
        <f t="shared" si="77"/>
        <v>0.28270133566461475</v>
      </c>
    </row>
    <row r="795" spans="1:11" ht="45" x14ac:dyDescent="0.25">
      <c r="A795" s="4" t="s">
        <v>896</v>
      </c>
      <c r="B795">
        <v>186324</v>
      </c>
      <c r="C795">
        <v>2.77</v>
      </c>
      <c r="D795">
        <f t="shared" si="72"/>
        <v>111951.24160432926</v>
      </c>
      <c r="E795">
        <f t="shared" si="73"/>
        <v>111.95124160432925</v>
      </c>
      <c r="F795" s="8">
        <v>0.96476306196840822</v>
      </c>
      <c r="G795">
        <f t="shared" si="74"/>
        <v>5</v>
      </c>
      <c r="H795" s="8">
        <f t="shared" si="75"/>
        <v>3.523693803159178E-2</v>
      </c>
      <c r="I795">
        <f t="shared" si="76"/>
        <v>1</v>
      </c>
      <c r="J795">
        <f>VLOOKUP(A795,'Housing Cost Calc'!$A$1:$C$826,3,FALSE)</f>
        <v>2959</v>
      </c>
      <c r="K795">
        <f t="shared" si="77"/>
        <v>0.31717379361897913</v>
      </c>
    </row>
    <row r="796" spans="1:11" ht="45" x14ac:dyDescent="0.25">
      <c r="A796" s="4" t="s">
        <v>963</v>
      </c>
      <c r="B796">
        <v>195250</v>
      </c>
      <c r="C796">
        <v>2.92</v>
      </c>
      <c r="D796">
        <f t="shared" si="72"/>
        <v>114261.41995022247</v>
      </c>
      <c r="E796">
        <f t="shared" si="73"/>
        <v>114.26141995022246</v>
      </c>
      <c r="F796" s="8">
        <v>0.96597812879708389</v>
      </c>
      <c r="G796">
        <f t="shared" si="74"/>
        <v>5</v>
      </c>
      <c r="H796" s="8">
        <f t="shared" si="75"/>
        <v>3.402187120291611E-2</v>
      </c>
      <c r="I796">
        <f t="shared" si="76"/>
        <v>1</v>
      </c>
      <c r="J796">
        <f>VLOOKUP(A796,'Housing Cost Calc'!$A$1:$C$826,3,FALSE)</f>
        <v>3341</v>
      </c>
      <c r="K796">
        <f t="shared" si="77"/>
        <v>0.35087958838132699</v>
      </c>
    </row>
    <row r="797" spans="1:11" ht="45" x14ac:dyDescent="0.25">
      <c r="A797" s="4" t="s">
        <v>916</v>
      </c>
      <c r="B797">
        <v>189712</v>
      </c>
      <c r="C797">
        <v>2.71</v>
      </c>
      <c r="D797">
        <f t="shared" si="72"/>
        <v>115241.83291295107</v>
      </c>
      <c r="E797">
        <f t="shared" si="73"/>
        <v>115.24183291295107</v>
      </c>
      <c r="F797" s="8">
        <v>0.96719319562575945</v>
      </c>
      <c r="G797">
        <f t="shared" si="74"/>
        <v>5</v>
      </c>
      <c r="H797" s="8">
        <f t="shared" si="75"/>
        <v>3.280680437424055E-2</v>
      </c>
      <c r="I797">
        <f t="shared" si="76"/>
        <v>1</v>
      </c>
      <c r="J797">
        <f>VLOOKUP(A797,'Housing Cost Calc'!$A$1:$C$826,3,FALSE)</f>
        <v>4000</v>
      </c>
      <c r="K797">
        <f t="shared" si="77"/>
        <v>0.41651541620530474</v>
      </c>
    </row>
    <row r="798" spans="1:11" ht="45" x14ac:dyDescent="0.25">
      <c r="A798" s="4" t="s">
        <v>894</v>
      </c>
      <c r="B798">
        <v>196250</v>
      </c>
      <c r="C798">
        <v>2.86</v>
      </c>
      <c r="D798">
        <f t="shared" si="72"/>
        <v>116045.05771285747</v>
      </c>
      <c r="E798">
        <f t="shared" si="73"/>
        <v>116.04505771285747</v>
      </c>
      <c r="F798" s="8">
        <v>0.96840826245443501</v>
      </c>
      <c r="G798">
        <f t="shared" si="74"/>
        <v>5</v>
      </c>
      <c r="H798" s="8">
        <f t="shared" si="75"/>
        <v>3.1591737545564991E-2</v>
      </c>
      <c r="I798">
        <f t="shared" si="76"/>
        <v>1</v>
      </c>
      <c r="J798">
        <f>VLOOKUP(A798,'Housing Cost Calc'!$A$1:$C$826,3,FALSE)</f>
        <v>3331</v>
      </c>
      <c r="K798">
        <f t="shared" si="77"/>
        <v>0.34445241174257452</v>
      </c>
    </row>
    <row r="799" spans="1:11" ht="45" x14ac:dyDescent="0.25">
      <c r="A799" s="4" t="s">
        <v>966</v>
      </c>
      <c r="B799">
        <v>174712</v>
      </c>
      <c r="C799">
        <v>2.2400000000000002</v>
      </c>
      <c r="D799">
        <f t="shared" si="72"/>
        <v>116734.36524250872</v>
      </c>
      <c r="E799">
        <f t="shared" si="73"/>
        <v>116.73436524250872</v>
      </c>
      <c r="F799" s="8">
        <v>0.96962332928311057</v>
      </c>
      <c r="G799">
        <f t="shared" si="74"/>
        <v>5</v>
      </c>
      <c r="H799" s="8">
        <f t="shared" si="75"/>
        <v>3.0376670716889431E-2</v>
      </c>
      <c r="I799">
        <f t="shared" si="76"/>
        <v>1</v>
      </c>
      <c r="J799">
        <f>VLOOKUP(A799,'Housing Cost Calc'!$A$1:$C$826,3,FALSE)</f>
        <v>2525</v>
      </c>
      <c r="K799">
        <f t="shared" si="77"/>
        <v>0.25956366779442835</v>
      </c>
    </row>
    <row r="800" spans="1:11" ht="45" x14ac:dyDescent="0.25">
      <c r="A800" s="4" t="s">
        <v>952</v>
      </c>
      <c r="B800">
        <v>198281</v>
      </c>
      <c r="C800">
        <v>2.83</v>
      </c>
      <c r="D800">
        <f t="shared" si="72"/>
        <v>117865.82022081333</v>
      </c>
      <c r="E800">
        <f t="shared" si="73"/>
        <v>117.86582022081333</v>
      </c>
      <c r="F800" s="8">
        <v>0.97083839611178613</v>
      </c>
      <c r="G800">
        <f t="shared" si="74"/>
        <v>5</v>
      </c>
      <c r="H800" s="8">
        <f t="shared" si="75"/>
        <v>2.9161603888213872E-2</v>
      </c>
      <c r="I800">
        <f t="shared" si="76"/>
        <v>1</v>
      </c>
      <c r="J800">
        <f>VLOOKUP(A800,'Housing Cost Calc'!$A$1:$C$826,3,FALSE)</f>
        <v>3417</v>
      </c>
      <c r="K800">
        <f t="shared" si="77"/>
        <v>0.34788711369574221</v>
      </c>
    </row>
    <row r="801" spans="1:11" ht="45" x14ac:dyDescent="0.25">
      <c r="A801" s="4" t="s">
        <v>959</v>
      </c>
      <c r="B801">
        <v>202500</v>
      </c>
      <c r="C801">
        <v>2.93</v>
      </c>
      <c r="D801">
        <f t="shared" si="72"/>
        <v>118301.76316198966</v>
      </c>
      <c r="E801">
        <f t="shared" si="73"/>
        <v>118.30176316198965</v>
      </c>
      <c r="F801" s="8">
        <v>0.97205346294046169</v>
      </c>
      <c r="G801">
        <f t="shared" si="74"/>
        <v>5</v>
      </c>
      <c r="H801" s="8">
        <f t="shared" si="75"/>
        <v>2.7946537059538312E-2</v>
      </c>
      <c r="I801">
        <f t="shared" si="76"/>
        <v>1</v>
      </c>
      <c r="J801">
        <f>VLOOKUP(A801,'Housing Cost Calc'!$A$1:$C$826,3,FALSE)</f>
        <v>4000</v>
      </c>
      <c r="K801">
        <f t="shared" si="77"/>
        <v>0.4057420508118208</v>
      </c>
    </row>
    <row r="802" spans="1:11" ht="45" x14ac:dyDescent="0.25">
      <c r="A802" s="4" t="s">
        <v>965</v>
      </c>
      <c r="B802">
        <v>216500</v>
      </c>
      <c r="C802">
        <v>3.17</v>
      </c>
      <c r="D802">
        <f t="shared" si="72"/>
        <v>121598.51453932465</v>
      </c>
      <c r="E802">
        <f t="shared" si="73"/>
        <v>121.59851453932465</v>
      </c>
      <c r="F802" s="8">
        <v>0.97326852976913725</v>
      </c>
      <c r="G802">
        <f t="shared" si="74"/>
        <v>5</v>
      </c>
      <c r="H802" s="8">
        <f t="shared" si="75"/>
        <v>2.6731470230862753E-2</v>
      </c>
      <c r="I802">
        <f t="shared" si="76"/>
        <v>1</v>
      </c>
      <c r="J802">
        <f>VLOOKUP(A802,'Housing Cost Calc'!$A$1:$C$826,3,FALSE)</f>
        <v>3418</v>
      </c>
      <c r="K802">
        <f t="shared" si="77"/>
        <v>0.33730675210457056</v>
      </c>
    </row>
    <row r="803" spans="1:11" ht="60" x14ac:dyDescent="0.25">
      <c r="A803" s="4" t="s">
        <v>948</v>
      </c>
      <c r="B803">
        <v>219792</v>
      </c>
      <c r="C803">
        <v>3.15</v>
      </c>
      <c r="D803">
        <f t="shared" si="72"/>
        <v>123838.76263686008</v>
      </c>
      <c r="E803">
        <f t="shared" si="73"/>
        <v>123.83876263686008</v>
      </c>
      <c r="F803" s="8">
        <v>0.97448359659781292</v>
      </c>
      <c r="G803">
        <f t="shared" si="74"/>
        <v>5</v>
      </c>
      <c r="H803" s="8">
        <f t="shared" si="75"/>
        <v>2.5516403402187082E-2</v>
      </c>
      <c r="I803">
        <f t="shared" si="76"/>
        <v>1</v>
      </c>
      <c r="J803">
        <f>VLOOKUP(A803,'Housing Cost Calc'!$A$1:$C$826,3,FALSE)</f>
        <v>4000</v>
      </c>
      <c r="K803">
        <f t="shared" si="77"/>
        <v>0.3876007719873083</v>
      </c>
    </row>
    <row r="804" spans="1:11" ht="45" x14ac:dyDescent="0.25">
      <c r="A804" s="4" t="s">
        <v>951</v>
      </c>
      <c r="B804">
        <v>229531</v>
      </c>
      <c r="C804">
        <v>3.25</v>
      </c>
      <c r="D804">
        <f t="shared" si="72"/>
        <v>127320.89073977307</v>
      </c>
      <c r="E804">
        <f t="shared" si="73"/>
        <v>127.32089073977306</v>
      </c>
      <c r="F804" s="8">
        <v>0.97569866342648848</v>
      </c>
      <c r="G804">
        <f t="shared" si="74"/>
        <v>5</v>
      </c>
      <c r="H804" s="8">
        <f t="shared" si="75"/>
        <v>2.4301336573511523E-2</v>
      </c>
      <c r="I804">
        <f t="shared" si="76"/>
        <v>1</v>
      </c>
      <c r="J804">
        <f>VLOOKUP(A804,'Housing Cost Calc'!$A$1:$C$826,3,FALSE)</f>
        <v>3941</v>
      </c>
      <c r="K804">
        <f t="shared" si="77"/>
        <v>0.37143943719855482</v>
      </c>
    </row>
    <row r="805" spans="1:11" ht="60" x14ac:dyDescent="0.25">
      <c r="A805" s="4" t="s">
        <v>880</v>
      </c>
      <c r="B805">
        <v>222839</v>
      </c>
      <c r="C805">
        <v>2.91</v>
      </c>
      <c r="D805">
        <f t="shared" si="72"/>
        <v>130630.53526113901</v>
      </c>
      <c r="E805">
        <f t="shared" si="73"/>
        <v>130.63053526113902</v>
      </c>
      <c r="F805" s="8">
        <v>0.97691373025516404</v>
      </c>
      <c r="G805">
        <f t="shared" si="74"/>
        <v>5</v>
      </c>
      <c r="H805" s="8">
        <f t="shared" si="75"/>
        <v>2.3086269744835963E-2</v>
      </c>
      <c r="I805">
        <f t="shared" si="76"/>
        <v>1</v>
      </c>
      <c r="J805">
        <f>VLOOKUP(A805,'Housing Cost Calc'!$A$1:$C$826,3,FALSE)</f>
        <v>3250</v>
      </c>
      <c r="K805">
        <f t="shared" si="77"/>
        <v>0.29855194210171798</v>
      </c>
    </row>
    <row r="806" spans="1:11" ht="45" x14ac:dyDescent="0.25">
      <c r="A806" s="4" t="s">
        <v>888</v>
      </c>
      <c r="B806">
        <v>236000</v>
      </c>
      <c r="C806">
        <v>3.19</v>
      </c>
      <c r="D806">
        <f t="shared" si="72"/>
        <v>132134.63258558162</v>
      </c>
      <c r="E806">
        <f t="shared" si="73"/>
        <v>132.13463258558161</v>
      </c>
      <c r="F806" s="8">
        <v>0.9781287970838396</v>
      </c>
      <c r="G806">
        <f t="shared" si="74"/>
        <v>5</v>
      </c>
      <c r="H806" s="8">
        <f t="shared" si="75"/>
        <v>2.1871202916160404E-2</v>
      </c>
      <c r="I806">
        <f t="shared" si="76"/>
        <v>1</v>
      </c>
      <c r="J806">
        <f>VLOOKUP(A806,'Housing Cost Calc'!$A$1:$C$826,3,FALSE)</f>
        <v>3348</v>
      </c>
      <c r="K806">
        <f t="shared" si="77"/>
        <v>0.3040535188530426</v>
      </c>
    </row>
    <row r="807" spans="1:11" ht="45" x14ac:dyDescent="0.25">
      <c r="A807" s="4" t="s">
        <v>917</v>
      </c>
      <c r="B807">
        <v>250000</v>
      </c>
      <c r="C807">
        <v>3.39</v>
      </c>
      <c r="D807">
        <f t="shared" si="72"/>
        <v>135781.36164839211</v>
      </c>
      <c r="E807">
        <f t="shared" si="73"/>
        <v>135.78136164839211</v>
      </c>
      <c r="F807" s="8">
        <v>0.97934386391251516</v>
      </c>
      <c r="G807">
        <f t="shared" si="74"/>
        <v>5</v>
      </c>
      <c r="H807" s="8">
        <f t="shared" si="75"/>
        <v>2.0656136087484844E-2</v>
      </c>
      <c r="I807">
        <f t="shared" si="76"/>
        <v>1</v>
      </c>
      <c r="J807">
        <f>VLOOKUP(A807,'Housing Cost Calc'!$A$1:$C$826,3,FALSE)</f>
        <v>4000</v>
      </c>
      <c r="K807">
        <f t="shared" si="77"/>
        <v>0.35350949067882181</v>
      </c>
    </row>
    <row r="808" spans="1:11" ht="45" x14ac:dyDescent="0.25">
      <c r="A808" s="4" t="s">
        <v>947</v>
      </c>
      <c r="B808">
        <v>219783</v>
      </c>
      <c r="C808">
        <v>2.57</v>
      </c>
      <c r="D808">
        <f t="shared" si="72"/>
        <v>137096.86866044044</v>
      </c>
      <c r="E808">
        <f t="shared" si="73"/>
        <v>137.09686866044044</v>
      </c>
      <c r="F808" s="8">
        <v>0.98055893074119072</v>
      </c>
      <c r="G808">
        <f t="shared" si="74"/>
        <v>5</v>
      </c>
      <c r="H808" s="8">
        <f t="shared" si="75"/>
        <v>1.9441069258809285E-2</v>
      </c>
      <c r="I808">
        <f t="shared" si="76"/>
        <v>1</v>
      </c>
      <c r="J808">
        <f>VLOOKUP(A808,'Housing Cost Calc'!$A$1:$C$826,3,FALSE)</f>
        <v>3273</v>
      </c>
      <c r="K808">
        <f t="shared" si="77"/>
        <v>0.28648356730362845</v>
      </c>
    </row>
    <row r="809" spans="1:11" ht="45" x14ac:dyDescent="0.25">
      <c r="A809" s="4" t="s">
        <v>925</v>
      </c>
      <c r="B809">
        <v>250000</v>
      </c>
      <c r="C809">
        <v>3.32</v>
      </c>
      <c r="D809">
        <f t="shared" si="72"/>
        <v>137205.32498711292</v>
      </c>
      <c r="E809">
        <f t="shared" si="73"/>
        <v>137.20532498711293</v>
      </c>
      <c r="F809" s="8">
        <v>0.98177399756986639</v>
      </c>
      <c r="G809">
        <f t="shared" si="74"/>
        <v>5</v>
      </c>
      <c r="H809" s="8">
        <f t="shared" si="75"/>
        <v>1.8226002430133614E-2</v>
      </c>
      <c r="I809">
        <f t="shared" si="76"/>
        <v>1</v>
      </c>
      <c r="J809">
        <f>VLOOKUP(A809,'Housing Cost Calc'!$A$1:$C$826,3,FALSE)</f>
        <v>4000</v>
      </c>
      <c r="K809">
        <f t="shared" si="77"/>
        <v>0.34984064943914112</v>
      </c>
    </row>
    <row r="810" spans="1:11" ht="45" x14ac:dyDescent="0.25">
      <c r="A810" s="4" t="s">
        <v>955</v>
      </c>
      <c r="B810">
        <v>242500</v>
      </c>
      <c r="C810">
        <v>3.12</v>
      </c>
      <c r="D810">
        <f t="shared" si="72"/>
        <v>137288.59039003224</v>
      </c>
      <c r="E810">
        <f t="shared" si="73"/>
        <v>137.28859039003225</v>
      </c>
      <c r="F810" s="8">
        <v>0.98298906439854195</v>
      </c>
      <c r="G810">
        <f t="shared" si="74"/>
        <v>5</v>
      </c>
      <c r="H810" s="8">
        <f t="shared" si="75"/>
        <v>1.7010935601458055E-2</v>
      </c>
      <c r="I810">
        <f t="shared" si="76"/>
        <v>1</v>
      </c>
      <c r="J810">
        <f>VLOOKUP(A810,'Housing Cost Calc'!$A$1:$C$826,3,FALSE)</f>
        <v>3773</v>
      </c>
      <c r="K810">
        <f t="shared" si="77"/>
        <v>0.32978705565679139</v>
      </c>
    </row>
    <row r="811" spans="1:11" ht="45" x14ac:dyDescent="0.25">
      <c r="A811" s="4" t="s">
        <v>924</v>
      </c>
      <c r="B811">
        <v>250000</v>
      </c>
      <c r="C811">
        <v>3.3</v>
      </c>
      <c r="D811">
        <f t="shared" si="72"/>
        <v>137620.47064079507</v>
      </c>
      <c r="E811">
        <f t="shared" si="73"/>
        <v>137.62047064079508</v>
      </c>
      <c r="F811" s="8">
        <v>0.9842041312272175</v>
      </c>
      <c r="G811">
        <f t="shared" si="74"/>
        <v>5</v>
      </c>
      <c r="H811" s="8">
        <f t="shared" si="75"/>
        <v>1.5795868772782495E-2</v>
      </c>
      <c r="I811">
        <f t="shared" si="76"/>
        <v>1</v>
      </c>
      <c r="J811">
        <f>VLOOKUP(A811,'Housing Cost Calc'!$A$1:$C$826,3,FALSE)</f>
        <v>4000</v>
      </c>
      <c r="K811">
        <f t="shared" si="77"/>
        <v>0.34878532079203106</v>
      </c>
    </row>
    <row r="812" spans="1:11" ht="45" x14ac:dyDescent="0.25">
      <c r="A812" s="4" t="s">
        <v>893</v>
      </c>
      <c r="B812">
        <v>233750</v>
      </c>
      <c r="C812">
        <v>2.88</v>
      </c>
      <c r="D812">
        <f t="shared" si="72"/>
        <v>137738.50841862956</v>
      </c>
      <c r="E812">
        <f t="shared" si="73"/>
        <v>137.73850841862955</v>
      </c>
      <c r="F812" s="8">
        <v>0.98541919805589306</v>
      </c>
      <c r="G812">
        <f t="shared" si="74"/>
        <v>5</v>
      </c>
      <c r="H812" s="8">
        <f t="shared" si="75"/>
        <v>1.4580801944106936E-2</v>
      </c>
      <c r="I812">
        <f t="shared" si="76"/>
        <v>1</v>
      </c>
      <c r="J812">
        <f>VLOOKUP(A812,'Housing Cost Calc'!$A$1:$C$826,3,FALSE)</f>
        <v>3644</v>
      </c>
      <c r="K812">
        <f t="shared" si="77"/>
        <v>0.3174711306376079</v>
      </c>
    </row>
    <row r="813" spans="1:11" ht="45" x14ac:dyDescent="0.25">
      <c r="A813" s="4" t="s">
        <v>889</v>
      </c>
      <c r="B813">
        <v>250000</v>
      </c>
      <c r="C813">
        <v>3.2</v>
      </c>
      <c r="D813">
        <f t="shared" si="72"/>
        <v>139754.24859373685</v>
      </c>
      <c r="E813">
        <f t="shared" si="73"/>
        <v>139.75424859373686</v>
      </c>
      <c r="F813" s="8">
        <v>0.98663426488456862</v>
      </c>
      <c r="G813">
        <f t="shared" si="74"/>
        <v>5</v>
      </c>
      <c r="H813" s="8">
        <f t="shared" si="75"/>
        <v>1.3365735115431376E-2</v>
      </c>
      <c r="I813">
        <f t="shared" si="76"/>
        <v>1</v>
      </c>
      <c r="J813">
        <f>VLOOKUP(A813,'Housing Cost Calc'!$A$1:$C$826,3,FALSE)</f>
        <v>4000</v>
      </c>
      <c r="K813">
        <f t="shared" si="77"/>
        <v>0.34346004134396774</v>
      </c>
    </row>
    <row r="814" spans="1:11" ht="60" x14ac:dyDescent="0.25">
      <c r="A814" s="4" t="s">
        <v>878</v>
      </c>
      <c r="B814">
        <v>250000</v>
      </c>
      <c r="C814">
        <v>3.16</v>
      </c>
      <c r="D814">
        <f t="shared" si="72"/>
        <v>140635.98761575299</v>
      </c>
      <c r="E814">
        <f t="shared" si="73"/>
        <v>140.63598761575298</v>
      </c>
      <c r="F814" s="8">
        <v>0.98784933171324418</v>
      </c>
      <c r="G814">
        <f t="shared" si="74"/>
        <v>5</v>
      </c>
      <c r="H814" s="8">
        <f t="shared" si="75"/>
        <v>1.2150668286755817E-2</v>
      </c>
      <c r="I814">
        <f t="shared" si="76"/>
        <v>1</v>
      </c>
      <c r="J814">
        <f>VLOOKUP(A814,'Housing Cost Calc'!$A$1:$C$826,3,FALSE)</f>
        <v>4000</v>
      </c>
      <c r="K814">
        <f t="shared" si="77"/>
        <v>0.34130666562491857</v>
      </c>
    </row>
    <row r="815" spans="1:11" ht="60" x14ac:dyDescent="0.25">
      <c r="A815" s="4" t="s">
        <v>879</v>
      </c>
      <c r="B815">
        <v>250000</v>
      </c>
      <c r="C815">
        <v>3.16</v>
      </c>
      <c r="D815">
        <f t="shared" si="72"/>
        <v>140635.98761575299</v>
      </c>
      <c r="E815">
        <f t="shared" si="73"/>
        <v>140.63598761575298</v>
      </c>
      <c r="F815" s="8">
        <v>0.98784933171324418</v>
      </c>
      <c r="G815">
        <f t="shared" si="74"/>
        <v>5</v>
      </c>
      <c r="H815" s="8">
        <f t="shared" si="75"/>
        <v>1.2150668286755817E-2</v>
      </c>
      <c r="I815">
        <f t="shared" si="76"/>
        <v>1</v>
      </c>
      <c r="J815">
        <f>VLOOKUP(A815,'Housing Cost Calc'!$A$1:$C$826,3,FALSE)</f>
        <v>3523</v>
      </c>
      <c r="K815">
        <f t="shared" si="77"/>
        <v>0.30060584574914706</v>
      </c>
    </row>
    <row r="816" spans="1:11" ht="45" x14ac:dyDescent="0.25">
      <c r="A816" s="4" t="s">
        <v>918</v>
      </c>
      <c r="B816">
        <v>250000</v>
      </c>
      <c r="C816">
        <v>3.16</v>
      </c>
      <c r="D816">
        <f t="shared" si="72"/>
        <v>140635.98761575299</v>
      </c>
      <c r="E816">
        <f t="shared" si="73"/>
        <v>140.63598761575298</v>
      </c>
      <c r="F816" s="8">
        <v>0.98784933171324418</v>
      </c>
      <c r="G816">
        <f t="shared" si="74"/>
        <v>5</v>
      </c>
      <c r="H816" s="8">
        <f t="shared" si="75"/>
        <v>1.2150668286755817E-2</v>
      </c>
      <c r="I816">
        <f t="shared" si="76"/>
        <v>1</v>
      </c>
      <c r="J816">
        <f>VLOOKUP(A816,'Housing Cost Calc'!$A$1:$C$826,3,FALSE)</f>
        <v>3565</v>
      </c>
      <c r="K816">
        <f t="shared" si="77"/>
        <v>0.30418956573820871</v>
      </c>
    </row>
    <row r="817" spans="1:11" ht="45" x14ac:dyDescent="0.25">
      <c r="A817" s="4" t="s">
        <v>958</v>
      </c>
      <c r="B817">
        <v>228558</v>
      </c>
      <c r="C817">
        <v>2.64</v>
      </c>
      <c r="D817">
        <f t="shared" si="72"/>
        <v>140667.72497627165</v>
      </c>
      <c r="E817">
        <f t="shared" si="73"/>
        <v>140.66772497627164</v>
      </c>
      <c r="F817" s="8">
        <v>0.99149453219927097</v>
      </c>
      <c r="G817">
        <f t="shared" si="74"/>
        <v>5</v>
      </c>
      <c r="H817" s="8">
        <f t="shared" si="75"/>
        <v>8.5054678007290274E-3</v>
      </c>
      <c r="I817">
        <f t="shared" si="76"/>
        <v>1</v>
      </c>
      <c r="J817">
        <f>VLOOKUP(A817,'Housing Cost Calc'!$A$1:$C$826,3,FALSE)</f>
        <v>3756</v>
      </c>
      <c r="K817">
        <f t="shared" si="77"/>
        <v>0.32041465096277705</v>
      </c>
    </row>
    <row r="818" spans="1:11" ht="45" x14ac:dyDescent="0.25">
      <c r="A818" s="4" t="s">
        <v>960</v>
      </c>
      <c r="B818">
        <v>247361</v>
      </c>
      <c r="C818">
        <v>3.05</v>
      </c>
      <c r="D818">
        <f t="shared" si="72"/>
        <v>141638.49657421277</v>
      </c>
      <c r="E818">
        <f t="shared" si="73"/>
        <v>141.63849657421278</v>
      </c>
      <c r="F818" s="8">
        <v>0.99270959902794653</v>
      </c>
      <c r="G818">
        <f t="shared" si="74"/>
        <v>5</v>
      </c>
      <c r="H818" s="8">
        <f t="shared" si="75"/>
        <v>7.2904009720534679E-3</v>
      </c>
      <c r="I818">
        <f t="shared" si="76"/>
        <v>1</v>
      </c>
      <c r="J818">
        <f>VLOOKUP(A818,'Housing Cost Calc'!$A$1:$C$826,3,FALSE)</f>
        <v>3750</v>
      </c>
      <c r="K818">
        <f t="shared" si="77"/>
        <v>0.31771023477661559</v>
      </c>
    </row>
    <row r="819" spans="1:11" ht="45" x14ac:dyDescent="0.25">
      <c r="A819" s="4" t="s">
        <v>953</v>
      </c>
      <c r="B819">
        <v>242125</v>
      </c>
      <c r="C819">
        <v>2.92</v>
      </c>
      <c r="D819">
        <f t="shared" si="72"/>
        <v>141692.93882431556</v>
      </c>
      <c r="E819">
        <f t="shared" si="73"/>
        <v>141.69293882431555</v>
      </c>
      <c r="F819" s="8">
        <v>0.99392466585662209</v>
      </c>
      <c r="G819">
        <f t="shared" si="74"/>
        <v>5</v>
      </c>
      <c r="H819" s="8">
        <f t="shared" si="75"/>
        <v>6.0753341433779084E-3</v>
      </c>
      <c r="I819">
        <f t="shared" si="76"/>
        <v>1</v>
      </c>
      <c r="J819">
        <f>VLOOKUP(A819,'Housing Cost Calc'!$A$1:$C$826,3,FALSE)</f>
        <v>3609</v>
      </c>
      <c r="K819">
        <f t="shared" si="77"/>
        <v>0.30564684704364414</v>
      </c>
    </row>
    <row r="820" spans="1:11" ht="45" x14ac:dyDescent="0.25">
      <c r="A820" s="4" t="s">
        <v>919</v>
      </c>
      <c r="B820">
        <v>250000</v>
      </c>
      <c r="C820">
        <v>3.1</v>
      </c>
      <c r="D820">
        <f t="shared" si="72"/>
        <v>141990.45856176619</v>
      </c>
      <c r="E820">
        <f t="shared" si="73"/>
        <v>141.99045856176619</v>
      </c>
      <c r="F820" s="8">
        <v>0.99513973268529765</v>
      </c>
      <c r="G820">
        <f t="shared" si="74"/>
        <v>5</v>
      </c>
      <c r="H820" s="8">
        <f t="shared" si="75"/>
        <v>4.860267314702349E-3</v>
      </c>
      <c r="I820">
        <f t="shared" si="76"/>
        <v>1</v>
      </c>
      <c r="J820">
        <f>VLOOKUP(A820,'Housing Cost Calc'!$A$1:$C$826,3,FALSE)</f>
        <v>4000</v>
      </c>
      <c r="K820">
        <f t="shared" si="77"/>
        <v>0.338050883743853</v>
      </c>
    </row>
    <row r="821" spans="1:11" ht="45" x14ac:dyDescent="0.25">
      <c r="A821" s="4" t="s">
        <v>923</v>
      </c>
      <c r="B821">
        <v>250000</v>
      </c>
      <c r="C821">
        <v>3.05</v>
      </c>
      <c r="D821">
        <f t="shared" si="72"/>
        <v>143149.58357846705</v>
      </c>
      <c r="E821">
        <f t="shared" si="73"/>
        <v>143.14958357846706</v>
      </c>
      <c r="F821" s="8">
        <v>0.99635479951397332</v>
      </c>
      <c r="G821">
        <f t="shared" si="74"/>
        <v>5</v>
      </c>
      <c r="H821" s="8">
        <f t="shared" si="75"/>
        <v>3.6452004860266785E-3</v>
      </c>
      <c r="I821">
        <f t="shared" si="76"/>
        <v>1</v>
      </c>
      <c r="J821">
        <f>VLOOKUP(A821,'Housing Cost Calc'!$A$1:$C$826,3,FALSE)</f>
        <v>4000</v>
      </c>
      <c r="K821">
        <f t="shared" si="77"/>
        <v>0.33531358457420124</v>
      </c>
    </row>
    <row r="822" spans="1:11" ht="45" x14ac:dyDescent="0.25">
      <c r="A822" s="4" t="s">
        <v>890</v>
      </c>
      <c r="B822">
        <v>238068</v>
      </c>
      <c r="C822">
        <v>2.76</v>
      </c>
      <c r="D822">
        <f t="shared" si="72"/>
        <v>143300.09636211451</v>
      </c>
      <c r="E822">
        <f t="shared" si="73"/>
        <v>143.30009636211452</v>
      </c>
      <c r="F822" s="8">
        <v>0.99756986634264888</v>
      </c>
      <c r="G822">
        <f t="shared" si="74"/>
        <v>5</v>
      </c>
      <c r="H822" s="8">
        <f t="shared" si="75"/>
        <v>2.430133657351119E-3</v>
      </c>
      <c r="I822">
        <f t="shared" si="76"/>
        <v>1</v>
      </c>
      <c r="J822">
        <f>VLOOKUP(A822,'Housing Cost Calc'!$A$1:$C$826,3,FALSE)</f>
        <v>3293</v>
      </c>
      <c r="K822">
        <f t="shared" si="77"/>
        <v>0.27575696739340916</v>
      </c>
    </row>
    <row r="823" spans="1:11" ht="45" x14ac:dyDescent="0.25">
      <c r="A823" s="4" t="s">
        <v>881</v>
      </c>
      <c r="B823">
        <v>238750</v>
      </c>
      <c r="C823">
        <v>2.72</v>
      </c>
      <c r="D823">
        <f t="shared" si="72"/>
        <v>144763.45119356122</v>
      </c>
      <c r="E823">
        <f t="shared" si="73"/>
        <v>144.76345119356122</v>
      </c>
      <c r="F823" s="8">
        <v>0.99878493317132444</v>
      </c>
      <c r="G823">
        <f t="shared" si="74"/>
        <v>5</v>
      </c>
      <c r="H823" s="8">
        <f t="shared" si="75"/>
        <v>1.2150668286755595E-3</v>
      </c>
      <c r="I823">
        <f t="shared" si="76"/>
        <v>1</v>
      </c>
      <c r="J823">
        <f>VLOOKUP(A823,'Housing Cost Calc'!$A$1:$C$826,3,FALSE)</f>
        <v>3541</v>
      </c>
      <c r="K823">
        <f t="shared" si="77"/>
        <v>0.29352712752878851</v>
      </c>
    </row>
    <row r="824" spans="1:11" ht="45" x14ac:dyDescent="0.25">
      <c r="A824" s="4" t="s">
        <v>964</v>
      </c>
      <c r="B824">
        <v>247169</v>
      </c>
      <c r="C824">
        <v>2.83</v>
      </c>
      <c r="D824">
        <f t="shared" si="72"/>
        <v>146926.71974701667</v>
      </c>
      <c r="E824">
        <f t="shared" si="73"/>
        <v>146.92671974701668</v>
      </c>
      <c r="F824" s="8">
        <v>1</v>
      </c>
      <c r="G824">
        <f t="shared" si="74"/>
        <v>5</v>
      </c>
      <c r="H824" s="8">
        <f t="shared" si="75"/>
        <v>0</v>
      </c>
      <c r="I824">
        <f t="shared" si="76"/>
        <v>1</v>
      </c>
      <c r="J824">
        <f>VLOOKUP(A824,'Housing Cost Calc'!$A$1:$C$826,3,FALSE)</f>
        <v>3810</v>
      </c>
      <c r="K824">
        <f t="shared" si="77"/>
        <v>0.31117553075929433</v>
      </c>
    </row>
    <row r="825" spans="1:11" ht="60" x14ac:dyDescent="0.25">
      <c r="A825" s="4" t="s">
        <v>1064</v>
      </c>
      <c r="B825" t="s">
        <v>875</v>
      </c>
      <c r="C825">
        <v>6.5</v>
      </c>
      <c r="D825" t="e">
        <f t="shared" si="72"/>
        <v>#VALUE!</v>
      </c>
      <c r="E825" t="e">
        <f t="shared" si="73"/>
        <v>#VALUE!</v>
      </c>
      <c r="G825">
        <f t="shared" si="74"/>
        <v>1</v>
      </c>
      <c r="H825" s="8">
        <f t="shared" si="75"/>
        <v>1</v>
      </c>
      <c r="I825">
        <f t="shared" si="76"/>
        <v>5</v>
      </c>
      <c r="J825" t="e">
        <f>VLOOKUP(A825,'Housing Cost Calc'!$A$1:$C$826,3,FALSE)</f>
        <v>#N/A</v>
      </c>
      <c r="K825" t="e">
        <f t="shared" si="77"/>
        <v>#N/A</v>
      </c>
    </row>
    <row r="826" spans="1:11" ht="60" x14ac:dyDescent="0.25">
      <c r="A826" s="4" t="s">
        <v>1125</v>
      </c>
      <c r="B826" t="s">
        <v>875</v>
      </c>
      <c r="C826">
        <v>0</v>
      </c>
      <c r="D826" t="e">
        <f t="shared" si="72"/>
        <v>#VALUE!</v>
      </c>
      <c r="E826" t="e">
        <f t="shared" si="73"/>
        <v>#VALUE!</v>
      </c>
      <c r="G826">
        <f t="shared" si="74"/>
        <v>1</v>
      </c>
      <c r="H826" s="8">
        <f t="shared" si="75"/>
        <v>1</v>
      </c>
      <c r="I826">
        <f t="shared" si="76"/>
        <v>5</v>
      </c>
      <c r="J826" t="e">
        <f>VLOOKUP(A826,'Housing Cost Calc'!$A$1:$C$826,3,FALSE)</f>
        <v>#N/A</v>
      </c>
      <c r="K826" t="e">
        <f t="shared" si="77"/>
        <v>#N/A</v>
      </c>
    </row>
    <row r="827" spans="1:11" ht="60" x14ac:dyDescent="0.25">
      <c r="A827" s="4" t="s">
        <v>1238</v>
      </c>
      <c r="B827" t="s">
        <v>875</v>
      </c>
      <c r="C827">
        <v>0</v>
      </c>
      <c r="D827" t="e">
        <f t="shared" si="72"/>
        <v>#VALUE!</v>
      </c>
      <c r="E827" t="e">
        <f t="shared" si="73"/>
        <v>#VALUE!</v>
      </c>
      <c r="G827">
        <f t="shared" si="74"/>
        <v>1</v>
      </c>
      <c r="H827" s="8">
        <f t="shared" si="75"/>
        <v>1</v>
      </c>
      <c r="I827">
        <f t="shared" si="76"/>
        <v>5</v>
      </c>
      <c r="J827" t="e">
        <f>VLOOKUP(A827,'Housing Cost Calc'!$A$1:$C$826,3,FALSE)</f>
        <v>#N/A</v>
      </c>
      <c r="K827" t="e">
        <f t="shared" si="77"/>
        <v>#N/A</v>
      </c>
    </row>
    <row r="828" spans="1:11" ht="60" x14ac:dyDescent="0.25">
      <c r="A828" s="4" t="s">
        <v>1671</v>
      </c>
      <c r="B828" t="s">
        <v>875</v>
      </c>
      <c r="C828">
        <v>0</v>
      </c>
      <c r="D828" t="e">
        <f t="shared" si="72"/>
        <v>#VALUE!</v>
      </c>
      <c r="E828" t="e">
        <f t="shared" si="73"/>
        <v>#VALUE!</v>
      </c>
      <c r="G828">
        <f t="shared" si="74"/>
        <v>1</v>
      </c>
      <c r="H828" s="8">
        <f t="shared" si="75"/>
        <v>1</v>
      </c>
      <c r="I828">
        <f t="shared" si="76"/>
        <v>5</v>
      </c>
      <c r="J828" t="e">
        <f>VLOOKUP(A828,'Housing Cost Calc'!$A$1:$C$826,3,FALSE)</f>
        <v>#N/A</v>
      </c>
      <c r="K828" t="e">
        <f t="shared" si="77"/>
        <v>#N/A</v>
      </c>
    </row>
    <row r="829" spans="1:11" ht="60" x14ac:dyDescent="0.25">
      <c r="A829" s="4" t="s">
        <v>1311</v>
      </c>
      <c r="B829" t="s">
        <v>875</v>
      </c>
      <c r="C829">
        <v>0</v>
      </c>
      <c r="D829" t="e">
        <f t="shared" si="72"/>
        <v>#VALUE!</v>
      </c>
      <c r="E829" t="e">
        <f t="shared" si="73"/>
        <v>#VALUE!</v>
      </c>
      <c r="G829">
        <f t="shared" si="74"/>
        <v>1</v>
      </c>
      <c r="H829" s="8">
        <f t="shared" si="75"/>
        <v>1</v>
      </c>
      <c r="I829">
        <f t="shared" si="76"/>
        <v>5</v>
      </c>
      <c r="J829" t="e">
        <f>VLOOKUP(A829,'Housing Cost Calc'!$A$1:$C$826,3,FALSE)</f>
        <v>#N/A</v>
      </c>
      <c r="K829" t="e">
        <f t="shared" si="77"/>
        <v>#N/A</v>
      </c>
    </row>
    <row r="830" spans="1:11" ht="60" x14ac:dyDescent="0.25">
      <c r="A830" s="4" t="s">
        <v>1654</v>
      </c>
      <c r="B830" t="s">
        <v>875</v>
      </c>
      <c r="C830">
        <v>0</v>
      </c>
      <c r="D830" t="e">
        <f t="shared" si="72"/>
        <v>#VALUE!</v>
      </c>
      <c r="E830" t="e">
        <f t="shared" si="73"/>
        <v>#VALUE!</v>
      </c>
      <c r="G830">
        <f t="shared" si="74"/>
        <v>1</v>
      </c>
      <c r="H830" s="8">
        <f t="shared" si="75"/>
        <v>1</v>
      </c>
      <c r="I830">
        <f t="shared" si="76"/>
        <v>5</v>
      </c>
      <c r="J830" t="e">
        <f>VLOOKUP(A830,'Housing Cost Calc'!$A$1:$C$826,3,FALSE)</f>
        <v>#N/A</v>
      </c>
      <c r="K830" t="e">
        <f t="shared" si="77"/>
        <v>#N/A</v>
      </c>
    </row>
    <row r="831" spans="1:11" ht="60" x14ac:dyDescent="0.25">
      <c r="A831" s="4" t="s">
        <v>1087</v>
      </c>
      <c r="B831" t="s">
        <v>875</v>
      </c>
      <c r="C831">
        <v>0</v>
      </c>
      <c r="D831" t="e">
        <f t="shared" si="72"/>
        <v>#VALUE!</v>
      </c>
      <c r="E831" t="e">
        <f t="shared" si="73"/>
        <v>#VALUE!</v>
      </c>
      <c r="G831">
        <f t="shared" si="74"/>
        <v>1</v>
      </c>
      <c r="H831" s="8">
        <f t="shared" si="75"/>
        <v>1</v>
      </c>
      <c r="I831">
        <f t="shared" si="76"/>
        <v>5</v>
      </c>
      <c r="J831" t="e">
        <f>VLOOKUP(A831,'Housing Cost Calc'!$A$1:$C$826,3,FALSE)</f>
        <v>#N/A</v>
      </c>
      <c r="K831" t="e">
        <f t="shared" si="77"/>
        <v>#N/A</v>
      </c>
    </row>
    <row r="832" spans="1:11" ht="60" x14ac:dyDescent="0.25">
      <c r="A832" s="4" t="s">
        <v>1589</v>
      </c>
      <c r="B832" t="s">
        <v>875</v>
      </c>
      <c r="C832">
        <v>0</v>
      </c>
      <c r="D832" t="e">
        <f t="shared" si="72"/>
        <v>#VALUE!</v>
      </c>
      <c r="E832" t="e">
        <f t="shared" si="73"/>
        <v>#VALUE!</v>
      </c>
      <c r="G832">
        <f t="shared" si="74"/>
        <v>1</v>
      </c>
      <c r="H832" s="8">
        <f t="shared" si="75"/>
        <v>1</v>
      </c>
      <c r="I832">
        <f t="shared" si="76"/>
        <v>5</v>
      </c>
      <c r="J832" t="e">
        <f>VLOOKUP(A832,'Housing Cost Calc'!$A$1:$C$826,3,FALSE)</f>
        <v>#N/A</v>
      </c>
      <c r="K832" t="e">
        <f t="shared" si="77"/>
        <v>#N/A</v>
      </c>
    </row>
    <row r="833" spans="1:11" ht="60" x14ac:dyDescent="0.25">
      <c r="A833" s="4" t="s">
        <v>1399</v>
      </c>
      <c r="B833" t="s">
        <v>875</v>
      </c>
      <c r="C833">
        <v>0</v>
      </c>
      <c r="D833" t="e">
        <f t="shared" si="72"/>
        <v>#VALUE!</v>
      </c>
      <c r="E833" t="e">
        <f t="shared" si="73"/>
        <v>#VALUE!</v>
      </c>
      <c r="G833">
        <f t="shared" si="74"/>
        <v>1</v>
      </c>
      <c r="H833" s="8">
        <f t="shared" si="75"/>
        <v>1</v>
      </c>
      <c r="I833">
        <f t="shared" si="76"/>
        <v>5</v>
      </c>
      <c r="J833" t="e">
        <f>VLOOKUP(A833,'Housing Cost Calc'!$A$1:$C$826,3,FALSE)</f>
        <v>#N/A</v>
      </c>
      <c r="K833" t="e">
        <f t="shared" si="77"/>
        <v>#N/A</v>
      </c>
    </row>
    <row r="834" spans="1:11" ht="60" x14ac:dyDescent="0.25">
      <c r="A834" s="4" t="s">
        <v>1655</v>
      </c>
      <c r="B834" t="s">
        <v>875</v>
      </c>
      <c r="C834">
        <v>0</v>
      </c>
      <c r="D834" t="e">
        <f t="shared" ref="D834:D835" si="78">(B834/(C834)^0.5)</f>
        <v>#VALUE!</v>
      </c>
      <c r="E834" t="e">
        <f t="shared" ref="E834" si="79">D834/1000</f>
        <v>#VALUE!</v>
      </c>
      <c r="G834">
        <f t="shared" si="74"/>
        <v>1</v>
      </c>
      <c r="H834" s="8">
        <f t="shared" si="75"/>
        <v>1</v>
      </c>
      <c r="I834">
        <f t="shared" si="76"/>
        <v>5</v>
      </c>
      <c r="J834" t="e">
        <f>VLOOKUP(A834,'Housing Cost Calc'!$A$1:$C$826,3,FALSE)</f>
        <v>#N/A</v>
      </c>
      <c r="K834" t="e">
        <f t="shared" si="77"/>
        <v>#N/A</v>
      </c>
    </row>
    <row r="835" spans="1:11" x14ac:dyDescent="0.25">
      <c r="C835">
        <v>8878.9400000000296</v>
      </c>
      <c r="D835">
        <f t="shared" si="78"/>
        <v>0</v>
      </c>
      <c r="G835">
        <f t="shared" ref="G835" si="80">IF(F835&lt;0.2,1,IF(F835&lt;0.4,2,IF(F835&lt;0.6,3,IF(F835&lt;0.8,4,5))))</f>
        <v>1</v>
      </c>
      <c r="H835" s="8">
        <f t="shared" ref="H835" si="81">1-F835</f>
        <v>1</v>
      </c>
      <c r="I835">
        <f t="shared" ref="I835" si="82">6-G835</f>
        <v>5</v>
      </c>
      <c r="J835" t="e">
        <f>VLOOKUP(A835,'Housing Cost Calc'!$A$1:$C$826,3,FALSE)</f>
        <v>#N/A</v>
      </c>
      <c r="K835" t="e">
        <f t="shared" ref="K835" si="83">(J835*12)/D835</f>
        <v>#N/A</v>
      </c>
    </row>
  </sheetData>
  <sortState xmlns:xlrd2="http://schemas.microsoft.com/office/spreadsheetml/2017/richdata2" ref="A2:J835">
    <sortCondition ref="E2:E83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71EF-4C5B-4DA9-8C79-054955AB34A6}">
  <sheetPr>
    <tabColor theme="8" tint="0.59999389629810485"/>
  </sheetPr>
  <dimension ref="A1:H824"/>
  <sheetViews>
    <sheetView workbookViewId="0">
      <selection activeCell="F2" sqref="F2"/>
    </sheetView>
  </sheetViews>
  <sheetFormatPr defaultRowHeight="15" x14ac:dyDescent="0.25"/>
  <cols>
    <col min="3" max="3" width="10.85546875" style="8" bestFit="1" customWidth="1"/>
  </cols>
  <sheetData>
    <row r="1" spans="1:8" ht="90" x14ac:dyDescent="0.25">
      <c r="A1" s="5" t="s">
        <v>876</v>
      </c>
      <c r="B1" s="5" t="s">
        <v>1714</v>
      </c>
      <c r="C1" s="8" t="s">
        <v>1716</v>
      </c>
      <c r="E1" t="s">
        <v>1718</v>
      </c>
      <c r="F1" t="s">
        <v>1717</v>
      </c>
    </row>
    <row r="2" spans="1:8" ht="90" x14ac:dyDescent="0.25">
      <c r="A2" s="4" t="s">
        <v>979</v>
      </c>
      <c r="B2">
        <v>5.5322222222222219</v>
      </c>
      <c r="C2" s="9">
        <v>1.215066828675577E-3</v>
      </c>
      <c r="E2">
        <v>5.5322222222222219</v>
      </c>
      <c r="F2">
        <f>_xlfn.RANK.EQ(E2,$E$2:$E$824,1)/COUNT($E$2:$E$824)</f>
        <v>1.215066828675577E-3</v>
      </c>
      <c r="H2">
        <f>IF(F2&lt;0.2,1,IF(F2&lt;0.4,2,IF(F2&lt;0.6,3,IF(F2&lt;0.8,4,5))))</f>
        <v>1</v>
      </c>
    </row>
    <row r="3" spans="1:8" ht="120" x14ac:dyDescent="0.25">
      <c r="A3" s="4" t="s">
        <v>1555</v>
      </c>
      <c r="B3">
        <v>11.060381585475545</v>
      </c>
      <c r="C3" s="9">
        <v>2.4301336573511541E-3</v>
      </c>
      <c r="E3">
        <v>11.060381585475545</v>
      </c>
      <c r="F3">
        <f t="shared" ref="F3:F66" si="0">_xlfn.RANK.EQ(E3,$E$2:$E$824,1)/COUNT($E$2:$E$824)</f>
        <v>2.4301336573511541E-3</v>
      </c>
    </row>
    <row r="4" spans="1:8" ht="90" x14ac:dyDescent="0.25">
      <c r="A4" s="4" t="s">
        <v>989</v>
      </c>
      <c r="B4">
        <v>11.770824922840449</v>
      </c>
      <c r="C4" s="8">
        <v>3.6452004860267314E-3</v>
      </c>
      <c r="E4">
        <v>11.770824922840449</v>
      </c>
      <c r="F4">
        <f t="shared" si="0"/>
        <v>3.6452004860267314E-3</v>
      </c>
    </row>
    <row r="5" spans="1:8" ht="120" x14ac:dyDescent="0.25">
      <c r="A5" s="4" t="s">
        <v>1410</v>
      </c>
      <c r="B5">
        <v>12.677313820927749</v>
      </c>
      <c r="C5" s="8">
        <v>4.8602673147023082E-3</v>
      </c>
      <c r="E5">
        <v>12.677313820927749</v>
      </c>
      <c r="F5">
        <f t="shared" si="0"/>
        <v>4.8602673147023082E-3</v>
      </c>
    </row>
    <row r="6" spans="1:8" ht="105" x14ac:dyDescent="0.25">
      <c r="A6" s="4" t="s">
        <v>1240</v>
      </c>
      <c r="B6">
        <v>12.812321037123063</v>
      </c>
      <c r="C6" s="8">
        <v>6.0753341433778859E-3</v>
      </c>
      <c r="E6">
        <v>12.812321037123063</v>
      </c>
      <c r="F6">
        <f t="shared" si="0"/>
        <v>6.0753341433778859E-3</v>
      </c>
    </row>
    <row r="7" spans="1:8" ht="105" x14ac:dyDescent="0.25">
      <c r="A7" s="4" t="s">
        <v>1245</v>
      </c>
      <c r="B7">
        <v>13.25417712081085</v>
      </c>
      <c r="C7" s="8">
        <v>7.2904009720534627E-3</v>
      </c>
      <c r="E7">
        <v>13.25417712081085</v>
      </c>
      <c r="F7">
        <f t="shared" si="0"/>
        <v>7.2904009720534627E-3</v>
      </c>
    </row>
    <row r="8" spans="1:8" ht="90" x14ac:dyDescent="0.25">
      <c r="A8" s="4" t="s">
        <v>1009</v>
      </c>
      <c r="B8">
        <v>13.322789835326628</v>
      </c>
      <c r="C8" s="8">
        <v>8.5054678007290396E-3</v>
      </c>
      <c r="E8">
        <v>13.322789835326628</v>
      </c>
      <c r="F8">
        <f t="shared" si="0"/>
        <v>8.5054678007290396E-3</v>
      </c>
    </row>
    <row r="9" spans="1:8" ht="120" x14ac:dyDescent="0.25">
      <c r="A9" s="4" t="s">
        <v>1369</v>
      </c>
      <c r="B9">
        <v>13.5307061435525</v>
      </c>
      <c r="C9" s="8">
        <v>9.7205346294046164E-3</v>
      </c>
      <c r="E9">
        <v>13.5307061435525</v>
      </c>
      <c r="F9">
        <f t="shared" si="0"/>
        <v>9.7205346294046164E-3</v>
      </c>
    </row>
    <row r="10" spans="1:8" ht="120" x14ac:dyDescent="0.25">
      <c r="A10" s="4" t="s">
        <v>1558</v>
      </c>
      <c r="B10">
        <v>13.564101609847572</v>
      </c>
      <c r="C10" s="8">
        <v>1.0935601458080195E-2</v>
      </c>
      <c r="E10">
        <v>13.564101609847572</v>
      </c>
      <c r="F10">
        <f t="shared" si="0"/>
        <v>1.0935601458080195E-2</v>
      </c>
    </row>
    <row r="11" spans="1:8" ht="105" x14ac:dyDescent="0.25">
      <c r="A11" s="4" t="s">
        <v>1239</v>
      </c>
      <c r="B11">
        <v>13.654628522214777</v>
      </c>
      <c r="C11" s="8">
        <v>1.2150668286755772E-2</v>
      </c>
      <c r="E11">
        <v>13.654628522214777</v>
      </c>
      <c r="F11">
        <f t="shared" si="0"/>
        <v>1.2150668286755772E-2</v>
      </c>
    </row>
    <row r="12" spans="1:8" ht="90" x14ac:dyDescent="0.25">
      <c r="A12" s="4" t="s">
        <v>986</v>
      </c>
      <c r="B12">
        <v>13.989571828099487</v>
      </c>
      <c r="C12" s="8">
        <v>1.3365735115431349E-2</v>
      </c>
      <c r="E12">
        <v>13.989571828099487</v>
      </c>
      <c r="F12">
        <f t="shared" si="0"/>
        <v>1.3365735115431349E-2</v>
      </c>
    </row>
    <row r="13" spans="1:8" ht="120" x14ac:dyDescent="0.25">
      <c r="A13" s="4" t="s">
        <v>1434</v>
      </c>
      <c r="B13">
        <v>14.366284623066875</v>
      </c>
      <c r="C13" s="8">
        <v>1.4580801944106925E-2</v>
      </c>
      <c r="E13">
        <v>14.366284623066875</v>
      </c>
      <c r="F13">
        <f t="shared" si="0"/>
        <v>1.4580801944106925E-2</v>
      </c>
    </row>
    <row r="14" spans="1:8" ht="105" x14ac:dyDescent="0.25">
      <c r="A14" s="4" t="s">
        <v>1234</v>
      </c>
      <c r="B14">
        <v>14.723387366366127</v>
      </c>
      <c r="C14" s="8">
        <v>1.5795868772782502E-2</v>
      </c>
      <c r="E14">
        <v>14.723387366366127</v>
      </c>
      <c r="F14">
        <f t="shared" si="0"/>
        <v>1.5795868772782502E-2</v>
      </c>
    </row>
    <row r="15" spans="1:8" ht="105" x14ac:dyDescent="0.25">
      <c r="A15" s="4" t="s">
        <v>1254</v>
      </c>
      <c r="B15">
        <v>14.939966234671262</v>
      </c>
      <c r="C15" s="8">
        <v>1.7010935601458079E-2</v>
      </c>
      <c r="E15">
        <v>14.939966234671262</v>
      </c>
      <c r="F15">
        <f t="shared" si="0"/>
        <v>1.7010935601458079E-2</v>
      </c>
    </row>
    <row r="16" spans="1:8" ht="105" x14ac:dyDescent="0.25">
      <c r="A16" s="4" t="s">
        <v>1242</v>
      </c>
      <c r="B16">
        <v>14.952691929930777</v>
      </c>
      <c r="C16" s="8">
        <v>1.8226002430133656E-2</v>
      </c>
      <c r="E16">
        <v>14.952691929930777</v>
      </c>
      <c r="F16">
        <f t="shared" si="0"/>
        <v>1.8226002430133656E-2</v>
      </c>
    </row>
    <row r="17" spans="1:6" ht="105" x14ac:dyDescent="0.25">
      <c r="A17" s="4" t="s">
        <v>1244</v>
      </c>
      <c r="B17">
        <v>15.291073113561577</v>
      </c>
      <c r="C17" s="8">
        <v>1.9441069258809233E-2</v>
      </c>
      <c r="E17">
        <v>15.291073113561577</v>
      </c>
      <c r="F17">
        <f t="shared" si="0"/>
        <v>1.9441069258809233E-2</v>
      </c>
    </row>
    <row r="18" spans="1:6" ht="90" x14ac:dyDescent="0.25">
      <c r="A18" s="4" t="s">
        <v>981</v>
      </c>
      <c r="B18">
        <v>15.334018669984349</v>
      </c>
      <c r="C18" s="8">
        <v>2.0656136087484813E-2</v>
      </c>
      <c r="E18">
        <v>15.334018669984349</v>
      </c>
      <c r="F18">
        <f t="shared" si="0"/>
        <v>2.0656136087484813E-2</v>
      </c>
    </row>
    <row r="19" spans="1:6" ht="120" x14ac:dyDescent="0.25">
      <c r="A19" s="4" t="s">
        <v>1559</v>
      </c>
      <c r="B19">
        <v>15.48244773538047</v>
      </c>
      <c r="C19" s="8">
        <v>2.187120291616039E-2</v>
      </c>
      <c r="E19">
        <v>15.48244773538047</v>
      </c>
      <c r="F19">
        <f t="shared" si="0"/>
        <v>2.187120291616039E-2</v>
      </c>
    </row>
    <row r="20" spans="1:6" ht="120" x14ac:dyDescent="0.25">
      <c r="A20" s="4" t="s">
        <v>1423</v>
      </c>
      <c r="B20">
        <v>15.484705882352943</v>
      </c>
      <c r="C20" s="8">
        <v>2.3086269744835967E-2</v>
      </c>
      <c r="E20">
        <v>15.484705882352943</v>
      </c>
      <c r="F20">
        <f t="shared" si="0"/>
        <v>2.3086269744835967E-2</v>
      </c>
    </row>
    <row r="21" spans="1:6" ht="105" x14ac:dyDescent="0.25">
      <c r="A21" s="4" t="s">
        <v>1251</v>
      </c>
      <c r="B21">
        <v>15.844652151492687</v>
      </c>
      <c r="C21" s="8">
        <v>2.4301336573511544E-2</v>
      </c>
      <c r="E21">
        <v>15.844652151492687</v>
      </c>
      <c r="F21">
        <f t="shared" si="0"/>
        <v>2.4301336573511544E-2</v>
      </c>
    </row>
    <row r="22" spans="1:6" ht="105" x14ac:dyDescent="0.25">
      <c r="A22" s="4" t="s">
        <v>1264</v>
      </c>
      <c r="B22">
        <v>15.945872642775704</v>
      </c>
      <c r="C22" s="8">
        <v>2.551640340218712E-2</v>
      </c>
      <c r="E22">
        <v>15.945872642775704</v>
      </c>
      <c r="F22">
        <f t="shared" si="0"/>
        <v>2.551640340218712E-2</v>
      </c>
    </row>
    <row r="23" spans="1:6" ht="120" x14ac:dyDescent="0.25">
      <c r="A23" s="4" t="s">
        <v>1557</v>
      </c>
      <c r="B23">
        <v>16.169327827982187</v>
      </c>
      <c r="C23" s="8">
        <v>2.6731470230862697E-2</v>
      </c>
      <c r="E23">
        <v>16.169327827982187</v>
      </c>
      <c r="F23">
        <f t="shared" si="0"/>
        <v>2.6731470230862697E-2</v>
      </c>
    </row>
    <row r="24" spans="1:6" ht="120" x14ac:dyDescent="0.25">
      <c r="A24" s="4" t="s">
        <v>1413</v>
      </c>
      <c r="B24">
        <v>16.178940623301258</v>
      </c>
      <c r="C24" s="8">
        <v>2.7946537059538274E-2</v>
      </c>
      <c r="E24">
        <v>16.178940623301258</v>
      </c>
      <c r="F24">
        <f t="shared" si="0"/>
        <v>2.7946537059538274E-2</v>
      </c>
    </row>
    <row r="25" spans="1:6" ht="120" x14ac:dyDescent="0.25">
      <c r="A25" s="4" t="s">
        <v>1414</v>
      </c>
      <c r="B25">
        <v>16.622872573039391</v>
      </c>
      <c r="C25" s="8">
        <v>2.9161603888213851E-2</v>
      </c>
      <c r="E25">
        <v>16.622872573039391</v>
      </c>
      <c r="F25">
        <f t="shared" si="0"/>
        <v>2.9161603888213851E-2</v>
      </c>
    </row>
    <row r="26" spans="1:6" ht="105" x14ac:dyDescent="0.25">
      <c r="A26" s="4" t="s">
        <v>1259</v>
      </c>
      <c r="B26">
        <v>17.051207314617812</v>
      </c>
      <c r="C26" s="8">
        <v>3.0376670716889428E-2</v>
      </c>
      <c r="E26">
        <v>17.051207314617812</v>
      </c>
      <c r="F26">
        <f t="shared" si="0"/>
        <v>3.0376670716889428E-2</v>
      </c>
    </row>
    <row r="27" spans="1:6" ht="105" x14ac:dyDescent="0.25">
      <c r="A27" s="4" t="s">
        <v>1233</v>
      </c>
      <c r="B27">
        <v>17.211460574035407</v>
      </c>
      <c r="C27" s="8">
        <v>3.1591737545565005E-2</v>
      </c>
      <c r="E27">
        <v>17.211460574035407</v>
      </c>
      <c r="F27">
        <f t="shared" si="0"/>
        <v>3.1591737545565005E-2</v>
      </c>
    </row>
    <row r="28" spans="1:6" ht="120" x14ac:dyDescent="0.25">
      <c r="A28" s="4" t="s">
        <v>1648</v>
      </c>
      <c r="B28">
        <v>17.324563486564386</v>
      </c>
      <c r="C28" s="8">
        <v>3.2806804374240585E-2</v>
      </c>
      <c r="E28">
        <v>17.324563486564386</v>
      </c>
      <c r="F28">
        <f t="shared" si="0"/>
        <v>3.2806804374240585E-2</v>
      </c>
    </row>
    <row r="29" spans="1:6" ht="105" x14ac:dyDescent="0.25">
      <c r="A29" s="4" t="s">
        <v>1235</v>
      </c>
      <c r="B29">
        <v>17.330844909559023</v>
      </c>
      <c r="C29" s="8">
        <v>3.4021871202916158E-2</v>
      </c>
      <c r="E29">
        <v>17.330844909559023</v>
      </c>
      <c r="F29">
        <f t="shared" si="0"/>
        <v>3.4021871202916158E-2</v>
      </c>
    </row>
    <row r="30" spans="1:6" ht="120" x14ac:dyDescent="0.25">
      <c r="A30" s="4" t="s">
        <v>1685</v>
      </c>
      <c r="B30">
        <v>17.397787940140095</v>
      </c>
      <c r="C30" s="8">
        <v>3.5236938031591739E-2</v>
      </c>
      <c r="E30">
        <v>17.397787940140095</v>
      </c>
      <c r="F30">
        <f t="shared" si="0"/>
        <v>3.5236938031591739E-2</v>
      </c>
    </row>
    <row r="31" spans="1:6" ht="105" x14ac:dyDescent="0.25">
      <c r="A31" s="4" t="s">
        <v>1241</v>
      </c>
      <c r="B31">
        <v>17.456907910159341</v>
      </c>
      <c r="C31" s="8">
        <v>3.6452004860267312E-2</v>
      </c>
      <c r="E31">
        <v>17.456907910159341</v>
      </c>
      <c r="F31">
        <f t="shared" si="0"/>
        <v>3.6452004860267312E-2</v>
      </c>
    </row>
    <row r="32" spans="1:6" ht="105" x14ac:dyDescent="0.25">
      <c r="A32" s="4" t="s">
        <v>1252</v>
      </c>
      <c r="B32">
        <v>17.486975763052332</v>
      </c>
      <c r="C32" s="8">
        <v>3.7667071688942892E-2</v>
      </c>
      <c r="E32">
        <v>17.486975763052332</v>
      </c>
      <c r="F32">
        <f t="shared" si="0"/>
        <v>3.7667071688942892E-2</v>
      </c>
    </row>
    <row r="33" spans="1:6" ht="90" x14ac:dyDescent="0.25">
      <c r="A33" s="4" t="s">
        <v>987</v>
      </c>
      <c r="B33">
        <v>17.511421066904504</v>
      </c>
      <c r="C33" s="8">
        <v>3.8882138517618466E-2</v>
      </c>
      <c r="E33">
        <v>17.511421066904504</v>
      </c>
      <c r="F33">
        <f t="shared" si="0"/>
        <v>3.8882138517618466E-2</v>
      </c>
    </row>
    <row r="34" spans="1:6" ht="120" x14ac:dyDescent="0.25">
      <c r="A34" s="4" t="s">
        <v>1575</v>
      </c>
      <c r="B34">
        <v>17.725734354769102</v>
      </c>
      <c r="C34" s="8">
        <v>4.0097205346294046E-2</v>
      </c>
      <c r="E34">
        <v>17.725734354769102</v>
      </c>
      <c r="F34">
        <f t="shared" si="0"/>
        <v>4.0097205346294046E-2</v>
      </c>
    </row>
    <row r="35" spans="1:6" ht="90" x14ac:dyDescent="0.25">
      <c r="A35" s="4" t="s">
        <v>1007</v>
      </c>
      <c r="B35">
        <v>18.33588487695544</v>
      </c>
      <c r="C35" s="8">
        <v>4.1312272174969626E-2</v>
      </c>
      <c r="E35">
        <v>18.33588487695544</v>
      </c>
      <c r="F35">
        <f t="shared" si="0"/>
        <v>4.1312272174969626E-2</v>
      </c>
    </row>
    <row r="36" spans="1:6" ht="105" x14ac:dyDescent="0.25">
      <c r="A36" s="4" t="s">
        <v>1263</v>
      </c>
      <c r="B36">
        <v>18.461834375202518</v>
      </c>
      <c r="C36" s="8">
        <v>4.25273390036452E-2</v>
      </c>
      <c r="E36">
        <v>18.461834375202518</v>
      </c>
      <c r="F36">
        <f t="shared" si="0"/>
        <v>4.25273390036452E-2</v>
      </c>
    </row>
    <row r="37" spans="1:6" ht="120" x14ac:dyDescent="0.25">
      <c r="A37" s="4" t="s">
        <v>1411</v>
      </c>
      <c r="B37">
        <v>18.462014128487535</v>
      </c>
      <c r="C37" s="8">
        <v>4.374240583232078E-2</v>
      </c>
      <c r="E37">
        <v>18.462014128487535</v>
      </c>
      <c r="F37">
        <f t="shared" si="0"/>
        <v>4.374240583232078E-2</v>
      </c>
    </row>
    <row r="38" spans="1:6" ht="105" x14ac:dyDescent="0.25">
      <c r="A38" s="4" t="s">
        <v>1248</v>
      </c>
      <c r="B38">
        <v>18.666379039642717</v>
      </c>
      <c r="C38" s="8">
        <v>4.4957472660996353E-2</v>
      </c>
      <c r="E38">
        <v>18.666379039642717</v>
      </c>
      <c r="F38">
        <f t="shared" si="0"/>
        <v>4.4957472660996353E-2</v>
      </c>
    </row>
    <row r="39" spans="1:6" ht="120" x14ac:dyDescent="0.25">
      <c r="A39" s="4" t="s">
        <v>1416</v>
      </c>
      <c r="B39">
        <v>18.668883735207608</v>
      </c>
      <c r="C39" s="8">
        <v>4.6172539489671933E-2</v>
      </c>
      <c r="E39">
        <v>18.668883735207608</v>
      </c>
      <c r="F39">
        <f t="shared" si="0"/>
        <v>4.6172539489671933E-2</v>
      </c>
    </row>
    <row r="40" spans="1:6" ht="120" x14ac:dyDescent="0.25">
      <c r="A40" s="4" t="s">
        <v>1570</v>
      </c>
      <c r="B40">
        <v>18.757014249651885</v>
      </c>
      <c r="C40" s="8">
        <v>4.7387606318347507E-2</v>
      </c>
      <c r="E40">
        <v>18.757014249651885</v>
      </c>
      <c r="F40">
        <f t="shared" si="0"/>
        <v>4.7387606318347507E-2</v>
      </c>
    </row>
    <row r="41" spans="1:6" ht="90" x14ac:dyDescent="0.25">
      <c r="A41" s="4" t="s">
        <v>982</v>
      </c>
      <c r="B41">
        <v>18.833254299666947</v>
      </c>
      <c r="C41" s="8">
        <v>4.8602673147023087E-2</v>
      </c>
      <c r="E41">
        <v>18.833254299666947</v>
      </c>
      <c r="F41">
        <f t="shared" si="0"/>
        <v>4.8602673147023087E-2</v>
      </c>
    </row>
    <row r="42" spans="1:6" ht="105" x14ac:dyDescent="0.25">
      <c r="A42" s="4" t="s">
        <v>1115</v>
      </c>
      <c r="B42">
        <v>19.007518705050238</v>
      </c>
      <c r="C42" s="8">
        <v>4.9817739975698661E-2</v>
      </c>
      <c r="E42">
        <v>19.007518705050238</v>
      </c>
      <c r="F42">
        <f t="shared" si="0"/>
        <v>4.9817739975698661E-2</v>
      </c>
    </row>
    <row r="43" spans="1:6" ht="105" x14ac:dyDescent="0.25">
      <c r="A43" s="4" t="s">
        <v>1679</v>
      </c>
      <c r="B43">
        <v>19.090943047049898</v>
      </c>
      <c r="C43" s="8">
        <v>5.1032806804374241E-2</v>
      </c>
      <c r="E43">
        <v>19.090943047049898</v>
      </c>
      <c r="F43">
        <f t="shared" si="0"/>
        <v>5.1032806804374241E-2</v>
      </c>
    </row>
    <row r="44" spans="1:6" ht="90" x14ac:dyDescent="0.25">
      <c r="A44" s="4" t="s">
        <v>1010</v>
      </c>
      <c r="B44">
        <v>19.445183432294908</v>
      </c>
      <c r="C44" s="8">
        <v>5.2247873633049821E-2</v>
      </c>
      <c r="E44">
        <v>19.445183432294908</v>
      </c>
      <c r="F44">
        <f t="shared" si="0"/>
        <v>5.2247873633049821E-2</v>
      </c>
    </row>
    <row r="45" spans="1:6" ht="105" x14ac:dyDescent="0.25">
      <c r="A45" s="4" t="s">
        <v>1120</v>
      </c>
      <c r="B45">
        <v>19.525984456093163</v>
      </c>
      <c r="C45" s="8">
        <v>5.3462940461725394E-2</v>
      </c>
      <c r="E45">
        <v>19.525984456093163</v>
      </c>
      <c r="F45">
        <f t="shared" si="0"/>
        <v>5.3462940461725394E-2</v>
      </c>
    </row>
    <row r="46" spans="1:6" ht="120" x14ac:dyDescent="0.25">
      <c r="A46" s="4" t="s">
        <v>1556</v>
      </c>
      <c r="B46">
        <v>19.642283145006193</v>
      </c>
      <c r="C46" s="8">
        <v>5.4678007290400975E-2</v>
      </c>
      <c r="E46">
        <v>19.642283145006193</v>
      </c>
      <c r="F46">
        <f t="shared" si="0"/>
        <v>5.4678007290400975E-2</v>
      </c>
    </row>
    <row r="47" spans="1:6" ht="105" x14ac:dyDescent="0.25">
      <c r="A47" s="4" t="s">
        <v>1265</v>
      </c>
      <c r="B47">
        <v>19.790171173989009</v>
      </c>
      <c r="C47" s="8">
        <v>5.5893074119076548E-2</v>
      </c>
      <c r="E47">
        <v>19.790171173989009</v>
      </c>
      <c r="F47">
        <f t="shared" si="0"/>
        <v>5.5893074119076548E-2</v>
      </c>
    </row>
    <row r="48" spans="1:6" ht="120" x14ac:dyDescent="0.25">
      <c r="A48" s="4" t="s">
        <v>1431</v>
      </c>
      <c r="B48">
        <v>19.909699836034083</v>
      </c>
      <c r="C48" s="8">
        <v>5.7108140947752128E-2</v>
      </c>
      <c r="E48">
        <v>19.909699836034083</v>
      </c>
      <c r="F48">
        <f t="shared" si="0"/>
        <v>5.7108140947752128E-2</v>
      </c>
    </row>
    <row r="49" spans="1:6" ht="120" x14ac:dyDescent="0.25">
      <c r="A49" s="4" t="s">
        <v>1417</v>
      </c>
      <c r="B49">
        <v>20.082331839387571</v>
      </c>
      <c r="C49" s="8">
        <v>5.8323207776427702E-2</v>
      </c>
      <c r="E49">
        <v>20.082331839387571</v>
      </c>
      <c r="F49">
        <f t="shared" si="0"/>
        <v>5.8323207776427702E-2</v>
      </c>
    </row>
    <row r="50" spans="1:6" ht="105" x14ac:dyDescent="0.25">
      <c r="A50" s="4" t="s">
        <v>1243</v>
      </c>
      <c r="B50">
        <v>20.084732864508883</v>
      </c>
      <c r="C50" s="8">
        <v>5.9538274605103282E-2</v>
      </c>
      <c r="E50">
        <v>20.084732864508883</v>
      </c>
      <c r="F50">
        <f t="shared" si="0"/>
        <v>5.9538274605103282E-2</v>
      </c>
    </row>
    <row r="51" spans="1:6" ht="90" x14ac:dyDescent="0.25">
      <c r="A51" s="4" t="s">
        <v>983</v>
      </c>
      <c r="B51">
        <v>20.158101421096823</v>
      </c>
      <c r="C51" s="8">
        <v>6.0753341433778855E-2</v>
      </c>
      <c r="E51">
        <v>20.158101421096823</v>
      </c>
      <c r="F51">
        <f t="shared" si="0"/>
        <v>6.0753341433778855E-2</v>
      </c>
    </row>
    <row r="52" spans="1:6" ht="105" x14ac:dyDescent="0.25">
      <c r="A52" s="4" t="s">
        <v>1109</v>
      </c>
      <c r="B52">
        <v>20.30613938206309</v>
      </c>
      <c r="C52" s="8">
        <v>6.1968408262454436E-2</v>
      </c>
      <c r="E52">
        <v>20.30613938206309</v>
      </c>
      <c r="F52">
        <f t="shared" si="0"/>
        <v>6.1968408262454436E-2</v>
      </c>
    </row>
    <row r="53" spans="1:6" ht="105" x14ac:dyDescent="0.25">
      <c r="A53" s="4" t="s">
        <v>1113</v>
      </c>
      <c r="B53">
        <v>20.612643838439617</v>
      </c>
      <c r="C53" s="8">
        <v>6.3183475091130009E-2</v>
      </c>
      <c r="E53">
        <v>20.612643838439617</v>
      </c>
      <c r="F53">
        <f t="shared" si="0"/>
        <v>6.3183475091130009E-2</v>
      </c>
    </row>
    <row r="54" spans="1:6" ht="120" x14ac:dyDescent="0.25">
      <c r="A54" s="4" t="s">
        <v>1490</v>
      </c>
      <c r="B54">
        <v>20.664271721335741</v>
      </c>
      <c r="C54" s="8">
        <v>6.4398541919805583E-2</v>
      </c>
      <c r="E54">
        <v>20.664271721335741</v>
      </c>
      <c r="F54">
        <f t="shared" si="0"/>
        <v>6.4398541919805583E-2</v>
      </c>
    </row>
    <row r="55" spans="1:6" ht="120" x14ac:dyDescent="0.25">
      <c r="A55" s="4" t="s">
        <v>1560</v>
      </c>
      <c r="B55">
        <v>20.719933084101559</v>
      </c>
      <c r="C55" s="8">
        <v>6.561360874848117E-2</v>
      </c>
      <c r="E55">
        <v>20.719933084101559</v>
      </c>
      <c r="F55">
        <f t="shared" si="0"/>
        <v>6.561360874848117E-2</v>
      </c>
    </row>
    <row r="56" spans="1:6" ht="120" x14ac:dyDescent="0.25">
      <c r="A56" s="4" t="s">
        <v>1566</v>
      </c>
      <c r="B56">
        <v>20.733246892727664</v>
      </c>
      <c r="C56" s="8">
        <v>6.6828675577156743E-2</v>
      </c>
      <c r="E56">
        <v>20.733246892727664</v>
      </c>
      <c r="F56">
        <f t="shared" si="0"/>
        <v>6.6828675577156743E-2</v>
      </c>
    </row>
    <row r="57" spans="1:6" ht="105" x14ac:dyDescent="0.25">
      <c r="A57" s="4" t="s">
        <v>1124</v>
      </c>
      <c r="B57">
        <v>20.987540161171978</v>
      </c>
      <c r="C57" s="8">
        <v>6.8043742405832316E-2</v>
      </c>
      <c r="E57">
        <v>20.987540161171978</v>
      </c>
      <c r="F57">
        <f t="shared" si="0"/>
        <v>6.8043742405832316E-2</v>
      </c>
    </row>
    <row r="58" spans="1:6" ht="120" x14ac:dyDescent="0.25">
      <c r="A58" s="4" t="s">
        <v>1482</v>
      </c>
      <c r="B58">
        <v>21.039878847414393</v>
      </c>
      <c r="C58" s="8">
        <v>6.9258809234507904E-2</v>
      </c>
      <c r="E58">
        <v>21.039878847414393</v>
      </c>
      <c r="F58">
        <f t="shared" si="0"/>
        <v>6.9258809234507904E-2</v>
      </c>
    </row>
    <row r="59" spans="1:6" ht="120" x14ac:dyDescent="0.25">
      <c r="A59" s="4" t="s">
        <v>1424</v>
      </c>
      <c r="B59">
        <v>21.081247795628457</v>
      </c>
      <c r="C59" s="8">
        <v>7.0473876063183477E-2</v>
      </c>
      <c r="E59">
        <v>21.081247795628457</v>
      </c>
      <c r="F59">
        <f t="shared" si="0"/>
        <v>7.0473876063183477E-2</v>
      </c>
    </row>
    <row r="60" spans="1:6" ht="105" x14ac:dyDescent="0.25">
      <c r="A60" s="4" t="s">
        <v>1250</v>
      </c>
      <c r="B60">
        <v>21.105603442107938</v>
      </c>
      <c r="C60" s="8">
        <v>7.168894289185905E-2</v>
      </c>
      <c r="E60">
        <v>21.105603442107938</v>
      </c>
      <c r="F60">
        <f t="shared" si="0"/>
        <v>7.168894289185905E-2</v>
      </c>
    </row>
    <row r="61" spans="1:6" ht="105" x14ac:dyDescent="0.25">
      <c r="A61" s="4" t="s">
        <v>1123</v>
      </c>
      <c r="B61">
        <v>21.199559723902517</v>
      </c>
      <c r="C61" s="8">
        <v>7.2904009720534624E-2</v>
      </c>
      <c r="E61">
        <v>21.199559723902517</v>
      </c>
      <c r="F61">
        <f t="shared" si="0"/>
        <v>7.2904009720534624E-2</v>
      </c>
    </row>
    <row r="62" spans="1:6" ht="105" x14ac:dyDescent="0.25">
      <c r="A62" s="4" t="s">
        <v>1107</v>
      </c>
      <c r="B62">
        <v>21.288732345921055</v>
      </c>
      <c r="C62" s="8">
        <v>7.4119076549210211E-2</v>
      </c>
      <c r="E62">
        <v>21.288732345921055</v>
      </c>
      <c r="F62">
        <f t="shared" si="0"/>
        <v>7.4119076549210211E-2</v>
      </c>
    </row>
    <row r="63" spans="1:6" ht="90" x14ac:dyDescent="0.25">
      <c r="A63" s="4" t="s">
        <v>1004</v>
      </c>
      <c r="B63">
        <v>21.315907944948293</v>
      </c>
      <c r="C63" s="8">
        <v>7.5334143377885784E-2</v>
      </c>
      <c r="E63">
        <v>21.315907944948293</v>
      </c>
      <c r="F63">
        <f t="shared" si="0"/>
        <v>7.5334143377885784E-2</v>
      </c>
    </row>
    <row r="64" spans="1:6" ht="105" x14ac:dyDescent="0.25">
      <c r="A64" s="4" t="s">
        <v>1262</v>
      </c>
      <c r="B64">
        <v>21.320451042600684</v>
      </c>
      <c r="C64" s="8">
        <v>7.6549210206561358E-2</v>
      </c>
      <c r="E64">
        <v>21.320451042600684</v>
      </c>
      <c r="F64">
        <f t="shared" si="0"/>
        <v>7.6549210206561358E-2</v>
      </c>
    </row>
    <row r="65" spans="1:6" ht="120" x14ac:dyDescent="0.25">
      <c r="A65" s="4" t="s">
        <v>1415</v>
      </c>
      <c r="B65">
        <v>21.32468549193749</v>
      </c>
      <c r="C65" s="8">
        <v>7.7764277035236931E-2</v>
      </c>
      <c r="E65">
        <v>21.32468549193749</v>
      </c>
      <c r="F65">
        <f t="shared" si="0"/>
        <v>7.7764277035236931E-2</v>
      </c>
    </row>
    <row r="66" spans="1:6" ht="105" x14ac:dyDescent="0.25">
      <c r="A66" s="4" t="s">
        <v>1257</v>
      </c>
      <c r="B66">
        <v>21.518757942693313</v>
      </c>
      <c r="C66" s="8">
        <v>7.8979343863912518E-2</v>
      </c>
      <c r="E66">
        <v>21.518757942693313</v>
      </c>
      <c r="F66">
        <f t="shared" si="0"/>
        <v>7.8979343863912518E-2</v>
      </c>
    </row>
    <row r="67" spans="1:6" ht="120" x14ac:dyDescent="0.25">
      <c r="A67" s="4" t="s">
        <v>1564</v>
      </c>
      <c r="B67">
        <v>21.759176945218616</v>
      </c>
      <c r="C67" s="8">
        <v>8.0194410692588092E-2</v>
      </c>
      <c r="E67">
        <v>21.759176945218616</v>
      </c>
      <c r="F67">
        <f t="shared" ref="F67:F130" si="1">_xlfn.RANK.EQ(E67,$E$2:$E$824,1)/COUNT($E$2:$E$824)</f>
        <v>8.0194410692588092E-2</v>
      </c>
    </row>
    <row r="68" spans="1:6" ht="105" x14ac:dyDescent="0.25">
      <c r="A68" s="4" t="s">
        <v>1185</v>
      </c>
      <c r="B68">
        <v>21.953054725718538</v>
      </c>
      <c r="C68" s="8">
        <v>8.1409477521263665E-2</v>
      </c>
      <c r="E68">
        <v>21.953054725718538</v>
      </c>
      <c r="F68">
        <f t="shared" si="1"/>
        <v>8.1409477521263665E-2</v>
      </c>
    </row>
    <row r="69" spans="1:6" ht="105" x14ac:dyDescent="0.25">
      <c r="A69" s="4" t="s">
        <v>1271</v>
      </c>
      <c r="B69">
        <v>22.039929113933695</v>
      </c>
      <c r="C69" s="8">
        <v>8.2624544349939252E-2</v>
      </c>
      <c r="E69">
        <v>22.039929113933695</v>
      </c>
      <c r="F69">
        <f t="shared" si="1"/>
        <v>8.2624544349939252E-2</v>
      </c>
    </row>
    <row r="70" spans="1:6" ht="90" x14ac:dyDescent="0.25">
      <c r="A70" s="4" t="s">
        <v>1011</v>
      </c>
      <c r="B70">
        <v>22.179030601952999</v>
      </c>
      <c r="C70" s="8">
        <v>8.3839611178614826E-2</v>
      </c>
      <c r="E70">
        <v>22.179030601952999</v>
      </c>
      <c r="F70">
        <f t="shared" si="1"/>
        <v>8.3839611178614826E-2</v>
      </c>
    </row>
    <row r="71" spans="1:6" ht="120" x14ac:dyDescent="0.25">
      <c r="A71" s="4" t="s">
        <v>1595</v>
      </c>
      <c r="B71">
        <v>22.230822050851014</v>
      </c>
      <c r="C71" s="8">
        <v>8.5054678007290399E-2</v>
      </c>
      <c r="E71">
        <v>22.230822050851014</v>
      </c>
      <c r="F71">
        <f t="shared" si="1"/>
        <v>8.5054678007290399E-2</v>
      </c>
    </row>
    <row r="72" spans="1:6" ht="90" x14ac:dyDescent="0.25">
      <c r="A72" s="4" t="s">
        <v>1006</v>
      </c>
      <c r="B72">
        <v>22.374781378839028</v>
      </c>
      <c r="C72" s="8">
        <v>8.6269744835965972E-2</v>
      </c>
      <c r="E72">
        <v>22.374781378839028</v>
      </c>
      <c r="F72">
        <f t="shared" si="1"/>
        <v>8.6269744835965972E-2</v>
      </c>
    </row>
    <row r="73" spans="1:6" ht="105" x14ac:dyDescent="0.25">
      <c r="A73" s="4" t="s">
        <v>1236</v>
      </c>
      <c r="B73">
        <v>22.400661766499056</v>
      </c>
      <c r="C73" s="8">
        <v>8.748481166464156E-2</v>
      </c>
      <c r="E73">
        <v>22.400661766499056</v>
      </c>
      <c r="F73">
        <f t="shared" si="1"/>
        <v>8.748481166464156E-2</v>
      </c>
    </row>
    <row r="74" spans="1:6" ht="120" x14ac:dyDescent="0.25">
      <c r="A74" s="4" t="s">
        <v>1430</v>
      </c>
      <c r="B74">
        <v>22.560910797538579</v>
      </c>
      <c r="C74" s="8">
        <v>8.8699878493317133E-2</v>
      </c>
      <c r="E74">
        <v>22.560910797538579</v>
      </c>
      <c r="F74">
        <f t="shared" si="1"/>
        <v>8.8699878493317133E-2</v>
      </c>
    </row>
    <row r="75" spans="1:6" ht="90" x14ac:dyDescent="0.25">
      <c r="A75" s="4" t="s">
        <v>988</v>
      </c>
      <c r="B75">
        <v>22.639581286383915</v>
      </c>
      <c r="C75" s="8">
        <v>8.9914945321992706E-2</v>
      </c>
      <c r="E75">
        <v>22.639581286383915</v>
      </c>
      <c r="F75">
        <f t="shared" si="1"/>
        <v>8.9914945321992706E-2</v>
      </c>
    </row>
    <row r="76" spans="1:6" ht="90" x14ac:dyDescent="0.25">
      <c r="A76" s="4" t="s">
        <v>1012</v>
      </c>
      <c r="B76">
        <v>22.716773600414736</v>
      </c>
      <c r="C76" s="8">
        <v>9.1130012150668294E-2</v>
      </c>
      <c r="E76">
        <v>22.716773600414736</v>
      </c>
      <c r="F76">
        <f t="shared" si="1"/>
        <v>9.1130012150668294E-2</v>
      </c>
    </row>
    <row r="77" spans="1:6" ht="120" x14ac:dyDescent="0.25">
      <c r="A77" s="4" t="s">
        <v>1688</v>
      </c>
      <c r="B77">
        <v>22.732387732399097</v>
      </c>
      <c r="C77" s="8">
        <v>9.2345078979343867E-2</v>
      </c>
      <c r="E77">
        <v>22.732387732399097</v>
      </c>
      <c r="F77">
        <f t="shared" si="1"/>
        <v>9.2345078979343867E-2</v>
      </c>
    </row>
    <row r="78" spans="1:6" ht="105" x14ac:dyDescent="0.25">
      <c r="A78" s="4" t="s">
        <v>1116</v>
      </c>
      <c r="B78">
        <v>22.891268067758936</v>
      </c>
      <c r="C78" s="8">
        <v>9.356014580801944E-2</v>
      </c>
      <c r="E78">
        <v>22.891268067758936</v>
      </c>
      <c r="F78">
        <f t="shared" si="1"/>
        <v>9.356014580801944E-2</v>
      </c>
    </row>
    <row r="79" spans="1:6" ht="105" x14ac:dyDescent="0.25">
      <c r="A79" s="4" t="s">
        <v>1256</v>
      </c>
      <c r="B79">
        <v>22.946689895689747</v>
      </c>
      <c r="C79" s="8">
        <v>9.4775212636695014E-2</v>
      </c>
      <c r="E79">
        <v>22.946689895689747</v>
      </c>
      <c r="F79">
        <f t="shared" si="1"/>
        <v>9.4775212636695014E-2</v>
      </c>
    </row>
    <row r="80" spans="1:6" ht="120" x14ac:dyDescent="0.25">
      <c r="A80" s="4" t="s">
        <v>1370</v>
      </c>
      <c r="B80">
        <v>23.309098848527686</v>
      </c>
      <c r="C80" s="8">
        <v>9.5990279465370601E-2</v>
      </c>
      <c r="E80">
        <v>23.309098848527686</v>
      </c>
      <c r="F80">
        <f t="shared" si="1"/>
        <v>9.5990279465370601E-2</v>
      </c>
    </row>
    <row r="81" spans="1:6" ht="105" x14ac:dyDescent="0.25">
      <c r="A81" s="4" t="s">
        <v>1267</v>
      </c>
      <c r="B81">
        <v>23.323609085648425</v>
      </c>
      <c r="C81" s="8">
        <v>9.7205346294046174E-2</v>
      </c>
      <c r="E81">
        <v>23.323609085648425</v>
      </c>
      <c r="F81">
        <f t="shared" si="1"/>
        <v>9.7205346294046174E-2</v>
      </c>
    </row>
    <row r="82" spans="1:6" ht="120" x14ac:dyDescent="0.25">
      <c r="A82" s="4" t="s">
        <v>1563</v>
      </c>
      <c r="B82">
        <v>23.348176848785478</v>
      </c>
      <c r="C82" s="8">
        <v>9.8420413122721748E-2</v>
      </c>
      <c r="E82">
        <v>23.348176848785478</v>
      </c>
      <c r="F82">
        <f t="shared" si="1"/>
        <v>9.8420413122721748E-2</v>
      </c>
    </row>
    <row r="83" spans="1:6" ht="105" x14ac:dyDescent="0.25">
      <c r="A83" s="4" t="s">
        <v>1117</v>
      </c>
      <c r="B83">
        <v>23.46024061692296</v>
      </c>
      <c r="C83" s="8">
        <v>9.9635479951397321E-2</v>
      </c>
      <c r="E83">
        <v>23.46024061692296</v>
      </c>
      <c r="F83">
        <f t="shared" si="1"/>
        <v>9.9635479951397321E-2</v>
      </c>
    </row>
    <row r="84" spans="1:6" ht="105" x14ac:dyDescent="0.25">
      <c r="A84" s="4" t="s">
        <v>1258</v>
      </c>
      <c r="B84">
        <v>23.624111488053892</v>
      </c>
      <c r="C84" s="8">
        <v>0.10085054678007291</v>
      </c>
      <c r="E84">
        <v>23.624111488053892</v>
      </c>
      <c r="F84">
        <f t="shared" si="1"/>
        <v>0.10085054678007291</v>
      </c>
    </row>
    <row r="85" spans="1:6" ht="120" x14ac:dyDescent="0.25">
      <c r="A85" s="4" t="s">
        <v>1436</v>
      </c>
      <c r="B85">
        <v>23.710447233504908</v>
      </c>
      <c r="C85" s="8">
        <v>0.10206561360874848</v>
      </c>
      <c r="E85">
        <v>23.710447233504908</v>
      </c>
      <c r="F85">
        <f t="shared" si="1"/>
        <v>0.10206561360874848</v>
      </c>
    </row>
    <row r="86" spans="1:6" ht="120" x14ac:dyDescent="0.25">
      <c r="A86" s="4" t="s">
        <v>1363</v>
      </c>
      <c r="B86">
        <v>23.863475949736866</v>
      </c>
      <c r="C86" s="8">
        <v>0.10328068043742406</v>
      </c>
      <c r="E86">
        <v>23.863475949736866</v>
      </c>
      <c r="F86">
        <f t="shared" si="1"/>
        <v>0.10328068043742406</v>
      </c>
    </row>
    <row r="87" spans="1:6" ht="105" x14ac:dyDescent="0.25">
      <c r="A87" s="4" t="s">
        <v>1255</v>
      </c>
      <c r="B87">
        <v>23.954916198202259</v>
      </c>
      <c r="C87" s="8">
        <v>0.10449574726609964</v>
      </c>
      <c r="E87">
        <v>23.954916198202259</v>
      </c>
      <c r="F87">
        <f t="shared" si="1"/>
        <v>0.10449574726609964</v>
      </c>
    </row>
    <row r="88" spans="1:6" ht="120" x14ac:dyDescent="0.25">
      <c r="A88" s="4" t="s">
        <v>1421</v>
      </c>
      <c r="B88">
        <v>24.365649428489938</v>
      </c>
      <c r="C88" s="8">
        <v>0.10571081409477522</v>
      </c>
      <c r="E88">
        <v>24.365649428489938</v>
      </c>
      <c r="F88">
        <f t="shared" si="1"/>
        <v>0.10571081409477522</v>
      </c>
    </row>
    <row r="89" spans="1:6" ht="90" x14ac:dyDescent="0.25">
      <c r="A89" s="4" t="s">
        <v>1008</v>
      </c>
      <c r="B89">
        <v>24.571559029860005</v>
      </c>
      <c r="C89" s="8">
        <v>0.10692588092345079</v>
      </c>
      <c r="E89">
        <v>24.571559029860005</v>
      </c>
      <c r="F89">
        <f t="shared" si="1"/>
        <v>0.10692588092345079</v>
      </c>
    </row>
    <row r="90" spans="1:6" ht="120" x14ac:dyDescent="0.25">
      <c r="A90" s="4" t="s">
        <v>1420</v>
      </c>
      <c r="B90">
        <v>24.677930031250721</v>
      </c>
      <c r="C90" s="8">
        <v>0.10814094775212636</v>
      </c>
      <c r="E90">
        <v>24.677930031250721</v>
      </c>
      <c r="F90">
        <f t="shared" si="1"/>
        <v>0.10814094775212636</v>
      </c>
    </row>
    <row r="91" spans="1:6" ht="90" x14ac:dyDescent="0.25">
      <c r="A91" s="4" t="s">
        <v>906</v>
      </c>
      <c r="B91">
        <v>24.704943567802612</v>
      </c>
      <c r="C91" s="8">
        <v>0.10935601458080195</v>
      </c>
      <c r="E91">
        <v>24.704943567802612</v>
      </c>
      <c r="F91">
        <f t="shared" si="1"/>
        <v>0.10935601458080195</v>
      </c>
    </row>
    <row r="92" spans="1:6" ht="90" x14ac:dyDescent="0.25">
      <c r="A92" s="4" t="s">
        <v>1002</v>
      </c>
      <c r="B92">
        <v>24.711940468312111</v>
      </c>
      <c r="C92" s="8">
        <v>0.11057108140947752</v>
      </c>
      <c r="E92">
        <v>24.711940468312111</v>
      </c>
      <c r="F92">
        <f t="shared" si="1"/>
        <v>0.11057108140947752</v>
      </c>
    </row>
    <row r="93" spans="1:6" ht="105" x14ac:dyDescent="0.25">
      <c r="A93" s="4" t="s">
        <v>1249</v>
      </c>
      <c r="B93">
        <v>24.715624999999999</v>
      </c>
      <c r="C93" s="8">
        <v>0.1117861482381531</v>
      </c>
      <c r="E93">
        <v>24.715624999999999</v>
      </c>
      <c r="F93">
        <f t="shared" si="1"/>
        <v>0.1117861482381531</v>
      </c>
    </row>
    <row r="94" spans="1:6" ht="120" x14ac:dyDescent="0.25">
      <c r="A94" s="4" t="s">
        <v>1412</v>
      </c>
      <c r="B94">
        <v>25.062020849107437</v>
      </c>
      <c r="C94" s="8">
        <v>0.11300121506682867</v>
      </c>
      <c r="E94">
        <v>25.062020849107437</v>
      </c>
      <c r="F94">
        <f t="shared" si="1"/>
        <v>0.11300121506682867</v>
      </c>
    </row>
    <row r="95" spans="1:6" ht="120" x14ac:dyDescent="0.25">
      <c r="A95" s="4" t="s">
        <v>1432</v>
      </c>
      <c r="B95">
        <v>25.201617296056963</v>
      </c>
      <c r="C95" s="8">
        <v>0.11421628189550426</v>
      </c>
      <c r="E95">
        <v>25.201617296056963</v>
      </c>
      <c r="F95">
        <f t="shared" si="1"/>
        <v>0.11421628189550426</v>
      </c>
    </row>
    <row r="96" spans="1:6" ht="105" x14ac:dyDescent="0.25">
      <c r="A96" s="4" t="s">
        <v>1309</v>
      </c>
      <c r="B96">
        <v>25.413943315658145</v>
      </c>
      <c r="C96" s="8">
        <v>0.11543134872417983</v>
      </c>
      <c r="E96">
        <v>25.413943315658145</v>
      </c>
      <c r="F96">
        <f t="shared" si="1"/>
        <v>0.11543134872417983</v>
      </c>
    </row>
    <row r="97" spans="1:6" ht="105" x14ac:dyDescent="0.25">
      <c r="A97" s="4" t="s">
        <v>1059</v>
      </c>
      <c r="B97">
        <v>25.433151651379699</v>
      </c>
      <c r="C97" s="8">
        <v>0.1166464155528554</v>
      </c>
      <c r="E97">
        <v>25.433151651379699</v>
      </c>
      <c r="F97">
        <f t="shared" si="1"/>
        <v>0.1166464155528554</v>
      </c>
    </row>
    <row r="98" spans="1:6" ht="120" x14ac:dyDescent="0.25">
      <c r="A98" s="4" t="s">
        <v>1405</v>
      </c>
      <c r="B98">
        <v>25.568651151402719</v>
      </c>
      <c r="C98" s="8">
        <v>0.11786148238153099</v>
      </c>
      <c r="E98">
        <v>25.568651151402719</v>
      </c>
      <c r="F98">
        <f t="shared" si="1"/>
        <v>0.11786148238153099</v>
      </c>
    </row>
    <row r="99" spans="1:6" ht="120" x14ac:dyDescent="0.25">
      <c r="A99" s="4" t="s">
        <v>1586</v>
      </c>
      <c r="B99">
        <v>25.572896993597759</v>
      </c>
      <c r="C99" s="8">
        <v>0.11907654921020656</v>
      </c>
      <c r="E99">
        <v>25.572896993597759</v>
      </c>
      <c r="F99">
        <f t="shared" si="1"/>
        <v>0.11907654921020656</v>
      </c>
    </row>
    <row r="100" spans="1:6" ht="90" x14ac:dyDescent="0.25">
      <c r="A100" s="4" t="s">
        <v>985</v>
      </c>
      <c r="B100">
        <v>25.633046495211961</v>
      </c>
      <c r="C100" s="8">
        <v>0.12029161603888214</v>
      </c>
      <c r="E100">
        <v>25.633046495211961</v>
      </c>
      <c r="F100">
        <f t="shared" si="1"/>
        <v>0.12029161603888214</v>
      </c>
    </row>
    <row r="101" spans="1:6" ht="105" x14ac:dyDescent="0.25">
      <c r="A101" s="4" t="s">
        <v>1114</v>
      </c>
      <c r="B101">
        <v>25.661524927349081</v>
      </c>
      <c r="C101" s="8">
        <v>0.12150668286755771</v>
      </c>
      <c r="E101">
        <v>25.661524927349081</v>
      </c>
      <c r="F101">
        <f t="shared" si="1"/>
        <v>0.12150668286755771</v>
      </c>
    </row>
    <row r="102" spans="1:6" ht="90" x14ac:dyDescent="0.25">
      <c r="A102" s="4" t="s">
        <v>980</v>
      </c>
      <c r="B102">
        <v>25.892747863745242</v>
      </c>
      <c r="C102" s="8">
        <v>0.1227217496962333</v>
      </c>
      <c r="E102">
        <v>25.892747863745242</v>
      </c>
      <c r="F102">
        <f t="shared" si="1"/>
        <v>0.1227217496962333</v>
      </c>
    </row>
    <row r="103" spans="1:6" ht="105" x14ac:dyDescent="0.25">
      <c r="A103" s="4" t="s">
        <v>1273</v>
      </c>
      <c r="B103">
        <v>25.967642678427897</v>
      </c>
      <c r="C103" s="8">
        <v>0.12393681652490887</v>
      </c>
      <c r="E103">
        <v>25.967642678427897</v>
      </c>
      <c r="F103">
        <f t="shared" si="1"/>
        <v>0.12393681652490887</v>
      </c>
    </row>
    <row r="104" spans="1:6" ht="90" x14ac:dyDescent="0.25">
      <c r="A104" s="4" t="s">
        <v>990</v>
      </c>
      <c r="B104">
        <v>26.150100637154978</v>
      </c>
      <c r="C104" s="8">
        <v>0.12515188335358446</v>
      </c>
      <c r="E104">
        <v>26.150100637154978</v>
      </c>
      <c r="F104">
        <f t="shared" si="1"/>
        <v>0.12515188335358446</v>
      </c>
    </row>
    <row r="105" spans="1:6" ht="120" x14ac:dyDescent="0.25">
      <c r="A105" s="4" t="s">
        <v>1593</v>
      </c>
      <c r="B105">
        <v>26.409227940564008</v>
      </c>
      <c r="C105" s="8">
        <v>0.12636695018226002</v>
      </c>
      <c r="E105">
        <v>26.409227940564008</v>
      </c>
      <c r="F105">
        <f t="shared" si="1"/>
        <v>0.12636695018226002</v>
      </c>
    </row>
    <row r="106" spans="1:6" ht="90" x14ac:dyDescent="0.25">
      <c r="A106" s="4" t="s">
        <v>1013</v>
      </c>
      <c r="B106">
        <v>26.490213299312764</v>
      </c>
      <c r="C106" s="8">
        <v>0.12758201701093561</v>
      </c>
      <c r="E106">
        <v>26.490213299312764</v>
      </c>
      <c r="F106">
        <f t="shared" si="1"/>
        <v>0.12758201701093561</v>
      </c>
    </row>
    <row r="107" spans="1:6" ht="120" x14ac:dyDescent="0.25">
      <c r="A107" s="4" t="s">
        <v>1579</v>
      </c>
      <c r="B107">
        <v>26.572375615163455</v>
      </c>
      <c r="C107" s="8">
        <v>0.12879708383961117</v>
      </c>
      <c r="E107">
        <v>26.572375615163455</v>
      </c>
      <c r="F107">
        <f t="shared" si="1"/>
        <v>0.12879708383961117</v>
      </c>
    </row>
    <row r="108" spans="1:6" ht="120" x14ac:dyDescent="0.25">
      <c r="A108" s="4" t="s">
        <v>1484</v>
      </c>
      <c r="B108">
        <v>26.704432401409001</v>
      </c>
      <c r="C108" s="8">
        <v>0.13001215066828675</v>
      </c>
      <c r="E108">
        <v>26.704432401409001</v>
      </c>
      <c r="F108">
        <f t="shared" si="1"/>
        <v>0.13001215066828675</v>
      </c>
    </row>
    <row r="109" spans="1:6" ht="105" x14ac:dyDescent="0.25">
      <c r="A109" s="4" t="s">
        <v>1338</v>
      </c>
      <c r="B109">
        <v>26.839042065950434</v>
      </c>
      <c r="C109" s="8">
        <v>0.13122721749696234</v>
      </c>
      <c r="E109">
        <v>26.839042065950434</v>
      </c>
      <c r="F109">
        <f t="shared" si="1"/>
        <v>0.13122721749696234</v>
      </c>
    </row>
    <row r="110" spans="1:6" ht="105" x14ac:dyDescent="0.25">
      <c r="A110" s="4" t="s">
        <v>1306</v>
      </c>
      <c r="B110">
        <v>26.872479937030405</v>
      </c>
      <c r="C110" s="8">
        <v>0.1324422843256379</v>
      </c>
      <c r="E110">
        <v>26.872479937030405</v>
      </c>
      <c r="F110">
        <f t="shared" si="1"/>
        <v>0.1324422843256379</v>
      </c>
    </row>
    <row r="111" spans="1:6" ht="120" x14ac:dyDescent="0.25">
      <c r="A111" s="4" t="s">
        <v>1565</v>
      </c>
      <c r="B111">
        <v>26.965717130602091</v>
      </c>
      <c r="C111" s="8">
        <v>0.13365735115431349</v>
      </c>
      <c r="E111">
        <v>26.965717130602091</v>
      </c>
      <c r="F111">
        <f t="shared" si="1"/>
        <v>0.13365735115431349</v>
      </c>
    </row>
    <row r="112" spans="1:6" ht="90" x14ac:dyDescent="0.25">
      <c r="A112" s="4" t="s">
        <v>905</v>
      </c>
      <c r="B112">
        <v>26.97495952936238</v>
      </c>
      <c r="C112" s="8">
        <v>0.13487241798298907</v>
      </c>
      <c r="E112">
        <v>26.97495952936238</v>
      </c>
      <c r="F112">
        <f t="shared" si="1"/>
        <v>0.13487241798298907</v>
      </c>
    </row>
    <row r="113" spans="1:6" ht="105" x14ac:dyDescent="0.25">
      <c r="A113" s="4" t="s">
        <v>1053</v>
      </c>
      <c r="B113">
        <v>27.060942748060224</v>
      </c>
      <c r="C113" s="8">
        <v>0.13608748481166463</v>
      </c>
      <c r="E113">
        <v>27.060942748060224</v>
      </c>
      <c r="F113">
        <f t="shared" si="1"/>
        <v>0.13608748481166463</v>
      </c>
    </row>
    <row r="114" spans="1:6" ht="90" x14ac:dyDescent="0.25">
      <c r="A114" s="4" t="s">
        <v>984</v>
      </c>
      <c r="B114">
        <v>27.214858655326378</v>
      </c>
      <c r="C114" s="8">
        <v>0.13730255164034022</v>
      </c>
      <c r="E114">
        <v>27.214858655326378</v>
      </c>
      <c r="F114">
        <f t="shared" si="1"/>
        <v>0.13730255164034022</v>
      </c>
    </row>
    <row r="115" spans="1:6" ht="120" x14ac:dyDescent="0.25">
      <c r="A115" s="4" t="s">
        <v>1491</v>
      </c>
      <c r="B115">
        <v>27.605572559967605</v>
      </c>
      <c r="C115" s="8">
        <v>0.13851761846901581</v>
      </c>
      <c r="E115">
        <v>27.605572559967605</v>
      </c>
      <c r="F115">
        <f t="shared" si="1"/>
        <v>0.13851761846901581</v>
      </c>
    </row>
    <row r="116" spans="1:6" ht="90" x14ac:dyDescent="0.25">
      <c r="A116" s="4" t="s">
        <v>978</v>
      </c>
      <c r="B116">
        <v>27.7288357274821</v>
      </c>
      <c r="C116" s="8">
        <v>0.13973268529769137</v>
      </c>
      <c r="E116">
        <v>27.7288357274821</v>
      </c>
      <c r="F116">
        <f t="shared" si="1"/>
        <v>0.13973268529769137</v>
      </c>
    </row>
    <row r="117" spans="1:6" ht="105" x14ac:dyDescent="0.25">
      <c r="A117" s="4" t="s">
        <v>1253</v>
      </c>
      <c r="B117">
        <v>27.74201566574391</v>
      </c>
      <c r="C117" s="8">
        <v>0.14094775212636695</v>
      </c>
      <c r="E117">
        <v>27.74201566574391</v>
      </c>
      <c r="F117">
        <f t="shared" si="1"/>
        <v>0.14094775212636695</v>
      </c>
    </row>
    <row r="118" spans="1:6" ht="120" x14ac:dyDescent="0.25">
      <c r="A118" s="4" t="s">
        <v>1621</v>
      </c>
      <c r="B118">
        <v>28.051810923333118</v>
      </c>
      <c r="C118" s="8">
        <v>0.14216281895504251</v>
      </c>
      <c r="E118">
        <v>28.051810923333118</v>
      </c>
      <c r="F118">
        <f t="shared" si="1"/>
        <v>0.14216281895504251</v>
      </c>
    </row>
    <row r="119" spans="1:6" ht="105" x14ac:dyDescent="0.25">
      <c r="A119" s="4" t="s">
        <v>1280</v>
      </c>
      <c r="B119">
        <v>28.077592515193952</v>
      </c>
      <c r="C119" s="8">
        <v>0.1433778857837181</v>
      </c>
      <c r="E119">
        <v>28.077592515193952</v>
      </c>
      <c r="F119">
        <f t="shared" si="1"/>
        <v>0.1433778857837181</v>
      </c>
    </row>
    <row r="120" spans="1:6" ht="105" x14ac:dyDescent="0.25">
      <c r="A120" s="4" t="s">
        <v>1108</v>
      </c>
      <c r="B120">
        <v>28.205184243004304</v>
      </c>
      <c r="C120" s="8">
        <v>0.14459295261239369</v>
      </c>
      <c r="E120">
        <v>28.205184243004304</v>
      </c>
      <c r="F120">
        <f t="shared" si="1"/>
        <v>0.14459295261239369</v>
      </c>
    </row>
    <row r="121" spans="1:6" ht="120" x14ac:dyDescent="0.25">
      <c r="A121" s="4" t="s">
        <v>1577</v>
      </c>
      <c r="B121">
        <v>28.276756626467968</v>
      </c>
      <c r="C121" s="8">
        <v>0.14580801944106925</v>
      </c>
      <c r="E121">
        <v>28.276756626467968</v>
      </c>
      <c r="F121">
        <f t="shared" si="1"/>
        <v>0.14580801944106925</v>
      </c>
    </row>
    <row r="122" spans="1:6" ht="105" x14ac:dyDescent="0.25">
      <c r="A122" s="4" t="s">
        <v>1247</v>
      </c>
      <c r="B122">
        <v>28.42549911034336</v>
      </c>
      <c r="C122" s="8">
        <v>0.14702308626974483</v>
      </c>
      <c r="E122">
        <v>28.42549911034336</v>
      </c>
      <c r="F122">
        <f t="shared" si="1"/>
        <v>0.14702308626974483</v>
      </c>
    </row>
    <row r="123" spans="1:6" ht="105" x14ac:dyDescent="0.25">
      <c r="A123" s="4" t="s">
        <v>1054</v>
      </c>
      <c r="B123">
        <v>28.628030899534696</v>
      </c>
      <c r="C123" s="8">
        <v>0.14823815309842042</v>
      </c>
      <c r="E123">
        <v>28.628030899534696</v>
      </c>
      <c r="F123">
        <f t="shared" si="1"/>
        <v>0.14823815309842042</v>
      </c>
    </row>
    <row r="124" spans="1:6" ht="120" x14ac:dyDescent="0.25">
      <c r="A124" s="4" t="s">
        <v>1576</v>
      </c>
      <c r="B124">
        <v>28.629092895165225</v>
      </c>
      <c r="C124" s="8">
        <v>0.14945321992709598</v>
      </c>
      <c r="E124">
        <v>28.629092895165225</v>
      </c>
      <c r="F124">
        <f t="shared" si="1"/>
        <v>0.14945321992709598</v>
      </c>
    </row>
    <row r="125" spans="1:6" ht="105" x14ac:dyDescent="0.25">
      <c r="A125" s="4" t="s">
        <v>1339</v>
      </c>
      <c r="B125">
        <v>28.839123089316491</v>
      </c>
      <c r="C125" s="8">
        <v>0.15066828675577157</v>
      </c>
      <c r="E125">
        <v>28.839123089316491</v>
      </c>
      <c r="F125">
        <f t="shared" si="1"/>
        <v>0.15066828675577157</v>
      </c>
    </row>
    <row r="126" spans="1:6" ht="120" x14ac:dyDescent="0.25">
      <c r="A126" s="4" t="s">
        <v>1428</v>
      </c>
      <c r="B126">
        <v>29.049249870990248</v>
      </c>
      <c r="C126" s="8">
        <v>0.15188335358444716</v>
      </c>
      <c r="E126">
        <v>29.049249870990248</v>
      </c>
      <c r="F126">
        <f t="shared" si="1"/>
        <v>0.15188335358444716</v>
      </c>
    </row>
    <row r="127" spans="1:6" ht="105" x14ac:dyDescent="0.25">
      <c r="A127" s="4" t="s">
        <v>1121</v>
      </c>
      <c r="B127">
        <v>29.067517628830334</v>
      </c>
      <c r="C127" s="8">
        <v>0.15309842041312272</v>
      </c>
      <c r="E127">
        <v>29.067517628830334</v>
      </c>
      <c r="F127">
        <f t="shared" si="1"/>
        <v>0.15309842041312272</v>
      </c>
    </row>
    <row r="128" spans="1:6" ht="120" x14ac:dyDescent="0.25">
      <c r="A128" s="4" t="s">
        <v>1401</v>
      </c>
      <c r="B128">
        <v>29.114070243345463</v>
      </c>
      <c r="C128" s="8">
        <v>0.1543134872417983</v>
      </c>
      <c r="E128">
        <v>29.114070243345463</v>
      </c>
      <c r="F128">
        <f t="shared" si="1"/>
        <v>0.1543134872417983</v>
      </c>
    </row>
    <row r="129" spans="1:6" ht="90" x14ac:dyDescent="0.25">
      <c r="A129" s="4" t="s">
        <v>999</v>
      </c>
      <c r="B129">
        <v>29.136322539131367</v>
      </c>
      <c r="C129" s="8">
        <v>0.15552855407047386</v>
      </c>
      <c r="E129">
        <v>29.136322539131367</v>
      </c>
      <c r="F129">
        <f t="shared" si="1"/>
        <v>0.15552855407047386</v>
      </c>
    </row>
    <row r="130" spans="1:6" ht="120" x14ac:dyDescent="0.25">
      <c r="A130" s="4" t="s">
        <v>1452</v>
      </c>
      <c r="B130">
        <v>29.248831711780642</v>
      </c>
      <c r="C130" s="8">
        <v>0.15674362089914945</v>
      </c>
      <c r="E130">
        <v>29.248831711780642</v>
      </c>
      <c r="F130">
        <f t="shared" si="1"/>
        <v>0.15674362089914945</v>
      </c>
    </row>
    <row r="131" spans="1:6" ht="120" x14ac:dyDescent="0.25">
      <c r="A131" s="4" t="s">
        <v>1689</v>
      </c>
      <c r="B131">
        <v>29.262850992218294</v>
      </c>
      <c r="C131" s="8">
        <v>0.15795868772782504</v>
      </c>
      <c r="E131">
        <v>29.262850992218294</v>
      </c>
      <c r="F131">
        <f t="shared" ref="F131:F194" si="2">_xlfn.RANK.EQ(E131,$E$2:$E$824,1)/COUNT($E$2:$E$824)</f>
        <v>0.15795868772782504</v>
      </c>
    </row>
    <row r="132" spans="1:6" ht="105" x14ac:dyDescent="0.25">
      <c r="A132" s="4" t="s">
        <v>1307</v>
      </c>
      <c r="B132">
        <v>29.277417993548063</v>
      </c>
      <c r="C132" s="8">
        <v>0.1591737545565006</v>
      </c>
      <c r="E132">
        <v>29.277417993548063</v>
      </c>
      <c r="F132">
        <f t="shared" si="2"/>
        <v>0.1591737545565006</v>
      </c>
    </row>
    <row r="133" spans="1:6" ht="120" x14ac:dyDescent="0.25">
      <c r="A133" s="4" t="s">
        <v>1609</v>
      </c>
      <c r="B133">
        <v>29.299134976992068</v>
      </c>
      <c r="C133" s="8">
        <v>0.16038882138517618</v>
      </c>
      <c r="E133">
        <v>29.299134976992068</v>
      </c>
      <c r="F133">
        <f t="shared" si="2"/>
        <v>0.16038882138517618</v>
      </c>
    </row>
    <row r="134" spans="1:6" ht="105" x14ac:dyDescent="0.25">
      <c r="A134" s="4" t="s">
        <v>1110</v>
      </c>
      <c r="B134">
        <v>29.357802716776046</v>
      </c>
      <c r="C134" s="8">
        <v>0.16160388821385177</v>
      </c>
      <c r="E134">
        <v>29.357802716776046</v>
      </c>
      <c r="F134">
        <f t="shared" si="2"/>
        <v>0.16160388821385177</v>
      </c>
    </row>
    <row r="135" spans="1:6" ht="105" x14ac:dyDescent="0.25">
      <c r="A135" s="4" t="s">
        <v>1289</v>
      </c>
      <c r="B135">
        <v>29.474624070979438</v>
      </c>
      <c r="C135" s="8">
        <v>0.16281895504252733</v>
      </c>
      <c r="E135">
        <v>29.474624070979438</v>
      </c>
      <c r="F135">
        <f t="shared" si="2"/>
        <v>0.16281895504252733</v>
      </c>
    </row>
    <row r="136" spans="1:6" ht="120" x14ac:dyDescent="0.25">
      <c r="A136" s="4" t="s">
        <v>1470</v>
      </c>
      <c r="B136">
        <v>29.556948553710541</v>
      </c>
      <c r="C136" s="8">
        <v>0.16403402187120292</v>
      </c>
      <c r="E136">
        <v>29.556948553710541</v>
      </c>
      <c r="F136">
        <f t="shared" si="2"/>
        <v>0.16403402187120292</v>
      </c>
    </row>
    <row r="137" spans="1:6" ht="120" x14ac:dyDescent="0.25">
      <c r="A137" s="4" t="s">
        <v>1453</v>
      </c>
      <c r="B137">
        <v>29.72249621665728</v>
      </c>
      <c r="C137" s="8">
        <v>0.1652490886998785</v>
      </c>
      <c r="E137">
        <v>29.72249621665728</v>
      </c>
      <c r="F137">
        <f t="shared" si="2"/>
        <v>0.1652490886998785</v>
      </c>
    </row>
    <row r="138" spans="1:6" ht="105" x14ac:dyDescent="0.25">
      <c r="A138" s="4" t="s">
        <v>1269</v>
      </c>
      <c r="B138">
        <v>29.855429074414445</v>
      </c>
      <c r="C138" s="8">
        <v>0.16646415552855406</v>
      </c>
      <c r="E138">
        <v>29.855429074414445</v>
      </c>
      <c r="F138">
        <f t="shared" si="2"/>
        <v>0.16646415552855406</v>
      </c>
    </row>
    <row r="139" spans="1:6" ht="105" x14ac:dyDescent="0.25">
      <c r="A139" s="4" t="s">
        <v>1099</v>
      </c>
      <c r="B139">
        <v>29.944014816542776</v>
      </c>
      <c r="C139" s="8">
        <v>0.16767922235722965</v>
      </c>
      <c r="E139">
        <v>29.944014816542776</v>
      </c>
      <c r="F139">
        <f t="shared" si="2"/>
        <v>0.16767922235722965</v>
      </c>
    </row>
    <row r="140" spans="1:6" ht="105" x14ac:dyDescent="0.25">
      <c r="A140" s="4" t="s">
        <v>1086</v>
      </c>
      <c r="B140">
        <v>30.001951470094223</v>
      </c>
      <c r="C140" s="8">
        <v>0.16889428918590524</v>
      </c>
      <c r="E140">
        <v>30.001951470094223</v>
      </c>
      <c r="F140">
        <f t="shared" si="2"/>
        <v>0.16889428918590524</v>
      </c>
    </row>
    <row r="141" spans="1:6" ht="120" x14ac:dyDescent="0.25">
      <c r="A141" s="4" t="s">
        <v>1614</v>
      </c>
      <c r="B141">
        <v>30.02285549815964</v>
      </c>
      <c r="C141" s="8">
        <v>0.1701093560145808</v>
      </c>
      <c r="E141">
        <v>30.02285549815964</v>
      </c>
      <c r="F141">
        <f t="shared" si="2"/>
        <v>0.1701093560145808</v>
      </c>
    </row>
    <row r="142" spans="1:6" ht="120" x14ac:dyDescent="0.25">
      <c r="A142" s="4" t="s">
        <v>1458</v>
      </c>
      <c r="B142">
        <v>30.090578425812957</v>
      </c>
      <c r="C142" s="8">
        <v>0.17132442284325639</v>
      </c>
      <c r="E142">
        <v>30.090578425812957</v>
      </c>
      <c r="F142">
        <f t="shared" si="2"/>
        <v>0.17132442284325639</v>
      </c>
    </row>
    <row r="143" spans="1:6" ht="120" x14ac:dyDescent="0.25">
      <c r="A143" s="4" t="s">
        <v>1606</v>
      </c>
      <c r="B143">
        <v>30.166905992210356</v>
      </c>
      <c r="C143" s="8">
        <v>0.17253948967193194</v>
      </c>
      <c r="E143">
        <v>30.166905992210356</v>
      </c>
      <c r="F143">
        <f t="shared" si="2"/>
        <v>0.17253948967193194</v>
      </c>
    </row>
    <row r="144" spans="1:6" ht="120" x14ac:dyDescent="0.25">
      <c r="A144" s="4" t="s">
        <v>1612</v>
      </c>
      <c r="B144">
        <v>30.324375</v>
      </c>
      <c r="C144" s="8">
        <v>0.17375455650060753</v>
      </c>
      <c r="E144">
        <v>30.324375</v>
      </c>
      <c r="F144">
        <f t="shared" si="2"/>
        <v>0.17375455650060753</v>
      </c>
    </row>
    <row r="145" spans="1:6" ht="105" x14ac:dyDescent="0.25">
      <c r="A145" s="4" t="s">
        <v>1260</v>
      </c>
      <c r="B145">
        <v>30.347591643499587</v>
      </c>
      <c r="C145" s="8">
        <v>0.17496962332928312</v>
      </c>
      <c r="E145">
        <v>30.347591643499587</v>
      </c>
      <c r="F145">
        <f t="shared" si="2"/>
        <v>0.17496962332928312</v>
      </c>
    </row>
    <row r="146" spans="1:6" ht="120" x14ac:dyDescent="0.25">
      <c r="A146" s="4" t="s">
        <v>1422</v>
      </c>
      <c r="B146">
        <v>30.392995714502089</v>
      </c>
      <c r="C146" s="8">
        <v>0.17618469015795868</v>
      </c>
      <c r="E146">
        <v>30.392995714502089</v>
      </c>
      <c r="F146">
        <f t="shared" si="2"/>
        <v>0.17618469015795868</v>
      </c>
    </row>
    <row r="147" spans="1:6" ht="105" x14ac:dyDescent="0.25">
      <c r="A147" s="4" t="s">
        <v>1279</v>
      </c>
      <c r="B147">
        <v>30.599503068105232</v>
      </c>
      <c r="C147" s="8">
        <v>0.17739975698663427</v>
      </c>
      <c r="E147">
        <v>30.599503068105232</v>
      </c>
      <c r="F147">
        <f t="shared" si="2"/>
        <v>0.17739975698663427</v>
      </c>
    </row>
    <row r="148" spans="1:6" ht="105" x14ac:dyDescent="0.25">
      <c r="A148" s="4" t="s">
        <v>1104</v>
      </c>
      <c r="B148">
        <v>30.602</v>
      </c>
      <c r="C148" s="8">
        <v>0.17861482381530985</v>
      </c>
      <c r="E148">
        <v>30.602</v>
      </c>
      <c r="F148">
        <f t="shared" si="2"/>
        <v>0.17861482381530985</v>
      </c>
    </row>
    <row r="149" spans="1:6" ht="120" x14ac:dyDescent="0.25">
      <c r="A149" s="4" t="s">
        <v>1403</v>
      </c>
      <c r="B149">
        <v>30.721139820299754</v>
      </c>
      <c r="C149" s="8">
        <v>0.17982989064398541</v>
      </c>
      <c r="E149">
        <v>30.721139820299754</v>
      </c>
      <c r="F149">
        <f t="shared" si="2"/>
        <v>0.17982989064398541</v>
      </c>
    </row>
    <row r="150" spans="1:6" ht="90" x14ac:dyDescent="0.25">
      <c r="A150" s="4" t="s">
        <v>946</v>
      </c>
      <c r="B150">
        <v>30.755326790116388</v>
      </c>
      <c r="C150" s="8">
        <v>0.181044957472661</v>
      </c>
      <c r="E150">
        <v>30.755326790116388</v>
      </c>
      <c r="F150">
        <f t="shared" si="2"/>
        <v>0.181044957472661</v>
      </c>
    </row>
    <row r="151" spans="1:6" ht="90" x14ac:dyDescent="0.25">
      <c r="A151" s="4" t="s">
        <v>1005</v>
      </c>
      <c r="B151">
        <v>30.809468547889459</v>
      </c>
      <c r="C151" s="8">
        <v>0.18226002430133659</v>
      </c>
      <c r="E151">
        <v>30.809468547889459</v>
      </c>
      <c r="F151">
        <f t="shared" si="2"/>
        <v>0.18226002430133659</v>
      </c>
    </row>
    <row r="152" spans="1:6" ht="105" x14ac:dyDescent="0.25">
      <c r="A152" s="4" t="s">
        <v>1346</v>
      </c>
      <c r="B152">
        <v>30.855129754108265</v>
      </c>
      <c r="C152" s="8">
        <v>0.18347509113001215</v>
      </c>
      <c r="E152">
        <v>30.855129754108265</v>
      </c>
      <c r="F152">
        <f t="shared" si="2"/>
        <v>0.18347509113001215</v>
      </c>
    </row>
    <row r="153" spans="1:6" ht="90" x14ac:dyDescent="0.25">
      <c r="A153" s="4" t="s">
        <v>1016</v>
      </c>
      <c r="B153">
        <v>30.902408507557212</v>
      </c>
      <c r="C153" s="8">
        <v>0.18469015795868773</v>
      </c>
      <c r="E153">
        <v>30.902408507557212</v>
      </c>
      <c r="F153">
        <f t="shared" si="2"/>
        <v>0.18469015795868773</v>
      </c>
    </row>
    <row r="154" spans="1:6" ht="120" x14ac:dyDescent="0.25">
      <c r="A154" s="4" t="s">
        <v>1594</v>
      </c>
      <c r="B154">
        <v>30.949223029508644</v>
      </c>
      <c r="C154" s="8">
        <v>0.18590522478736329</v>
      </c>
      <c r="E154">
        <v>30.949223029508644</v>
      </c>
      <c r="F154">
        <f t="shared" si="2"/>
        <v>0.18590522478736329</v>
      </c>
    </row>
    <row r="155" spans="1:6" ht="105" x14ac:dyDescent="0.25">
      <c r="A155" s="4" t="s">
        <v>1661</v>
      </c>
      <c r="B155">
        <v>30.975234137621594</v>
      </c>
      <c r="C155" s="8">
        <v>0.18712029161603888</v>
      </c>
      <c r="E155">
        <v>30.975234137621594</v>
      </c>
      <c r="F155">
        <f t="shared" si="2"/>
        <v>0.18712029161603888</v>
      </c>
    </row>
    <row r="156" spans="1:6" ht="120" x14ac:dyDescent="0.25">
      <c r="A156" s="4" t="s">
        <v>1578</v>
      </c>
      <c r="B156">
        <v>30.980288064015994</v>
      </c>
      <c r="C156" s="8">
        <v>0.18833535844471447</v>
      </c>
      <c r="E156">
        <v>30.980288064015994</v>
      </c>
      <c r="F156">
        <f t="shared" si="2"/>
        <v>0.18833535844471447</v>
      </c>
    </row>
    <row r="157" spans="1:6" ht="90" x14ac:dyDescent="0.25">
      <c r="A157" s="4" t="s">
        <v>991</v>
      </c>
      <c r="B157">
        <v>31.122941176470587</v>
      </c>
      <c r="C157" s="8">
        <v>0.18955042527339003</v>
      </c>
      <c r="E157">
        <v>31.122941176470587</v>
      </c>
      <c r="F157">
        <f t="shared" si="2"/>
        <v>0.18955042527339003</v>
      </c>
    </row>
    <row r="158" spans="1:6" ht="105" x14ac:dyDescent="0.25">
      <c r="A158" s="4" t="s">
        <v>1680</v>
      </c>
      <c r="B158">
        <v>31.161104487531937</v>
      </c>
      <c r="C158" s="8">
        <v>0.19076549210206561</v>
      </c>
      <c r="E158">
        <v>31.161104487531937</v>
      </c>
      <c r="F158">
        <f t="shared" si="2"/>
        <v>0.19076549210206561</v>
      </c>
    </row>
    <row r="159" spans="1:6" ht="120" x14ac:dyDescent="0.25">
      <c r="A159" s="4" t="s">
        <v>1496</v>
      </c>
      <c r="B159">
        <v>31.287881789962309</v>
      </c>
      <c r="C159" s="8">
        <v>0.1919805589307412</v>
      </c>
      <c r="E159">
        <v>31.287881789962309</v>
      </c>
      <c r="F159">
        <f t="shared" si="2"/>
        <v>0.1919805589307412</v>
      </c>
    </row>
    <row r="160" spans="1:6" ht="90" x14ac:dyDescent="0.25">
      <c r="A160" s="4" t="s">
        <v>993</v>
      </c>
      <c r="B160">
        <v>31.307245424410258</v>
      </c>
      <c r="C160" s="8">
        <v>0.19319562575941676</v>
      </c>
      <c r="E160">
        <v>31.307245424410258</v>
      </c>
      <c r="F160">
        <f t="shared" si="2"/>
        <v>0.19319562575941676</v>
      </c>
    </row>
    <row r="161" spans="1:6" ht="105" x14ac:dyDescent="0.25">
      <c r="A161" s="4" t="s">
        <v>1266</v>
      </c>
      <c r="B161">
        <v>31.31754379172731</v>
      </c>
      <c r="C161" s="8">
        <v>0.19441069258809235</v>
      </c>
      <c r="E161">
        <v>31.31754379172731</v>
      </c>
      <c r="F161">
        <f t="shared" si="2"/>
        <v>0.19441069258809235</v>
      </c>
    </row>
    <row r="162" spans="1:6" ht="105" x14ac:dyDescent="0.25">
      <c r="A162" s="4" t="s">
        <v>1112</v>
      </c>
      <c r="B162">
        <v>31.385255895138176</v>
      </c>
      <c r="C162" s="8">
        <v>0.19562575941676794</v>
      </c>
      <c r="E162">
        <v>31.385255895138176</v>
      </c>
      <c r="F162">
        <f t="shared" si="2"/>
        <v>0.19562575941676794</v>
      </c>
    </row>
    <row r="163" spans="1:6" ht="120" x14ac:dyDescent="0.25">
      <c r="A163" s="4" t="s">
        <v>1483</v>
      </c>
      <c r="B163">
        <v>31.739585942313013</v>
      </c>
      <c r="C163" s="8">
        <v>0.1968408262454435</v>
      </c>
      <c r="E163">
        <v>31.739585942313013</v>
      </c>
      <c r="F163">
        <f t="shared" si="2"/>
        <v>0.1968408262454435</v>
      </c>
    </row>
    <row r="164" spans="1:6" ht="105" x14ac:dyDescent="0.25">
      <c r="A164" s="4" t="s">
        <v>1111</v>
      </c>
      <c r="B164">
        <v>31.742263088563906</v>
      </c>
      <c r="C164" s="8">
        <v>0.19805589307411908</v>
      </c>
      <c r="E164">
        <v>31.742263088563906</v>
      </c>
      <c r="F164">
        <f t="shared" si="2"/>
        <v>0.19805589307411908</v>
      </c>
    </row>
    <row r="165" spans="1:6" ht="120" x14ac:dyDescent="0.25">
      <c r="A165" s="4" t="s">
        <v>1562</v>
      </c>
      <c r="B165">
        <v>31.874313515258109</v>
      </c>
      <c r="C165" s="8">
        <v>0.19927095990279464</v>
      </c>
      <c r="E165">
        <v>31.874313515258109</v>
      </c>
      <c r="F165">
        <f t="shared" si="2"/>
        <v>0.19927095990279464</v>
      </c>
    </row>
    <row r="166" spans="1:6" ht="105" x14ac:dyDescent="0.25">
      <c r="A166" s="4" t="s">
        <v>1270</v>
      </c>
      <c r="B166">
        <v>31.933893853433155</v>
      </c>
      <c r="C166" s="8">
        <v>0.20048602673147023</v>
      </c>
      <c r="E166">
        <v>31.933893853433155</v>
      </c>
      <c r="F166">
        <f t="shared" si="2"/>
        <v>0.20048602673147023</v>
      </c>
    </row>
    <row r="167" spans="1:6" ht="120" x14ac:dyDescent="0.25">
      <c r="A167" s="4" t="s">
        <v>1596</v>
      </c>
      <c r="B167">
        <v>31.947791594470388</v>
      </c>
      <c r="C167" s="8">
        <v>0.20170109356014582</v>
      </c>
      <c r="E167">
        <v>31.947791594470388</v>
      </c>
      <c r="F167">
        <f t="shared" si="2"/>
        <v>0.20170109356014582</v>
      </c>
    </row>
    <row r="168" spans="1:6" ht="90" x14ac:dyDescent="0.25">
      <c r="A168" s="4" t="s">
        <v>941</v>
      </c>
      <c r="B168">
        <v>32.358735942999907</v>
      </c>
      <c r="C168" s="8">
        <v>0.20291616038882138</v>
      </c>
      <c r="E168">
        <v>32.358735942999907</v>
      </c>
      <c r="F168">
        <f t="shared" si="2"/>
        <v>0.20291616038882138</v>
      </c>
    </row>
    <row r="169" spans="1:6" ht="105" x14ac:dyDescent="0.25">
      <c r="A169" s="4" t="s">
        <v>1102</v>
      </c>
      <c r="B169">
        <v>32.38825944690452</v>
      </c>
      <c r="C169" s="8">
        <v>0.20413122721749696</v>
      </c>
      <c r="E169">
        <v>32.38825944690452</v>
      </c>
      <c r="F169">
        <f t="shared" si="2"/>
        <v>0.20413122721749696</v>
      </c>
    </row>
    <row r="170" spans="1:6" ht="90" x14ac:dyDescent="0.25">
      <c r="A170" s="4" t="s">
        <v>1003</v>
      </c>
      <c r="B170">
        <v>32.533079508980741</v>
      </c>
      <c r="C170" s="8">
        <v>0.20534629404617255</v>
      </c>
      <c r="E170">
        <v>32.533079508980741</v>
      </c>
      <c r="F170">
        <f t="shared" si="2"/>
        <v>0.20534629404617255</v>
      </c>
    </row>
    <row r="171" spans="1:6" ht="120" x14ac:dyDescent="0.25">
      <c r="A171" s="4" t="s">
        <v>1567</v>
      </c>
      <c r="B171">
        <v>32.554504150243595</v>
      </c>
      <c r="C171" s="8">
        <v>0.20656136087484811</v>
      </c>
      <c r="E171">
        <v>32.554504150243595</v>
      </c>
      <c r="F171">
        <f t="shared" si="2"/>
        <v>0.20656136087484811</v>
      </c>
    </row>
    <row r="172" spans="1:6" ht="105" x14ac:dyDescent="0.25">
      <c r="A172" s="4" t="s">
        <v>1119</v>
      </c>
      <c r="B172">
        <v>32.570007987337107</v>
      </c>
      <c r="C172" s="8">
        <v>0.2077764277035237</v>
      </c>
      <c r="E172">
        <v>32.570007987337107</v>
      </c>
      <c r="F172">
        <f t="shared" si="2"/>
        <v>0.2077764277035237</v>
      </c>
    </row>
    <row r="173" spans="1:6" ht="120" x14ac:dyDescent="0.25">
      <c r="A173" s="4" t="s">
        <v>1613</v>
      </c>
      <c r="B173">
        <v>32.75073217005108</v>
      </c>
      <c r="C173" s="8">
        <v>0.20899149453219928</v>
      </c>
      <c r="E173">
        <v>32.75073217005108</v>
      </c>
      <c r="F173">
        <f t="shared" si="2"/>
        <v>0.20899149453219928</v>
      </c>
    </row>
    <row r="174" spans="1:6" ht="90" x14ac:dyDescent="0.25">
      <c r="A174" s="4" t="s">
        <v>995</v>
      </c>
      <c r="B174">
        <v>32.785555555555554</v>
      </c>
      <c r="C174" s="8">
        <v>0.21020656136087484</v>
      </c>
      <c r="E174">
        <v>32.785555555555554</v>
      </c>
      <c r="F174">
        <f t="shared" si="2"/>
        <v>0.21020656136087484</v>
      </c>
    </row>
    <row r="175" spans="1:6" ht="105" x14ac:dyDescent="0.25">
      <c r="A175" s="4" t="s">
        <v>1290</v>
      </c>
      <c r="B175">
        <v>32.857552121508149</v>
      </c>
      <c r="C175" s="8">
        <v>0.21142162818955043</v>
      </c>
      <c r="E175">
        <v>32.857552121508149</v>
      </c>
      <c r="F175">
        <f t="shared" si="2"/>
        <v>0.21142162818955043</v>
      </c>
    </row>
    <row r="176" spans="1:6" ht="105" x14ac:dyDescent="0.25">
      <c r="A176" s="4" t="s">
        <v>1060</v>
      </c>
      <c r="B176">
        <v>32.924625706701988</v>
      </c>
      <c r="C176" s="8">
        <v>0.21263669501822599</v>
      </c>
      <c r="E176">
        <v>32.924625706701988</v>
      </c>
      <c r="F176">
        <f t="shared" si="2"/>
        <v>0.21263669501822599</v>
      </c>
    </row>
    <row r="177" spans="1:6" ht="120" x14ac:dyDescent="0.25">
      <c r="A177" s="4" t="s">
        <v>1495</v>
      </c>
      <c r="B177">
        <v>32.989407420004937</v>
      </c>
      <c r="C177" s="8">
        <v>0.21385176184690158</v>
      </c>
      <c r="E177">
        <v>32.989407420004937</v>
      </c>
      <c r="F177">
        <f t="shared" si="2"/>
        <v>0.21385176184690158</v>
      </c>
    </row>
    <row r="178" spans="1:6" ht="120" x14ac:dyDescent="0.25">
      <c r="A178" s="4" t="s">
        <v>1511</v>
      </c>
      <c r="B178">
        <v>33.017666247081571</v>
      </c>
      <c r="C178" s="8">
        <v>0.21506682867557717</v>
      </c>
      <c r="E178">
        <v>33.017666247081571</v>
      </c>
      <c r="F178">
        <f t="shared" si="2"/>
        <v>0.21506682867557717</v>
      </c>
    </row>
    <row r="179" spans="1:6" ht="90" x14ac:dyDescent="0.25">
      <c r="A179" s="4" t="s">
        <v>913</v>
      </c>
      <c r="B179">
        <v>33.25815777078143</v>
      </c>
      <c r="C179" s="8">
        <v>0.21628189550425272</v>
      </c>
      <c r="E179">
        <v>33.25815777078143</v>
      </c>
      <c r="F179">
        <f t="shared" si="2"/>
        <v>0.21628189550425272</v>
      </c>
    </row>
    <row r="180" spans="1:6" ht="120" x14ac:dyDescent="0.25">
      <c r="A180" s="4" t="s">
        <v>1568</v>
      </c>
      <c r="B180">
        <v>33.412161896719773</v>
      </c>
      <c r="C180" s="8">
        <v>0.21749696233292831</v>
      </c>
      <c r="E180">
        <v>33.412161896719773</v>
      </c>
      <c r="F180">
        <f t="shared" si="2"/>
        <v>0.21749696233292831</v>
      </c>
    </row>
    <row r="181" spans="1:6" ht="120" x14ac:dyDescent="0.25">
      <c r="A181" s="4" t="s">
        <v>1597</v>
      </c>
      <c r="B181">
        <v>33.690292765267593</v>
      </c>
      <c r="C181" s="8">
        <v>0.2187120291616039</v>
      </c>
      <c r="E181">
        <v>33.690292765267593</v>
      </c>
      <c r="F181">
        <f t="shared" si="2"/>
        <v>0.2187120291616039</v>
      </c>
    </row>
    <row r="182" spans="1:6" ht="105" x14ac:dyDescent="0.25">
      <c r="A182" s="4" t="s">
        <v>1261</v>
      </c>
      <c r="B182">
        <v>33.793537933466013</v>
      </c>
      <c r="C182" s="8">
        <v>0.21992709599027946</v>
      </c>
      <c r="E182">
        <v>33.793537933466013</v>
      </c>
      <c r="F182">
        <f t="shared" si="2"/>
        <v>0.21992709599027946</v>
      </c>
    </row>
    <row r="183" spans="1:6" ht="120" x14ac:dyDescent="0.25">
      <c r="A183" s="4" t="s">
        <v>1425</v>
      </c>
      <c r="B183">
        <v>33.854374999999997</v>
      </c>
      <c r="C183" s="8">
        <v>0.22114216281895505</v>
      </c>
      <c r="E183">
        <v>33.854374999999997</v>
      </c>
      <c r="F183">
        <f t="shared" si="2"/>
        <v>0.22114216281895505</v>
      </c>
    </row>
    <row r="184" spans="1:6" ht="105" x14ac:dyDescent="0.25">
      <c r="A184" s="4" t="s">
        <v>1058</v>
      </c>
      <c r="B184">
        <v>33.951376165472468</v>
      </c>
      <c r="C184" s="8">
        <v>0.22235722964763063</v>
      </c>
      <c r="E184">
        <v>33.951376165472468</v>
      </c>
      <c r="F184">
        <f t="shared" si="2"/>
        <v>0.22235722964763063</v>
      </c>
    </row>
    <row r="185" spans="1:6" ht="120" x14ac:dyDescent="0.25">
      <c r="A185" s="4" t="s">
        <v>1404</v>
      </c>
      <c r="B185">
        <v>34.086441006714125</v>
      </c>
      <c r="C185" s="8">
        <v>0.22357229647630619</v>
      </c>
      <c r="E185">
        <v>34.086441006714125</v>
      </c>
      <c r="F185">
        <f t="shared" si="2"/>
        <v>0.22357229647630619</v>
      </c>
    </row>
    <row r="186" spans="1:6" ht="120" x14ac:dyDescent="0.25">
      <c r="A186" s="4" t="s">
        <v>1635</v>
      </c>
      <c r="B186">
        <v>34.094522952213055</v>
      </c>
      <c r="C186" s="8">
        <v>0.22478736330498178</v>
      </c>
      <c r="E186">
        <v>34.094522952213055</v>
      </c>
      <c r="F186">
        <f t="shared" si="2"/>
        <v>0.22478736330498178</v>
      </c>
    </row>
    <row r="187" spans="1:6" ht="105" x14ac:dyDescent="0.25">
      <c r="A187" s="4" t="s">
        <v>1237</v>
      </c>
      <c r="B187">
        <v>34.185612999596657</v>
      </c>
      <c r="C187" s="8">
        <v>0.22600243013365734</v>
      </c>
      <c r="E187">
        <v>34.185612999596657</v>
      </c>
      <c r="F187">
        <f t="shared" si="2"/>
        <v>0.22600243013365734</v>
      </c>
    </row>
    <row r="188" spans="1:6" ht="120" x14ac:dyDescent="0.25">
      <c r="A188" s="4" t="s">
        <v>1489</v>
      </c>
      <c r="B188">
        <v>34.199229199246297</v>
      </c>
      <c r="C188" s="8">
        <v>0.22721749696233293</v>
      </c>
      <c r="E188">
        <v>34.199229199246297</v>
      </c>
      <c r="F188">
        <f t="shared" si="2"/>
        <v>0.22721749696233293</v>
      </c>
    </row>
    <row r="189" spans="1:6" ht="120" x14ac:dyDescent="0.25">
      <c r="A189" s="4" t="s">
        <v>1588</v>
      </c>
      <c r="B189">
        <v>34.209754833730862</v>
      </c>
      <c r="C189" s="8">
        <v>0.22843256379100851</v>
      </c>
      <c r="E189">
        <v>34.209754833730862</v>
      </c>
      <c r="F189">
        <f t="shared" si="2"/>
        <v>0.22843256379100851</v>
      </c>
    </row>
    <row r="190" spans="1:6" ht="120" x14ac:dyDescent="0.25">
      <c r="A190" s="4" t="s">
        <v>1582</v>
      </c>
      <c r="B190">
        <v>34.229074229091339</v>
      </c>
      <c r="C190" s="8">
        <v>0.22964763061968407</v>
      </c>
      <c r="E190">
        <v>34.229074229091339</v>
      </c>
      <c r="F190">
        <f t="shared" si="2"/>
        <v>0.22964763061968407</v>
      </c>
    </row>
    <row r="191" spans="1:6" ht="120" x14ac:dyDescent="0.25">
      <c r="A191" s="4" t="s">
        <v>1433</v>
      </c>
      <c r="B191">
        <v>34.291120132234987</v>
      </c>
      <c r="C191" s="8">
        <v>0.23086269744835966</v>
      </c>
      <c r="E191">
        <v>34.291120132234987</v>
      </c>
      <c r="F191">
        <f t="shared" si="2"/>
        <v>0.23086269744835966</v>
      </c>
    </row>
    <row r="192" spans="1:6" ht="120" x14ac:dyDescent="0.25">
      <c r="A192" s="4" t="s">
        <v>1703</v>
      </c>
      <c r="B192">
        <v>34.300431508461614</v>
      </c>
      <c r="C192" s="8">
        <v>0.23207776427703525</v>
      </c>
      <c r="E192">
        <v>34.300431508461614</v>
      </c>
      <c r="F192">
        <f t="shared" si="2"/>
        <v>0.23207776427703525</v>
      </c>
    </row>
    <row r="193" spans="1:6" ht="120" x14ac:dyDescent="0.25">
      <c r="A193" s="4" t="s">
        <v>1647</v>
      </c>
      <c r="B193">
        <v>34.454539240025028</v>
      </c>
      <c r="C193" s="8">
        <v>0.23329283110571081</v>
      </c>
      <c r="E193">
        <v>34.454539240025028</v>
      </c>
      <c r="F193">
        <f t="shared" si="2"/>
        <v>0.23329283110571081</v>
      </c>
    </row>
    <row r="194" spans="1:6" ht="90" x14ac:dyDescent="0.25">
      <c r="A194" s="4" t="s">
        <v>943</v>
      </c>
      <c r="B194">
        <v>34.736942037962415</v>
      </c>
      <c r="C194" s="8">
        <v>0.23450789793438639</v>
      </c>
      <c r="E194">
        <v>34.736942037962415</v>
      </c>
      <c r="F194">
        <f t="shared" si="2"/>
        <v>0.23450789793438639</v>
      </c>
    </row>
    <row r="195" spans="1:6" ht="105" x14ac:dyDescent="0.25">
      <c r="A195" s="4" t="s">
        <v>1681</v>
      </c>
      <c r="B195">
        <v>35.053984726666826</v>
      </c>
      <c r="C195" s="8">
        <v>0.23572296476306198</v>
      </c>
      <c r="E195">
        <v>35.053984726666826</v>
      </c>
      <c r="F195">
        <f t="shared" ref="F195:F258" si="3">_xlfn.RANK.EQ(E195,$E$2:$E$824,1)/COUNT($E$2:$E$824)</f>
        <v>0.23572296476306198</v>
      </c>
    </row>
    <row r="196" spans="1:6" ht="120" x14ac:dyDescent="0.25">
      <c r="A196" s="4" t="s">
        <v>1587</v>
      </c>
      <c r="B196">
        <v>35.178230931530386</v>
      </c>
      <c r="C196" s="8">
        <v>0.23693803159173754</v>
      </c>
      <c r="E196">
        <v>35.178230931530386</v>
      </c>
      <c r="F196">
        <f t="shared" si="3"/>
        <v>0.23693803159173754</v>
      </c>
    </row>
    <row r="197" spans="1:6" ht="105" x14ac:dyDescent="0.25">
      <c r="A197" s="4" t="s">
        <v>1055</v>
      </c>
      <c r="B197">
        <v>35.295689313592128</v>
      </c>
      <c r="C197" s="8">
        <v>0.23815309842041313</v>
      </c>
      <c r="E197">
        <v>35.295689313592128</v>
      </c>
      <c r="F197">
        <f t="shared" si="3"/>
        <v>0.23815309842041313</v>
      </c>
    </row>
    <row r="198" spans="1:6" ht="90" x14ac:dyDescent="0.25">
      <c r="A198" s="4" t="s">
        <v>1000</v>
      </c>
      <c r="B198">
        <v>35.398002095061543</v>
      </c>
      <c r="C198" s="8">
        <v>0.23936816524908869</v>
      </c>
      <c r="E198">
        <v>35.398002095061543</v>
      </c>
      <c r="F198">
        <f t="shared" si="3"/>
        <v>0.23936816524908869</v>
      </c>
    </row>
    <row r="199" spans="1:6" ht="120" x14ac:dyDescent="0.25">
      <c r="A199" s="4" t="s">
        <v>1574</v>
      </c>
      <c r="B199">
        <v>35.577367414374621</v>
      </c>
      <c r="C199" s="8">
        <v>0.24058323207776428</v>
      </c>
      <c r="E199">
        <v>35.577367414374621</v>
      </c>
      <c r="F199">
        <f t="shared" si="3"/>
        <v>0.24058323207776428</v>
      </c>
    </row>
    <row r="200" spans="1:6" ht="105" x14ac:dyDescent="0.25">
      <c r="A200" s="4" t="s">
        <v>1341</v>
      </c>
      <c r="B200">
        <v>35.63460953728832</v>
      </c>
      <c r="C200" s="8">
        <v>0.24179829890643986</v>
      </c>
      <c r="E200">
        <v>35.63460953728832</v>
      </c>
      <c r="F200">
        <f t="shared" si="3"/>
        <v>0.24179829890643986</v>
      </c>
    </row>
    <row r="201" spans="1:6" ht="120" x14ac:dyDescent="0.25">
      <c r="A201" s="4" t="s">
        <v>1580</v>
      </c>
      <c r="B201">
        <v>35.752025963573026</v>
      </c>
      <c r="C201" s="8">
        <v>0.24301336573511542</v>
      </c>
      <c r="E201">
        <v>35.752025963573026</v>
      </c>
      <c r="F201">
        <f t="shared" si="3"/>
        <v>0.24301336573511542</v>
      </c>
    </row>
    <row r="202" spans="1:6" ht="120" x14ac:dyDescent="0.25">
      <c r="A202" s="4" t="s">
        <v>1571</v>
      </c>
      <c r="B202">
        <v>35.831700090333932</v>
      </c>
      <c r="C202" s="8">
        <v>0.24422843256379101</v>
      </c>
      <c r="E202">
        <v>35.831700090333932</v>
      </c>
      <c r="F202">
        <f t="shared" si="3"/>
        <v>0.24422843256379101</v>
      </c>
    </row>
    <row r="203" spans="1:6" ht="120" x14ac:dyDescent="0.25">
      <c r="A203" s="4" t="s">
        <v>1451</v>
      </c>
      <c r="B203">
        <v>35.838165838183755</v>
      </c>
      <c r="C203" s="8">
        <v>0.2454434993924666</v>
      </c>
      <c r="E203">
        <v>35.838165838183755</v>
      </c>
      <c r="F203">
        <f t="shared" si="3"/>
        <v>0.2454434993924666</v>
      </c>
    </row>
    <row r="204" spans="1:6" ht="105" x14ac:dyDescent="0.25">
      <c r="A204" s="4" t="s">
        <v>1272</v>
      </c>
      <c r="B204">
        <v>35.89237807795562</v>
      </c>
      <c r="C204" s="8">
        <v>0.24665856622114216</v>
      </c>
      <c r="E204">
        <v>35.89237807795562</v>
      </c>
      <c r="F204">
        <f t="shared" si="3"/>
        <v>0.24665856622114216</v>
      </c>
    </row>
    <row r="205" spans="1:6" ht="120" x14ac:dyDescent="0.25">
      <c r="A205" s="4" t="s">
        <v>1569</v>
      </c>
      <c r="B205">
        <v>35.912913322665702</v>
      </c>
      <c r="C205" s="8">
        <v>0.24787363304981774</v>
      </c>
      <c r="E205">
        <v>35.912913322665702</v>
      </c>
      <c r="F205">
        <f t="shared" si="3"/>
        <v>0.24787363304981774</v>
      </c>
    </row>
    <row r="206" spans="1:6" ht="105" x14ac:dyDescent="0.25">
      <c r="A206" s="4" t="s">
        <v>1186</v>
      </c>
      <c r="B206">
        <v>36.039446428069603</v>
      </c>
      <c r="C206" s="8">
        <v>0.24908869987849333</v>
      </c>
      <c r="E206">
        <v>36.039446428069603</v>
      </c>
      <c r="F206">
        <f t="shared" si="3"/>
        <v>0.24908869987849333</v>
      </c>
    </row>
    <row r="207" spans="1:6" ht="105" x14ac:dyDescent="0.25">
      <c r="A207" s="4" t="s">
        <v>1288</v>
      </c>
      <c r="B207">
        <v>36.099324376851101</v>
      </c>
      <c r="C207" s="8">
        <v>0.25030376670716892</v>
      </c>
      <c r="E207">
        <v>36.099324376851101</v>
      </c>
      <c r="F207">
        <f t="shared" si="3"/>
        <v>0.25030376670716892</v>
      </c>
    </row>
    <row r="208" spans="1:6" ht="105" x14ac:dyDescent="0.25">
      <c r="A208" s="4" t="s">
        <v>1216</v>
      </c>
      <c r="B208">
        <v>36.195371099784218</v>
      </c>
      <c r="C208" s="8">
        <v>0.25151883353584448</v>
      </c>
      <c r="E208">
        <v>36.195371099784218</v>
      </c>
      <c r="F208">
        <f t="shared" si="3"/>
        <v>0.25151883353584448</v>
      </c>
    </row>
    <row r="209" spans="1:6" ht="105" x14ac:dyDescent="0.25">
      <c r="A209" s="4" t="s">
        <v>1345</v>
      </c>
      <c r="B209">
        <v>36.198124999999997</v>
      </c>
      <c r="C209" s="8">
        <v>0.25273390036452004</v>
      </c>
      <c r="E209">
        <v>36.198124999999997</v>
      </c>
      <c r="F209">
        <f t="shared" si="3"/>
        <v>0.25273390036452004</v>
      </c>
    </row>
    <row r="210" spans="1:6" ht="90" x14ac:dyDescent="0.25">
      <c r="A210" s="4" t="s">
        <v>994</v>
      </c>
      <c r="B210">
        <v>36.317797446382492</v>
      </c>
      <c r="C210" s="8">
        <v>0.25394896719319565</v>
      </c>
      <c r="E210">
        <v>36.317797446382492</v>
      </c>
      <c r="F210">
        <f t="shared" si="3"/>
        <v>0.25394896719319565</v>
      </c>
    </row>
    <row r="211" spans="1:6" ht="105" x14ac:dyDescent="0.25">
      <c r="A211" s="4" t="s">
        <v>1318</v>
      </c>
      <c r="B211">
        <v>36.321333333333335</v>
      </c>
      <c r="C211" s="8">
        <v>0.25516403402187121</v>
      </c>
      <c r="E211">
        <v>36.321333333333335</v>
      </c>
      <c r="F211">
        <f t="shared" si="3"/>
        <v>0.25516403402187121</v>
      </c>
    </row>
    <row r="212" spans="1:6" ht="105" x14ac:dyDescent="0.25">
      <c r="A212" s="4" t="s">
        <v>1140</v>
      </c>
      <c r="B212">
        <v>36.457139989285324</v>
      </c>
      <c r="C212" s="8">
        <v>0.25637910085054677</v>
      </c>
      <c r="E212">
        <v>36.457139989285324</v>
      </c>
      <c r="F212">
        <f t="shared" si="3"/>
        <v>0.25637910085054677</v>
      </c>
    </row>
    <row r="213" spans="1:6" ht="120" x14ac:dyDescent="0.25">
      <c r="A213" s="4" t="s">
        <v>1485</v>
      </c>
      <c r="B213">
        <v>36.536124077389836</v>
      </c>
      <c r="C213" s="8">
        <v>0.25759416767922233</v>
      </c>
      <c r="E213">
        <v>36.536124077389836</v>
      </c>
      <c r="F213">
        <f t="shared" si="3"/>
        <v>0.25759416767922233</v>
      </c>
    </row>
    <row r="214" spans="1:6" ht="120" x14ac:dyDescent="0.25">
      <c r="A214" s="4" t="s">
        <v>1471</v>
      </c>
      <c r="B214">
        <v>36.96985562343351</v>
      </c>
      <c r="C214" s="8">
        <v>0.25880923450789795</v>
      </c>
      <c r="E214">
        <v>36.96985562343351</v>
      </c>
      <c r="F214">
        <f t="shared" si="3"/>
        <v>0.25880923450789795</v>
      </c>
    </row>
    <row r="215" spans="1:6" ht="105" x14ac:dyDescent="0.25">
      <c r="A215" s="4" t="s">
        <v>1313</v>
      </c>
      <c r="B215">
        <v>37.229667785306056</v>
      </c>
      <c r="C215" s="8">
        <v>0.2600243013365735</v>
      </c>
      <c r="E215">
        <v>37.229667785306056</v>
      </c>
      <c r="F215">
        <f t="shared" si="3"/>
        <v>0.2600243013365735</v>
      </c>
    </row>
    <row r="216" spans="1:6" ht="105" x14ac:dyDescent="0.25">
      <c r="A216" s="4" t="s">
        <v>1274</v>
      </c>
      <c r="B216">
        <v>37.379764873413812</v>
      </c>
      <c r="C216" s="8">
        <v>0.26123936816524906</v>
      </c>
      <c r="E216">
        <v>37.379764873413812</v>
      </c>
      <c r="F216">
        <f t="shared" si="3"/>
        <v>0.26123936816524906</v>
      </c>
    </row>
    <row r="217" spans="1:6" ht="120" x14ac:dyDescent="0.25">
      <c r="A217" s="4" t="s">
        <v>1687</v>
      </c>
      <c r="B217">
        <v>37.385354430925567</v>
      </c>
      <c r="C217" s="8">
        <v>0.26245443499392468</v>
      </c>
      <c r="E217">
        <v>37.385354430925567</v>
      </c>
      <c r="F217">
        <f t="shared" si="3"/>
        <v>0.26245443499392468</v>
      </c>
    </row>
    <row r="218" spans="1:6" ht="90" x14ac:dyDescent="0.25">
      <c r="A218" s="4" t="s">
        <v>992</v>
      </c>
      <c r="B218">
        <v>37.422587245682443</v>
      </c>
      <c r="C218" s="8">
        <v>0.26366950182260024</v>
      </c>
      <c r="E218">
        <v>37.422587245682443</v>
      </c>
      <c r="F218">
        <f t="shared" si="3"/>
        <v>0.26366950182260024</v>
      </c>
    </row>
    <row r="219" spans="1:6" ht="105" x14ac:dyDescent="0.25">
      <c r="A219" s="4" t="s">
        <v>1094</v>
      </c>
      <c r="B219">
        <v>37.892030204733516</v>
      </c>
      <c r="C219" s="8">
        <v>0.2648845686512758</v>
      </c>
      <c r="E219">
        <v>37.892030204733516</v>
      </c>
      <c r="F219">
        <f t="shared" si="3"/>
        <v>0.2648845686512758</v>
      </c>
    </row>
    <row r="220" spans="1:6" ht="120" x14ac:dyDescent="0.25">
      <c r="A220" s="4" t="s">
        <v>1487</v>
      </c>
      <c r="B220">
        <v>38.153974056226254</v>
      </c>
      <c r="C220" s="8">
        <v>0.26609963547995141</v>
      </c>
      <c r="E220">
        <v>38.153974056226254</v>
      </c>
      <c r="F220">
        <f t="shared" si="3"/>
        <v>0.26609963547995141</v>
      </c>
    </row>
    <row r="221" spans="1:6" ht="105" x14ac:dyDescent="0.25">
      <c r="A221" s="4" t="s">
        <v>1098</v>
      </c>
      <c r="B221">
        <v>38.160580269387289</v>
      </c>
      <c r="C221" s="8">
        <v>0.26731470230862697</v>
      </c>
      <c r="E221">
        <v>38.160580269387289</v>
      </c>
      <c r="F221">
        <f t="shared" si="3"/>
        <v>0.26731470230862697</v>
      </c>
    </row>
    <row r="222" spans="1:6" ht="120" x14ac:dyDescent="0.25">
      <c r="A222" s="4" t="s">
        <v>1561</v>
      </c>
      <c r="B222">
        <v>38.34625097409284</v>
      </c>
      <c r="C222" s="8">
        <v>0.26852976913730253</v>
      </c>
      <c r="E222">
        <v>38.34625097409284</v>
      </c>
      <c r="F222">
        <f t="shared" si="3"/>
        <v>0.26852976913730253</v>
      </c>
    </row>
    <row r="223" spans="1:6" ht="120" x14ac:dyDescent="0.25">
      <c r="A223" s="4" t="s">
        <v>1699</v>
      </c>
      <c r="B223">
        <v>38.488991926881006</v>
      </c>
      <c r="C223" s="8">
        <v>0.26974483596597815</v>
      </c>
      <c r="E223">
        <v>38.488991926881006</v>
      </c>
      <c r="F223">
        <f t="shared" si="3"/>
        <v>0.26974483596597815</v>
      </c>
    </row>
    <row r="224" spans="1:6" ht="120" x14ac:dyDescent="0.25">
      <c r="A224" s="4" t="s">
        <v>1427</v>
      </c>
      <c r="B224">
        <v>38.546717847544194</v>
      </c>
      <c r="C224" s="8">
        <v>0.27095990279465371</v>
      </c>
      <c r="E224">
        <v>38.546717847544194</v>
      </c>
      <c r="F224">
        <f t="shared" si="3"/>
        <v>0.27095990279465371</v>
      </c>
    </row>
    <row r="225" spans="1:6" ht="120" x14ac:dyDescent="0.25">
      <c r="A225" s="4" t="s">
        <v>1510</v>
      </c>
      <c r="B225">
        <v>38.583019215770442</v>
      </c>
      <c r="C225" s="8">
        <v>0.27217496962332927</v>
      </c>
      <c r="E225">
        <v>38.583019215770442</v>
      </c>
      <c r="F225">
        <f t="shared" si="3"/>
        <v>0.27217496962332927</v>
      </c>
    </row>
    <row r="226" spans="1:6" ht="90" x14ac:dyDescent="0.25">
      <c r="A226" s="4" t="s">
        <v>996</v>
      </c>
      <c r="B226">
        <v>38.705660915760049</v>
      </c>
      <c r="C226" s="8">
        <v>0.27339003645200488</v>
      </c>
      <c r="E226">
        <v>38.705660915760049</v>
      </c>
      <c r="F226">
        <f t="shared" si="3"/>
        <v>0.27339003645200488</v>
      </c>
    </row>
    <row r="227" spans="1:6" ht="120" x14ac:dyDescent="0.25">
      <c r="A227" s="4" t="s">
        <v>1702</v>
      </c>
      <c r="B227">
        <v>38.78409183957551</v>
      </c>
      <c r="C227" s="8">
        <v>0.27460510328068044</v>
      </c>
      <c r="E227">
        <v>38.78409183957551</v>
      </c>
      <c r="F227">
        <f t="shared" si="3"/>
        <v>0.27460510328068044</v>
      </c>
    </row>
    <row r="228" spans="1:6" ht="105" x14ac:dyDescent="0.25">
      <c r="A228" s="4" t="s">
        <v>1222</v>
      </c>
      <c r="B228">
        <v>38.830256697804508</v>
      </c>
      <c r="C228" s="8">
        <v>0.275820170109356</v>
      </c>
      <c r="E228">
        <v>38.830256697804508</v>
      </c>
      <c r="F228">
        <f t="shared" si="3"/>
        <v>0.275820170109356</v>
      </c>
    </row>
    <row r="229" spans="1:6" ht="120" x14ac:dyDescent="0.25">
      <c r="A229" s="4" t="s">
        <v>1628</v>
      </c>
      <c r="B229">
        <v>38.888270748945857</v>
      </c>
      <c r="C229" s="8">
        <v>0.27703523693803161</v>
      </c>
      <c r="E229">
        <v>38.888270748945857</v>
      </c>
      <c r="F229">
        <f t="shared" si="3"/>
        <v>0.27703523693803161</v>
      </c>
    </row>
    <row r="230" spans="1:6" ht="105" x14ac:dyDescent="0.25">
      <c r="A230" s="4" t="s">
        <v>1275</v>
      </c>
      <c r="B230">
        <v>38.915316778872565</v>
      </c>
      <c r="C230" s="8">
        <v>0.27825030376670717</v>
      </c>
      <c r="E230">
        <v>38.915316778872565</v>
      </c>
      <c r="F230">
        <f t="shared" si="3"/>
        <v>0.27825030376670717</v>
      </c>
    </row>
    <row r="231" spans="1:6" ht="120" x14ac:dyDescent="0.25">
      <c r="A231" s="4" t="s">
        <v>1541</v>
      </c>
      <c r="B231">
        <v>38.951827719897665</v>
      </c>
      <c r="C231" s="8">
        <v>0.27946537059538273</v>
      </c>
      <c r="E231">
        <v>38.951827719897665</v>
      </c>
      <c r="F231">
        <f t="shared" si="3"/>
        <v>0.27946537059538273</v>
      </c>
    </row>
    <row r="232" spans="1:6" ht="120" x14ac:dyDescent="0.25">
      <c r="A232" s="4" t="s">
        <v>1368</v>
      </c>
      <c r="B232">
        <v>38.998984608481933</v>
      </c>
      <c r="C232" s="8">
        <v>0.28068043742405835</v>
      </c>
      <c r="E232">
        <v>38.998984608481933</v>
      </c>
      <c r="F232">
        <f t="shared" si="3"/>
        <v>0.28068043742405835</v>
      </c>
    </row>
    <row r="233" spans="1:6" ht="120" x14ac:dyDescent="0.25">
      <c r="A233" s="4" t="s">
        <v>1686</v>
      </c>
      <c r="B233">
        <v>39.084943151097178</v>
      </c>
      <c r="C233" s="8">
        <v>0.28189550425273391</v>
      </c>
      <c r="E233">
        <v>39.084943151097178</v>
      </c>
      <c r="F233">
        <f t="shared" si="3"/>
        <v>0.28189550425273391</v>
      </c>
    </row>
    <row r="234" spans="1:6" ht="105" x14ac:dyDescent="0.25">
      <c r="A234" s="4" t="s">
        <v>1662</v>
      </c>
      <c r="B234">
        <v>39.12682531939523</v>
      </c>
      <c r="C234" s="8">
        <v>0.28311057108140947</v>
      </c>
      <c r="E234">
        <v>39.12682531939523</v>
      </c>
      <c r="F234">
        <f t="shared" si="3"/>
        <v>0.28311057108140947</v>
      </c>
    </row>
    <row r="235" spans="1:6" ht="120" x14ac:dyDescent="0.25">
      <c r="A235" s="4" t="s">
        <v>1707</v>
      </c>
      <c r="B235">
        <v>39.17007654767734</v>
      </c>
      <c r="C235" s="8">
        <v>0.28432563791008503</v>
      </c>
      <c r="E235">
        <v>39.17007654767734</v>
      </c>
      <c r="F235">
        <f t="shared" si="3"/>
        <v>0.28432563791008503</v>
      </c>
    </row>
    <row r="236" spans="1:6" ht="105" x14ac:dyDescent="0.25">
      <c r="A236" s="4" t="s">
        <v>1348</v>
      </c>
      <c r="B236">
        <v>39.327822299710505</v>
      </c>
      <c r="C236" s="8">
        <v>0.28554070473876064</v>
      </c>
      <c r="E236">
        <v>39.327822299710505</v>
      </c>
      <c r="F236">
        <f t="shared" si="3"/>
        <v>0.28554070473876064</v>
      </c>
    </row>
    <row r="237" spans="1:6" ht="120" x14ac:dyDescent="0.25">
      <c r="A237" s="4" t="s">
        <v>1457</v>
      </c>
      <c r="B237">
        <v>39.438594906502871</v>
      </c>
      <c r="C237" s="8">
        <v>0.2867557715674362</v>
      </c>
      <c r="E237">
        <v>39.438594906502871</v>
      </c>
      <c r="F237">
        <f t="shared" si="3"/>
        <v>0.2867557715674362</v>
      </c>
    </row>
    <row r="238" spans="1:6" ht="90" x14ac:dyDescent="0.25">
      <c r="A238" s="4" t="s">
        <v>911</v>
      </c>
      <c r="B238">
        <v>39.521436590512955</v>
      </c>
      <c r="C238" s="8">
        <v>0.28797083839611176</v>
      </c>
      <c r="E238">
        <v>39.521436590512955</v>
      </c>
      <c r="F238">
        <f t="shared" si="3"/>
        <v>0.28797083839611176</v>
      </c>
    </row>
    <row r="239" spans="1:6" ht="105" x14ac:dyDescent="0.25">
      <c r="A239" s="4" t="s">
        <v>1176</v>
      </c>
      <c r="B239">
        <v>39.526009476055314</v>
      </c>
      <c r="C239" s="8">
        <v>0.28918590522478738</v>
      </c>
      <c r="E239">
        <v>39.526009476055314</v>
      </c>
      <c r="F239">
        <f t="shared" si="3"/>
        <v>0.28918590522478738</v>
      </c>
    </row>
    <row r="240" spans="1:6" ht="105" x14ac:dyDescent="0.25">
      <c r="A240" s="4" t="s">
        <v>1286</v>
      </c>
      <c r="B240">
        <v>39.575889074232265</v>
      </c>
      <c r="C240" s="8">
        <v>0.29040097205346294</v>
      </c>
      <c r="E240">
        <v>39.575889074232265</v>
      </c>
      <c r="F240">
        <f t="shared" si="3"/>
        <v>0.29040097205346294</v>
      </c>
    </row>
    <row r="241" spans="1:6" ht="105" x14ac:dyDescent="0.25">
      <c r="A241" s="4" t="s">
        <v>1164</v>
      </c>
      <c r="B241">
        <v>39.590250656969985</v>
      </c>
      <c r="C241" s="8">
        <v>0.2916160388821385</v>
      </c>
      <c r="E241">
        <v>39.590250656969985</v>
      </c>
      <c r="F241">
        <f t="shared" si="3"/>
        <v>0.2916160388821385</v>
      </c>
    </row>
    <row r="242" spans="1:6" ht="105" x14ac:dyDescent="0.25">
      <c r="A242" s="4" t="s">
        <v>1682</v>
      </c>
      <c r="B242">
        <v>39.807659560325597</v>
      </c>
      <c r="C242" s="8">
        <v>0.29283110571081411</v>
      </c>
      <c r="E242">
        <v>39.807659560325597</v>
      </c>
      <c r="F242">
        <f t="shared" si="3"/>
        <v>0.29283110571081411</v>
      </c>
    </row>
    <row r="243" spans="1:6" ht="90" x14ac:dyDescent="0.25">
      <c r="A243" s="4" t="s">
        <v>945</v>
      </c>
      <c r="B243">
        <v>39.959303899933026</v>
      </c>
      <c r="C243" s="8">
        <v>0.29404617253948967</v>
      </c>
      <c r="E243">
        <v>39.959303899933026</v>
      </c>
      <c r="F243">
        <f t="shared" si="3"/>
        <v>0.29404617253948967</v>
      </c>
    </row>
    <row r="244" spans="1:6" ht="105" x14ac:dyDescent="0.25">
      <c r="A244" s="4" t="s">
        <v>1047</v>
      </c>
      <c r="B244">
        <v>40.171994863437092</v>
      </c>
      <c r="C244" s="8">
        <v>0.29526123936816523</v>
      </c>
      <c r="E244">
        <v>40.171994863437092</v>
      </c>
      <c r="F244">
        <f t="shared" si="3"/>
        <v>0.29526123936816523</v>
      </c>
    </row>
    <row r="245" spans="1:6" ht="105" x14ac:dyDescent="0.25">
      <c r="A245" s="4" t="s">
        <v>1122</v>
      </c>
      <c r="B245">
        <v>40.195898086133361</v>
      </c>
      <c r="C245" s="8">
        <v>0.29647630619684084</v>
      </c>
      <c r="E245">
        <v>40.195898086133361</v>
      </c>
      <c r="F245">
        <f t="shared" si="3"/>
        <v>0.29647630619684084</v>
      </c>
    </row>
    <row r="246" spans="1:6" ht="120" x14ac:dyDescent="0.25">
      <c r="A246" s="4" t="s">
        <v>1610</v>
      </c>
      <c r="B246">
        <v>40.232110982751585</v>
      </c>
      <c r="C246" s="8">
        <v>0.2976913730255164</v>
      </c>
      <c r="E246">
        <v>40.232110982751585</v>
      </c>
      <c r="F246">
        <f t="shared" si="3"/>
        <v>0.2976913730255164</v>
      </c>
    </row>
    <row r="247" spans="1:6" ht="120" x14ac:dyDescent="0.25">
      <c r="A247" s="4" t="s">
        <v>1500</v>
      </c>
      <c r="B247">
        <v>40.26902489075411</v>
      </c>
      <c r="C247" s="8">
        <v>0.29890643985419196</v>
      </c>
      <c r="E247">
        <v>40.26902489075411</v>
      </c>
      <c r="F247">
        <f t="shared" si="3"/>
        <v>0.29890643985419196</v>
      </c>
    </row>
    <row r="248" spans="1:6" ht="105" x14ac:dyDescent="0.25">
      <c r="A248" s="4" t="s">
        <v>1038</v>
      </c>
      <c r="B248">
        <v>40.340485291095931</v>
      </c>
      <c r="C248" s="8">
        <v>0.30012150668286758</v>
      </c>
      <c r="E248">
        <v>40.340485291095931</v>
      </c>
      <c r="F248">
        <f t="shared" si="3"/>
        <v>0.30012150668286758</v>
      </c>
    </row>
    <row r="249" spans="1:6" ht="120" x14ac:dyDescent="0.25">
      <c r="A249" s="4" t="s">
        <v>1450</v>
      </c>
      <c r="B249">
        <v>40.37225432675838</v>
      </c>
      <c r="C249" s="8">
        <v>0.30133657351154314</v>
      </c>
      <c r="E249">
        <v>40.37225432675838</v>
      </c>
      <c r="F249">
        <f t="shared" si="3"/>
        <v>0.30133657351154314</v>
      </c>
    </row>
    <row r="250" spans="1:6" ht="105" x14ac:dyDescent="0.25">
      <c r="A250" s="4" t="s">
        <v>1337</v>
      </c>
      <c r="B250">
        <v>40.735145615159993</v>
      </c>
      <c r="C250" s="8">
        <v>0.3025516403402187</v>
      </c>
      <c r="E250">
        <v>40.735145615159993</v>
      </c>
      <c r="F250">
        <f t="shared" si="3"/>
        <v>0.3025516403402187</v>
      </c>
    </row>
    <row r="251" spans="1:6" ht="120" x14ac:dyDescent="0.25">
      <c r="A251" s="4" t="s">
        <v>1514</v>
      </c>
      <c r="B251">
        <v>40.758363003591185</v>
      </c>
      <c r="C251" s="8">
        <v>0.30376670716889431</v>
      </c>
      <c r="E251">
        <v>40.758363003591185</v>
      </c>
      <c r="F251">
        <f t="shared" si="3"/>
        <v>0.30376670716889431</v>
      </c>
    </row>
    <row r="252" spans="1:6" ht="90" x14ac:dyDescent="0.25">
      <c r="A252" s="4" t="s">
        <v>997</v>
      </c>
      <c r="B252">
        <v>40.842517641305299</v>
      </c>
      <c r="C252" s="8">
        <v>0.30498177399756987</v>
      </c>
      <c r="E252">
        <v>40.842517641305299</v>
      </c>
      <c r="F252">
        <f t="shared" si="3"/>
        <v>0.30498177399756987</v>
      </c>
    </row>
    <row r="253" spans="1:6" ht="105" x14ac:dyDescent="0.25">
      <c r="A253" s="4" t="s">
        <v>910</v>
      </c>
      <c r="B253">
        <v>41.217144451682991</v>
      </c>
      <c r="C253" s="8">
        <v>0.30619684082624543</v>
      </c>
      <c r="E253">
        <v>41.217144451682991</v>
      </c>
      <c r="F253">
        <f t="shared" si="3"/>
        <v>0.30619684082624543</v>
      </c>
    </row>
    <row r="254" spans="1:6" ht="105" x14ac:dyDescent="0.25">
      <c r="A254" s="4" t="s">
        <v>1356</v>
      </c>
      <c r="B254">
        <v>41.443686977080567</v>
      </c>
      <c r="C254" s="8">
        <v>0.30741190765492105</v>
      </c>
      <c r="E254">
        <v>41.443686977080567</v>
      </c>
      <c r="F254">
        <f t="shared" si="3"/>
        <v>0.30741190765492105</v>
      </c>
    </row>
    <row r="255" spans="1:6" ht="105" x14ac:dyDescent="0.25">
      <c r="A255" s="4" t="s">
        <v>1127</v>
      </c>
      <c r="B255">
        <v>41.457485489157449</v>
      </c>
      <c r="C255" s="8">
        <v>0.30862697448359661</v>
      </c>
      <c r="E255">
        <v>41.457485489157449</v>
      </c>
      <c r="F255">
        <f t="shared" si="3"/>
        <v>0.30862697448359661</v>
      </c>
    </row>
    <row r="256" spans="1:6" ht="90" x14ac:dyDescent="0.25">
      <c r="A256" s="4" t="s">
        <v>900</v>
      </c>
      <c r="B256">
        <v>41.51355927117482</v>
      </c>
      <c r="C256" s="8">
        <v>0.30984204131227217</v>
      </c>
      <c r="E256">
        <v>41.51355927117482</v>
      </c>
      <c r="F256">
        <f t="shared" si="3"/>
        <v>0.30984204131227217</v>
      </c>
    </row>
    <row r="257" spans="1:6" ht="90" x14ac:dyDescent="0.25">
      <c r="A257" s="4" t="s">
        <v>1022</v>
      </c>
      <c r="B257">
        <v>41.55530398499949</v>
      </c>
      <c r="C257" s="8">
        <v>0.31105710814094772</v>
      </c>
      <c r="E257">
        <v>41.55530398499949</v>
      </c>
      <c r="F257">
        <f t="shared" si="3"/>
        <v>0.31105710814094772</v>
      </c>
    </row>
    <row r="258" spans="1:6" ht="120" x14ac:dyDescent="0.25">
      <c r="A258" s="4" t="s">
        <v>1372</v>
      </c>
      <c r="B258">
        <v>41.564707520976832</v>
      </c>
      <c r="C258" s="8">
        <v>0.31227217496962334</v>
      </c>
      <c r="E258">
        <v>41.564707520976832</v>
      </c>
      <c r="F258">
        <f t="shared" si="3"/>
        <v>0.31227217496962334</v>
      </c>
    </row>
    <row r="259" spans="1:6" ht="120" x14ac:dyDescent="0.25">
      <c r="A259" s="4" t="s">
        <v>1502</v>
      </c>
      <c r="B259">
        <v>41.660131272679685</v>
      </c>
      <c r="C259" s="8">
        <v>0.3134872417982989</v>
      </c>
      <c r="E259">
        <v>41.660131272679685</v>
      </c>
      <c r="F259">
        <f t="shared" ref="F259:F322" si="4">_xlfn.RANK.EQ(E259,$E$2:$E$824,1)/COUNT($E$2:$E$824)</f>
        <v>0.3134872417982989</v>
      </c>
    </row>
    <row r="260" spans="1:6" ht="120" x14ac:dyDescent="0.25">
      <c r="A260" s="4" t="s">
        <v>1406</v>
      </c>
      <c r="B260">
        <v>41.714121589696688</v>
      </c>
      <c r="C260" s="8">
        <v>0.31470230862697446</v>
      </c>
      <c r="E260">
        <v>41.714121589696688</v>
      </c>
      <c r="F260">
        <f t="shared" si="4"/>
        <v>0.31470230862697446</v>
      </c>
    </row>
    <row r="261" spans="1:6" ht="105" x14ac:dyDescent="0.25">
      <c r="A261" s="4" t="s">
        <v>1319</v>
      </c>
      <c r="B261">
        <v>41.714134637691195</v>
      </c>
      <c r="C261" s="8">
        <v>0.31591737545565007</v>
      </c>
      <c r="E261">
        <v>41.714134637691195</v>
      </c>
      <c r="F261">
        <f t="shared" si="4"/>
        <v>0.31591737545565007</v>
      </c>
    </row>
    <row r="262" spans="1:6" ht="120" x14ac:dyDescent="0.25">
      <c r="A262" s="4" t="s">
        <v>1517</v>
      </c>
      <c r="B262">
        <v>41.81605603346749</v>
      </c>
      <c r="C262" s="8">
        <v>0.31713244228432563</v>
      </c>
      <c r="E262">
        <v>41.81605603346749</v>
      </c>
      <c r="F262">
        <f t="shared" si="4"/>
        <v>0.31713244228432563</v>
      </c>
    </row>
    <row r="263" spans="1:6" ht="120" x14ac:dyDescent="0.25">
      <c r="A263" s="4" t="s">
        <v>1623</v>
      </c>
      <c r="B263">
        <v>41.871313895963453</v>
      </c>
      <c r="C263" s="8">
        <v>0.31834750911300119</v>
      </c>
      <c r="E263">
        <v>41.871313895963453</v>
      </c>
      <c r="F263">
        <f t="shared" si="4"/>
        <v>0.31834750911300119</v>
      </c>
    </row>
    <row r="264" spans="1:6" ht="105" x14ac:dyDescent="0.25">
      <c r="A264" s="4" t="s">
        <v>1268</v>
      </c>
      <c r="B264">
        <v>41.910303382199643</v>
      </c>
      <c r="C264" s="8">
        <v>0.31956257594167681</v>
      </c>
      <c r="E264">
        <v>41.910303382199643</v>
      </c>
      <c r="F264">
        <f t="shared" si="4"/>
        <v>0.31956257594167681</v>
      </c>
    </row>
    <row r="265" spans="1:6" ht="105" x14ac:dyDescent="0.25">
      <c r="A265" s="4" t="s">
        <v>1178</v>
      </c>
      <c r="B265">
        <v>41.936244994608039</v>
      </c>
      <c r="C265" s="8">
        <v>0.32077764277035237</v>
      </c>
      <c r="E265">
        <v>41.936244994608039</v>
      </c>
      <c r="F265">
        <f t="shared" si="4"/>
        <v>0.32077764277035237</v>
      </c>
    </row>
    <row r="266" spans="1:6" ht="105" x14ac:dyDescent="0.25">
      <c r="A266" s="4" t="s">
        <v>1308</v>
      </c>
      <c r="B266">
        <v>42.02731087351723</v>
      </c>
      <c r="C266" s="8">
        <v>0.32199270959902793</v>
      </c>
      <c r="E266">
        <v>42.02731087351723</v>
      </c>
      <c r="F266">
        <f t="shared" si="4"/>
        <v>0.32199270959902793</v>
      </c>
    </row>
    <row r="267" spans="1:6" ht="90" x14ac:dyDescent="0.25">
      <c r="A267" s="4" t="s">
        <v>1014</v>
      </c>
      <c r="B267">
        <v>42.047877537245633</v>
      </c>
      <c r="C267" s="8">
        <v>0.32320777642770354</v>
      </c>
      <c r="E267">
        <v>42.047877537245633</v>
      </c>
      <c r="F267">
        <f t="shared" si="4"/>
        <v>0.32320777642770354</v>
      </c>
    </row>
    <row r="268" spans="1:6" ht="90" x14ac:dyDescent="0.25">
      <c r="A268" s="4" t="s">
        <v>933</v>
      </c>
      <c r="B268">
        <v>42.190074631899563</v>
      </c>
      <c r="C268" s="8">
        <v>0.3244228432563791</v>
      </c>
      <c r="E268">
        <v>42.190074631899563</v>
      </c>
      <c r="F268">
        <f t="shared" si="4"/>
        <v>0.3244228432563791</v>
      </c>
    </row>
    <row r="269" spans="1:6" ht="90" x14ac:dyDescent="0.25">
      <c r="A269" s="4" t="s">
        <v>885</v>
      </c>
      <c r="B269">
        <v>42.253532168934399</v>
      </c>
      <c r="C269" s="8">
        <v>0.32563791008505466</v>
      </c>
      <c r="E269">
        <v>42.253532168934399</v>
      </c>
      <c r="F269">
        <f t="shared" si="4"/>
        <v>0.32563791008505466</v>
      </c>
    </row>
    <row r="270" spans="1:6" ht="120" x14ac:dyDescent="0.25">
      <c r="A270" s="4" t="s">
        <v>1650</v>
      </c>
      <c r="B270">
        <v>42.386109485631437</v>
      </c>
      <c r="C270" s="8">
        <v>0.32685297691373028</v>
      </c>
      <c r="E270">
        <v>42.386109485631437</v>
      </c>
      <c r="F270">
        <f t="shared" si="4"/>
        <v>0.32685297691373028</v>
      </c>
    </row>
    <row r="271" spans="1:6" ht="120" x14ac:dyDescent="0.25">
      <c r="A271" s="4" t="s">
        <v>1624</v>
      </c>
      <c r="B271">
        <v>42.38704648168541</v>
      </c>
      <c r="C271" s="8">
        <v>0.32806804374240583</v>
      </c>
      <c r="E271">
        <v>42.38704648168541</v>
      </c>
      <c r="F271">
        <f t="shared" si="4"/>
        <v>0.32806804374240583</v>
      </c>
    </row>
    <row r="272" spans="1:6" ht="105" x14ac:dyDescent="0.25">
      <c r="A272" s="4" t="s">
        <v>1129</v>
      </c>
      <c r="B272">
        <v>42.423342631150597</v>
      </c>
      <c r="C272" s="8">
        <v>0.32928311057108139</v>
      </c>
      <c r="E272">
        <v>42.423342631150597</v>
      </c>
      <c r="F272">
        <f t="shared" si="4"/>
        <v>0.32928311057108139</v>
      </c>
    </row>
    <row r="273" spans="1:6" ht="120" x14ac:dyDescent="0.25">
      <c r="A273" s="4" t="s">
        <v>1544</v>
      </c>
      <c r="B273">
        <v>42.43671071212114</v>
      </c>
      <c r="C273" s="8">
        <v>0.33049817739975701</v>
      </c>
      <c r="E273">
        <v>42.43671071212114</v>
      </c>
      <c r="F273">
        <f t="shared" si="4"/>
        <v>0.33049817739975701</v>
      </c>
    </row>
    <row r="274" spans="1:6" ht="105" x14ac:dyDescent="0.25">
      <c r="A274" s="4" t="s">
        <v>1092</v>
      </c>
      <c r="B274">
        <v>42.497261661405304</v>
      </c>
      <c r="C274" s="8">
        <v>0.33171324422843257</v>
      </c>
      <c r="E274">
        <v>42.497261661405304</v>
      </c>
      <c r="F274">
        <f t="shared" si="4"/>
        <v>0.33171324422843257</v>
      </c>
    </row>
    <row r="275" spans="1:6" ht="105" x14ac:dyDescent="0.25">
      <c r="A275" s="4" t="s">
        <v>1660</v>
      </c>
      <c r="B275">
        <v>42.534157056474676</v>
      </c>
      <c r="C275" s="8">
        <v>0.33292831105710813</v>
      </c>
      <c r="E275">
        <v>42.534157056474676</v>
      </c>
      <c r="F275">
        <f t="shared" si="4"/>
        <v>0.33292831105710813</v>
      </c>
    </row>
    <row r="276" spans="1:6" ht="90" x14ac:dyDescent="0.25">
      <c r="A276" s="4" t="s">
        <v>998</v>
      </c>
      <c r="B276">
        <v>42.640268901145845</v>
      </c>
      <c r="C276" s="8">
        <v>0.33414337788578374</v>
      </c>
      <c r="E276">
        <v>42.640268901145845</v>
      </c>
      <c r="F276">
        <f t="shared" si="4"/>
        <v>0.33414337788578374</v>
      </c>
    </row>
    <row r="277" spans="1:6" ht="120" x14ac:dyDescent="0.25">
      <c r="A277" s="4" t="s">
        <v>1400</v>
      </c>
      <c r="B277">
        <v>42.734126882623549</v>
      </c>
      <c r="C277" s="8">
        <v>0.3353584447144593</v>
      </c>
      <c r="E277">
        <v>42.734126882623549</v>
      </c>
      <c r="F277">
        <f t="shared" si="4"/>
        <v>0.3353584447144593</v>
      </c>
    </row>
    <row r="278" spans="1:6" ht="120" x14ac:dyDescent="0.25">
      <c r="A278" s="4" t="s">
        <v>1600</v>
      </c>
      <c r="B278">
        <v>42.868783284287751</v>
      </c>
      <c r="C278" s="8">
        <v>0.33657351154313486</v>
      </c>
      <c r="E278">
        <v>42.868783284287751</v>
      </c>
      <c r="F278">
        <f t="shared" si="4"/>
        <v>0.33657351154313486</v>
      </c>
    </row>
    <row r="279" spans="1:6" ht="120" x14ac:dyDescent="0.25">
      <c r="A279" s="4" t="s">
        <v>1637</v>
      </c>
      <c r="B279">
        <v>42.94047079406338</v>
      </c>
      <c r="C279" s="8">
        <v>0.33778857837181048</v>
      </c>
      <c r="E279">
        <v>42.94047079406338</v>
      </c>
      <c r="F279">
        <f t="shared" si="4"/>
        <v>0.33778857837181048</v>
      </c>
    </row>
    <row r="280" spans="1:6" ht="120" x14ac:dyDescent="0.25">
      <c r="A280" s="4" t="s">
        <v>1459</v>
      </c>
      <c r="B280">
        <v>42.954452664287608</v>
      </c>
      <c r="C280" s="8">
        <v>0.33900364520048604</v>
      </c>
      <c r="E280">
        <v>42.954452664287608</v>
      </c>
      <c r="F280">
        <f t="shared" si="4"/>
        <v>0.33900364520048604</v>
      </c>
    </row>
    <row r="281" spans="1:6" ht="120" x14ac:dyDescent="0.25">
      <c r="A281" s="4" t="s">
        <v>1581</v>
      </c>
      <c r="B281">
        <v>43.038814541560704</v>
      </c>
      <c r="C281" s="8">
        <v>0.3402187120291616</v>
      </c>
      <c r="E281">
        <v>43.038814541560704</v>
      </c>
      <c r="F281">
        <f t="shared" si="4"/>
        <v>0.3402187120291616</v>
      </c>
    </row>
    <row r="282" spans="1:6" ht="120" x14ac:dyDescent="0.25">
      <c r="A282" s="4" t="s">
        <v>1509</v>
      </c>
      <c r="B282">
        <v>43.061999809576889</v>
      </c>
      <c r="C282" s="8">
        <v>0.34143377885783716</v>
      </c>
      <c r="E282">
        <v>43.061999809576889</v>
      </c>
      <c r="F282">
        <f t="shared" si="4"/>
        <v>0.34143377885783716</v>
      </c>
    </row>
    <row r="283" spans="1:6" ht="120" x14ac:dyDescent="0.25">
      <c r="A283" s="4" t="s">
        <v>1649</v>
      </c>
      <c r="B283">
        <v>43.395625000000003</v>
      </c>
      <c r="C283" s="8">
        <v>0.34264884568651277</v>
      </c>
      <c r="E283">
        <v>43.395625000000003</v>
      </c>
      <c r="F283">
        <f t="shared" si="4"/>
        <v>0.34264884568651277</v>
      </c>
    </row>
    <row r="284" spans="1:6" ht="90" x14ac:dyDescent="0.25">
      <c r="A284" s="4" t="s">
        <v>1015</v>
      </c>
      <c r="B284">
        <v>43.559723277532527</v>
      </c>
      <c r="C284" s="8">
        <v>0.34386391251518833</v>
      </c>
      <c r="E284">
        <v>43.559723277532527</v>
      </c>
      <c r="F284">
        <f t="shared" si="4"/>
        <v>0.34386391251518833</v>
      </c>
    </row>
    <row r="285" spans="1:6" ht="105" x14ac:dyDescent="0.25">
      <c r="A285" s="4" t="s">
        <v>1284</v>
      </c>
      <c r="B285">
        <v>43.605242694843362</v>
      </c>
      <c r="C285" s="8">
        <v>0.34507897934386389</v>
      </c>
      <c r="E285">
        <v>43.605242694843362</v>
      </c>
      <c r="F285">
        <f t="shared" si="4"/>
        <v>0.34507897934386389</v>
      </c>
    </row>
    <row r="286" spans="1:6" ht="105" x14ac:dyDescent="0.25">
      <c r="A286" s="4" t="s">
        <v>1352</v>
      </c>
      <c r="B286">
        <v>43.618847775686817</v>
      </c>
      <c r="C286" s="8">
        <v>0.3462940461725395</v>
      </c>
      <c r="E286">
        <v>43.618847775686817</v>
      </c>
      <c r="F286">
        <f t="shared" si="4"/>
        <v>0.3462940461725395</v>
      </c>
    </row>
    <row r="287" spans="1:6" ht="120" x14ac:dyDescent="0.25">
      <c r="A287" s="4" t="s">
        <v>1708</v>
      </c>
      <c r="B287">
        <v>43.657823279065759</v>
      </c>
      <c r="C287" s="8">
        <v>0.34750911300121506</v>
      </c>
      <c r="E287">
        <v>43.657823279065759</v>
      </c>
      <c r="F287">
        <f t="shared" si="4"/>
        <v>0.34750911300121506</v>
      </c>
    </row>
    <row r="288" spans="1:6" ht="105" x14ac:dyDescent="0.25">
      <c r="A288" s="4" t="s">
        <v>1182</v>
      </c>
      <c r="B288">
        <v>43.777738863490889</v>
      </c>
      <c r="C288" s="8">
        <v>0.34872417982989062</v>
      </c>
      <c r="E288">
        <v>43.777738863490889</v>
      </c>
      <c r="F288">
        <f t="shared" si="4"/>
        <v>0.34872417982989062</v>
      </c>
    </row>
    <row r="289" spans="1:6" ht="120" x14ac:dyDescent="0.25">
      <c r="A289" s="4" t="s">
        <v>1456</v>
      </c>
      <c r="B289">
        <v>43.883124310169507</v>
      </c>
      <c r="C289" s="8">
        <v>0.34993924665856624</v>
      </c>
      <c r="E289">
        <v>43.883124310169507</v>
      </c>
      <c r="F289">
        <f t="shared" si="4"/>
        <v>0.34993924665856624</v>
      </c>
    </row>
    <row r="290" spans="1:6" ht="120" x14ac:dyDescent="0.25">
      <c r="A290" s="4" t="s">
        <v>1706</v>
      </c>
      <c r="B290">
        <v>44.023853978469973</v>
      </c>
      <c r="C290" s="8">
        <v>0.3511543134872418</v>
      </c>
      <c r="E290">
        <v>44.023853978469973</v>
      </c>
      <c r="F290">
        <f t="shared" si="4"/>
        <v>0.3511543134872418</v>
      </c>
    </row>
    <row r="291" spans="1:6" ht="120" x14ac:dyDescent="0.25">
      <c r="A291" s="4" t="s">
        <v>1389</v>
      </c>
      <c r="B291">
        <v>44.027035215950455</v>
      </c>
      <c r="C291" s="8">
        <v>0.35236938031591736</v>
      </c>
      <c r="E291">
        <v>44.027035215950455</v>
      </c>
      <c r="F291">
        <f t="shared" si="4"/>
        <v>0.35236938031591736</v>
      </c>
    </row>
    <row r="292" spans="1:6" ht="105" x14ac:dyDescent="0.25">
      <c r="A292" s="4" t="s">
        <v>1287</v>
      </c>
      <c r="B292">
        <v>44.039582165335048</v>
      </c>
      <c r="C292" s="8">
        <v>0.35358444714459297</v>
      </c>
      <c r="E292">
        <v>44.039582165335048</v>
      </c>
      <c r="F292">
        <f t="shared" si="4"/>
        <v>0.35358444714459297</v>
      </c>
    </row>
    <row r="293" spans="1:6" ht="120" x14ac:dyDescent="0.25">
      <c r="A293" s="4" t="s">
        <v>1488</v>
      </c>
      <c r="B293">
        <v>44.171238532310383</v>
      </c>
      <c r="C293" s="8">
        <v>0.35479951397326853</v>
      </c>
      <c r="E293">
        <v>44.171238532310383</v>
      </c>
      <c r="F293">
        <f t="shared" si="4"/>
        <v>0.35479951397326853</v>
      </c>
    </row>
    <row r="294" spans="1:6" ht="120" x14ac:dyDescent="0.25">
      <c r="A294" s="4" t="s">
        <v>1516</v>
      </c>
      <c r="B294">
        <v>44.223674046305177</v>
      </c>
      <c r="C294" s="8">
        <v>0.35601458080194409</v>
      </c>
      <c r="E294">
        <v>44.223674046305177</v>
      </c>
      <c r="F294">
        <f t="shared" si="4"/>
        <v>0.35601458080194409</v>
      </c>
    </row>
    <row r="295" spans="1:6" ht="120" x14ac:dyDescent="0.25">
      <c r="A295" s="4" t="s">
        <v>1690</v>
      </c>
      <c r="B295">
        <v>44.410825578584195</v>
      </c>
      <c r="C295" s="8">
        <v>0.35722964763061971</v>
      </c>
      <c r="E295">
        <v>44.410825578584195</v>
      </c>
      <c r="F295">
        <f t="shared" si="4"/>
        <v>0.35722964763061971</v>
      </c>
    </row>
    <row r="296" spans="1:6" ht="120" x14ac:dyDescent="0.25">
      <c r="A296" s="4" t="s">
        <v>1472</v>
      </c>
      <c r="B296">
        <v>44.417618523911088</v>
      </c>
      <c r="C296" s="8">
        <v>0.35844471445929527</v>
      </c>
      <c r="E296">
        <v>44.417618523911088</v>
      </c>
      <c r="F296">
        <f t="shared" si="4"/>
        <v>0.35844471445929527</v>
      </c>
    </row>
    <row r="297" spans="1:6" ht="120" x14ac:dyDescent="0.25">
      <c r="A297" s="4" t="s">
        <v>1492</v>
      </c>
      <c r="B297">
        <v>44.443358708960481</v>
      </c>
      <c r="C297" s="8">
        <v>0.35965978128797083</v>
      </c>
      <c r="E297">
        <v>44.443358708960481</v>
      </c>
      <c r="F297">
        <f t="shared" si="4"/>
        <v>0.35965978128797083</v>
      </c>
    </row>
    <row r="298" spans="1:6" ht="105" x14ac:dyDescent="0.25">
      <c r="A298" s="4" t="s">
        <v>1310</v>
      </c>
      <c r="B298">
        <v>44.569585173470166</v>
      </c>
      <c r="C298" s="8">
        <v>0.36087484811664644</v>
      </c>
      <c r="E298">
        <v>44.569585173470166</v>
      </c>
      <c r="F298">
        <f t="shared" si="4"/>
        <v>0.36087484811664644</v>
      </c>
    </row>
    <row r="299" spans="1:6" ht="105" x14ac:dyDescent="0.25">
      <c r="A299" s="4" t="s">
        <v>1163</v>
      </c>
      <c r="B299">
        <v>44.678175695194909</v>
      </c>
      <c r="C299" s="8">
        <v>0.362089914945322</v>
      </c>
      <c r="E299">
        <v>44.678175695194909</v>
      </c>
      <c r="F299">
        <f t="shared" si="4"/>
        <v>0.362089914945322</v>
      </c>
    </row>
    <row r="300" spans="1:6" ht="120" x14ac:dyDescent="0.25">
      <c r="A300" s="4" t="s">
        <v>1441</v>
      </c>
      <c r="B300">
        <v>44.686637277531965</v>
      </c>
      <c r="C300" s="8">
        <v>0.36330498177399756</v>
      </c>
      <c r="E300">
        <v>44.686637277531965</v>
      </c>
      <c r="F300">
        <f t="shared" si="4"/>
        <v>0.36330498177399756</v>
      </c>
    </row>
    <row r="301" spans="1:6" ht="120" x14ac:dyDescent="0.25">
      <c r="A301" s="4" t="s">
        <v>1542</v>
      </c>
      <c r="B301">
        <v>44.781238441873846</v>
      </c>
      <c r="C301" s="8">
        <v>0.36452004860267317</v>
      </c>
      <c r="E301">
        <v>44.781238441873846</v>
      </c>
      <c r="F301">
        <f t="shared" si="4"/>
        <v>0.36452004860267317</v>
      </c>
    </row>
    <row r="302" spans="1:6" ht="105" x14ac:dyDescent="0.25">
      <c r="A302" s="4" t="s">
        <v>1132</v>
      </c>
      <c r="B302">
        <v>44.887559887582327</v>
      </c>
      <c r="C302" s="8">
        <v>0.36573511543134873</v>
      </c>
      <c r="E302">
        <v>44.887559887582327</v>
      </c>
      <c r="F302">
        <f t="shared" si="4"/>
        <v>0.36573511543134873</v>
      </c>
    </row>
    <row r="303" spans="1:6" ht="120" x14ac:dyDescent="0.25">
      <c r="A303" s="4" t="s">
        <v>1497</v>
      </c>
      <c r="B303">
        <v>44.8942494566097</v>
      </c>
      <c r="C303" s="8">
        <v>0.36695018226002429</v>
      </c>
      <c r="E303">
        <v>44.8942494566097</v>
      </c>
      <c r="F303">
        <f t="shared" si="4"/>
        <v>0.36695018226002429</v>
      </c>
    </row>
    <row r="304" spans="1:6" ht="120" x14ac:dyDescent="0.25">
      <c r="A304" s="4" t="s">
        <v>1701</v>
      </c>
      <c r="B304">
        <v>44.939216458660773</v>
      </c>
      <c r="C304" s="8">
        <v>0.36816524908869985</v>
      </c>
      <c r="E304">
        <v>44.939216458660773</v>
      </c>
      <c r="F304">
        <f t="shared" si="4"/>
        <v>0.36816524908869985</v>
      </c>
    </row>
    <row r="305" spans="1:6" ht="120" x14ac:dyDescent="0.25">
      <c r="A305" s="4" t="s">
        <v>1407</v>
      </c>
      <c r="B305">
        <v>45.009914725780668</v>
      </c>
      <c r="C305" s="8">
        <v>0.36938031591737547</v>
      </c>
      <c r="E305">
        <v>45.009914725780668</v>
      </c>
      <c r="F305">
        <f t="shared" si="4"/>
        <v>0.36938031591737547</v>
      </c>
    </row>
    <row r="306" spans="1:6" ht="120" x14ac:dyDescent="0.25">
      <c r="A306" s="4" t="s">
        <v>1619</v>
      </c>
      <c r="B306">
        <v>45.138305175511931</v>
      </c>
      <c r="C306" s="8">
        <v>0.37059538274605103</v>
      </c>
      <c r="E306">
        <v>45.138305175511931</v>
      </c>
      <c r="F306">
        <f t="shared" si="4"/>
        <v>0.37059538274605103</v>
      </c>
    </row>
    <row r="307" spans="1:6" ht="105" x14ac:dyDescent="0.25">
      <c r="A307" s="4" t="s">
        <v>1353</v>
      </c>
      <c r="B307">
        <v>45.378190131991516</v>
      </c>
      <c r="C307" s="8">
        <v>0.37181044957472659</v>
      </c>
      <c r="E307">
        <v>45.378190131991516</v>
      </c>
      <c r="F307">
        <f t="shared" si="4"/>
        <v>0.37181044957472659</v>
      </c>
    </row>
    <row r="308" spans="1:6" ht="105" x14ac:dyDescent="0.25">
      <c r="A308" s="4" t="s">
        <v>1300</v>
      </c>
      <c r="B308">
        <v>45.470579772783815</v>
      </c>
      <c r="C308" s="8">
        <v>0.3730255164034022</v>
      </c>
      <c r="E308">
        <v>45.470579772783815</v>
      </c>
      <c r="F308">
        <f t="shared" si="4"/>
        <v>0.3730255164034022</v>
      </c>
    </row>
    <row r="309" spans="1:6" ht="120" x14ac:dyDescent="0.25">
      <c r="A309" s="4" t="s">
        <v>1381</v>
      </c>
      <c r="B309">
        <v>45.517930263209777</v>
      </c>
      <c r="C309" s="8">
        <v>0.37424058323207776</v>
      </c>
      <c r="E309">
        <v>45.517930263209777</v>
      </c>
      <c r="F309">
        <f t="shared" si="4"/>
        <v>0.37424058323207776</v>
      </c>
    </row>
    <row r="310" spans="1:6" ht="105" x14ac:dyDescent="0.25">
      <c r="A310" s="4" t="s">
        <v>1056</v>
      </c>
      <c r="B310">
        <v>45.564068026107137</v>
      </c>
      <c r="C310" s="8">
        <v>0.37545565006075332</v>
      </c>
      <c r="E310">
        <v>45.564068026107137</v>
      </c>
      <c r="F310">
        <f t="shared" si="4"/>
        <v>0.37545565006075332</v>
      </c>
    </row>
    <row r="311" spans="1:6" ht="105" x14ac:dyDescent="0.25">
      <c r="A311" s="4" t="s">
        <v>1344</v>
      </c>
      <c r="B311">
        <v>45.61012561144134</v>
      </c>
      <c r="C311" s="8">
        <v>0.37667071688942894</v>
      </c>
      <c r="E311">
        <v>45.61012561144134</v>
      </c>
      <c r="F311">
        <f t="shared" si="4"/>
        <v>0.37667071688942894</v>
      </c>
    </row>
    <row r="312" spans="1:6" ht="105" x14ac:dyDescent="0.25">
      <c r="A312" s="4" t="s">
        <v>1093</v>
      </c>
      <c r="B312">
        <v>45.664143591581862</v>
      </c>
      <c r="C312" s="8">
        <v>0.3778857837181045</v>
      </c>
      <c r="E312">
        <v>45.664143591581862</v>
      </c>
      <c r="F312">
        <f t="shared" si="4"/>
        <v>0.3778857837181045</v>
      </c>
    </row>
    <row r="313" spans="1:6" ht="105" x14ac:dyDescent="0.25">
      <c r="A313" s="4" t="s">
        <v>1347</v>
      </c>
      <c r="B313">
        <v>45.817623111603027</v>
      </c>
      <c r="C313" s="8">
        <v>0.37910085054678005</v>
      </c>
      <c r="E313">
        <v>45.817623111603027</v>
      </c>
      <c r="F313">
        <f t="shared" si="4"/>
        <v>0.37910085054678005</v>
      </c>
    </row>
    <row r="314" spans="1:6" ht="105" x14ac:dyDescent="0.25">
      <c r="A314" s="4" t="s">
        <v>1205</v>
      </c>
      <c r="B314">
        <v>45.825834090998782</v>
      </c>
      <c r="C314" s="8">
        <v>0.38031591737545567</v>
      </c>
      <c r="E314">
        <v>45.825834090998782</v>
      </c>
      <c r="F314">
        <f t="shared" si="4"/>
        <v>0.38031591737545567</v>
      </c>
    </row>
    <row r="315" spans="1:6" ht="105" x14ac:dyDescent="0.25">
      <c r="A315" s="4" t="s">
        <v>1190</v>
      </c>
      <c r="B315">
        <v>45.853124999999999</v>
      </c>
      <c r="C315" s="8">
        <v>0.38153098420413123</v>
      </c>
      <c r="E315">
        <v>45.853124999999999</v>
      </c>
      <c r="F315">
        <f t="shared" si="4"/>
        <v>0.38153098420413123</v>
      </c>
    </row>
    <row r="316" spans="1:6" ht="120" x14ac:dyDescent="0.25">
      <c r="A316" s="4" t="s">
        <v>1435</v>
      </c>
      <c r="B316">
        <v>45.97175143285191</v>
      </c>
      <c r="C316" s="8">
        <v>0.38274605103280679</v>
      </c>
      <c r="E316">
        <v>45.97175143285191</v>
      </c>
      <c r="F316">
        <f t="shared" si="4"/>
        <v>0.38274605103280679</v>
      </c>
    </row>
    <row r="317" spans="1:6" ht="120" x14ac:dyDescent="0.25">
      <c r="A317" s="4" t="s">
        <v>1693</v>
      </c>
      <c r="B317">
        <v>45.991350593473172</v>
      </c>
      <c r="C317" s="8">
        <v>0.3839611178614824</v>
      </c>
      <c r="E317">
        <v>45.991350593473172</v>
      </c>
      <c r="F317">
        <f t="shared" si="4"/>
        <v>0.3839611178614824</v>
      </c>
    </row>
    <row r="318" spans="1:6" ht="120" x14ac:dyDescent="0.25">
      <c r="A318" s="4" t="s">
        <v>1499</v>
      </c>
      <c r="B318">
        <v>46.019304830625344</v>
      </c>
      <c r="C318" s="8">
        <v>0.38517618469015796</v>
      </c>
      <c r="E318">
        <v>46.019304830625344</v>
      </c>
      <c r="F318">
        <f t="shared" si="4"/>
        <v>0.38517618469015796</v>
      </c>
    </row>
    <row r="319" spans="1:6" ht="105" x14ac:dyDescent="0.25">
      <c r="A319" s="4" t="s">
        <v>1665</v>
      </c>
      <c r="B319">
        <v>46.045152640721227</v>
      </c>
      <c r="C319" s="8">
        <v>0.38639125151883352</v>
      </c>
      <c r="E319">
        <v>46.045152640721227</v>
      </c>
      <c r="F319">
        <f t="shared" si="4"/>
        <v>0.38639125151883352</v>
      </c>
    </row>
    <row r="320" spans="1:6" ht="120" x14ac:dyDescent="0.25">
      <c r="A320" s="4" t="s">
        <v>1473</v>
      </c>
      <c r="B320">
        <v>46.055760591922052</v>
      </c>
      <c r="C320" s="8">
        <v>0.38760631834750914</v>
      </c>
      <c r="E320">
        <v>46.055760591922052</v>
      </c>
      <c r="F320">
        <f t="shared" si="4"/>
        <v>0.38760631834750914</v>
      </c>
    </row>
    <row r="321" spans="1:6" ht="105" x14ac:dyDescent="0.25">
      <c r="A321" s="4" t="s">
        <v>1096</v>
      </c>
      <c r="B321">
        <v>46.114602488120418</v>
      </c>
      <c r="C321" s="8">
        <v>0.3888213851761847</v>
      </c>
      <c r="E321">
        <v>46.114602488120418</v>
      </c>
      <c r="F321">
        <f t="shared" si="4"/>
        <v>0.3888213851761847</v>
      </c>
    </row>
    <row r="322" spans="1:6" ht="120" x14ac:dyDescent="0.25">
      <c r="A322" s="4" t="s">
        <v>1553</v>
      </c>
      <c r="B322">
        <v>46.278970860450627</v>
      </c>
      <c r="C322" s="8">
        <v>0.39003645200486026</v>
      </c>
      <c r="E322">
        <v>46.278970860450627</v>
      </c>
      <c r="F322">
        <f t="shared" si="4"/>
        <v>0.39003645200486026</v>
      </c>
    </row>
    <row r="323" spans="1:6" ht="120" x14ac:dyDescent="0.25">
      <c r="A323" s="4" t="s">
        <v>1640</v>
      </c>
      <c r="B323">
        <v>46.319009553816144</v>
      </c>
      <c r="C323" s="8">
        <v>0.39125151883353587</v>
      </c>
      <c r="E323">
        <v>46.319009553816144</v>
      </c>
      <c r="F323">
        <f t="shared" ref="F323:F386" si="5">_xlfn.RANK.EQ(E323,$E$2:$E$824,1)/COUNT($E$2:$E$824)</f>
        <v>0.39125151883353587</v>
      </c>
    </row>
    <row r="324" spans="1:6" ht="105" x14ac:dyDescent="0.25">
      <c r="A324" s="4" t="s">
        <v>1200</v>
      </c>
      <c r="B324">
        <v>46.400373877221575</v>
      </c>
      <c r="C324" s="8">
        <v>0.39246658566221143</v>
      </c>
      <c r="E324">
        <v>46.400373877221575</v>
      </c>
      <c r="F324">
        <f t="shared" si="5"/>
        <v>0.39246658566221143</v>
      </c>
    </row>
    <row r="325" spans="1:6" ht="105" x14ac:dyDescent="0.25">
      <c r="A325" s="4" t="s">
        <v>1175</v>
      </c>
      <c r="B325">
        <v>46.437532407025159</v>
      </c>
      <c r="C325" s="8">
        <v>0.39368165249088699</v>
      </c>
      <c r="E325">
        <v>46.437532407025159</v>
      </c>
      <c r="F325">
        <f t="shared" si="5"/>
        <v>0.39368165249088699</v>
      </c>
    </row>
    <row r="326" spans="1:6" ht="120" x14ac:dyDescent="0.25">
      <c r="A326" s="4" t="s">
        <v>1632</v>
      </c>
      <c r="B326">
        <v>46.7606310028754</v>
      </c>
      <c r="C326" s="8">
        <v>0.39489671931956255</v>
      </c>
      <c r="E326">
        <v>46.7606310028754</v>
      </c>
      <c r="F326">
        <f t="shared" si="5"/>
        <v>0.39489671931956255</v>
      </c>
    </row>
    <row r="327" spans="1:6" ht="105" x14ac:dyDescent="0.25">
      <c r="A327" s="4" t="s">
        <v>1664</v>
      </c>
      <c r="B327">
        <v>46.76428571428572</v>
      </c>
      <c r="C327" s="8">
        <v>0.39611178614823817</v>
      </c>
      <c r="E327">
        <v>46.76428571428572</v>
      </c>
      <c r="F327">
        <f t="shared" si="5"/>
        <v>0.39611178614823817</v>
      </c>
    </row>
    <row r="328" spans="1:6" ht="120" x14ac:dyDescent="0.25">
      <c r="A328" s="4" t="s">
        <v>1704</v>
      </c>
      <c r="B328">
        <v>46.981993501327494</v>
      </c>
      <c r="C328" s="8">
        <v>0.39732685297691372</v>
      </c>
      <c r="E328">
        <v>46.981993501327494</v>
      </c>
      <c r="F328">
        <f t="shared" si="5"/>
        <v>0.39732685297691372</v>
      </c>
    </row>
    <row r="329" spans="1:6" ht="120" x14ac:dyDescent="0.25">
      <c r="A329" s="4" t="s">
        <v>1627</v>
      </c>
      <c r="B329">
        <v>47.008902726662889</v>
      </c>
      <c r="C329" s="8">
        <v>0.39854191980558928</v>
      </c>
      <c r="E329">
        <v>47.008902726662889</v>
      </c>
      <c r="F329">
        <f t="shared" si="5"/>
        <v>0.39854191980558928</v>
      </c>
    </row>
    <row r="330" spans="1:6" ht="120" x14ac:dyDescent="0.25">
      <c r="A330" s="4" t="s">
        <v>1437</v>
      </c>
      <c r="B330">
        <v>47.162909274848658</v>
      </c>
      <c r="C330" s="8">
        <v>0.3997569866342649</v>
      </c>
      <c r="E330">
        <v>47.162909274848658</v>
      </c>
      <c r="F330">
        <f t="shared" si="5"/>
        <v>0.3997569866342649</v>
      </c>
    </row>
    <row r="331" spans="1:6" ht="105" x14ac:dyDescent="0.25">
      <c r="A331" s="4" t="s">
        <v>1361</v>
      </c>
      <c r="B331">
        <v>47.176331964440038</v>
      </c>
      <c r="C331" s="8">
        <v>0.40097205346294046</v>
      </c>
      <c r="E331">
        <v>47.176331964440038</v>
      </c>
      <c r="F331">
        <f t="shared" si="5"/>
        <v>0.40097205346294046</v>
      </c>
    </row>
    <row r="332" spans="1:6" ht="105" x14ac:dyDescent="0.25">
      <c r="A332" s="4" t="s">
        <v>1334</v>
      </c>
      <c r="B332">
        <v>47.20228883547933</v>
      </c>
      <c r="C332" s="8">
        <v>0.40218712029161602</v>
      </c>
      <c r="E332">
        <v>47.20228883547933</v>
      </c>
      <c r="F332">
        <f t="shared" si="5"/>
        <v>0.40218712029161602</v>
      </c>
    </row>
    <row r="333" spans="1:6" ht="105" x14ac:dyDescent="0.25">
      <c r="A333" s="4" t="s">
        <v>1217</v>
      </c>
      <c r="B333">
        <v>47.22795736076872</v>
      </c>
      <c r="C333" s="8">
        <v>0.40340218712029163</v>
      </c>
      <c r="E333">
        <v>47.22795736076872</v>
      </c>
      <c r="F333">
        <f t="shared" si="5"/>
        <v>0.40340218712029163</v>
      </c>
    </row>
    <row r="334" spans="1:6" ht="105" x14ac:dyDescent="0.25">
      <c r="A334" s="4" t="s">
        <v>1210</v>
      </c>
      <c r="B334">
        <v>47.302478051407853</v>
      </c>
      <c r="C334" s="8">
        <v>0.40461725394896719</v>
      </c>
      <c r="E334">
        <v>47.302478051407853</v>
      </c>
      <c r="F334">
        <f t="shared" si="5"/>
        <v>0.40461725394896719</v>
      </c>
    </row>
    <row r="335" spans="1:6" ht="120" x14ac:dyDescent="0.25">
      <c r="A335" s="4" t="s">
        <v>1604</v>
      </c>
      <c r="B335">
        <v>47.418672418696126</v>
      </c>
      <c r="C335" s="8">
        <v>0.40583232077764275</v>
      </c>
      <c r="E335">
        <v>47.418672418696126</v>
      </c>
      <c r="F335">
        <f t="shared" si="5"/>
        <v>0.40583232077764275</v>
      </c>
    </row>
    <row r="336" spans="1:6" ht="120" x14ac:dyDescent="0.25">
      <c r="A336" s="4" t="s">
        <v>1573</v>
      </c>
      <c r="B336">
        <v>47.43216489932793</v>
      </c>
      <c r="C336" s="8">
        <v>0.40704738760631837</v>
      </c>
      <c r="E336">
        <v>47.43216489932793</v>
      </c>
      <c r="F336">
        <f t="shared" si="5"/>
        <v>0.40704738760631837</v>
      </c>
    </row>
    <row r="337" spans="1:6" ht="90" x14ac:dyDescent="0.25">
      <c r="A337" s="4" t="s">
        <v>939</v>
      </c>
      <c r="B337">
        <v>47.433794721773175</v>
      </c>
      <c r="C337" s="8">
        <v>0.40826245443499393</v>
      </c>
      <c r="E337">
        <v>47.433794721773175</v>
      </c>
      <c r="F337">
        <f t="shared" si="5"/>
        <v>0.40826245443499393</v>
      </c>
    </row>
    <row r="338" spans="1:6" ht="105" x14ac:dyDescent="0.25">
      <c r="A338" s="4" t="s">
        <v>1340</v>
      </c>
      <c r="B338">
        <v>47.439333333333337</v>
      </c>
      <c r="C338" s="8">
        <v>0.40947752126366949</v>
      </c>
      <c r="E338">
        <v>47.439333333333337</v>
      </c>
      <c r="F338">
        <f t="shared" si="5"/>
        <v>0.40947752126366949</v>
      </c>
    </row>
    <row r="339" spans="1:6" ht="120" x14ac:dyDescent="0.25">
      <c r="A339" s="4" t="s">
        <v>1364</v>
      </c>
      <c r="B339">
        <v>47.463295977686826</v>
      </c>
      <c r="C339" s="8">
        <v>0.4106925880923451</v>
      </c>
      <c r="E339">
        <v>47.463295977686826</v>
      </c>
      <c r="F339">
        <f t="shared" si="5"/>
        <v>0.4106925880923451</v>
      </c>
    </row>
    <row r="340" spans="1:6" ht="120" x14ac:dyDescent="0.25">
      <c r="A340" s="4" t="s">
        <v>1522</v>
      </c>
      <c r="B340">
        <v>47.466848720636712</v>
      </c>
      <c r="C340" s="8">
        <v>0.41190765492102066</v>
      </c>
      <c r="E340">
        <v>47.466848720636712</v>
      </c>
      <c r="F340">
        <f t="shared" si="5"/>
        <v>0.41190765492102066</v>
      </c>
    </row>
    <row r="341" spans="1:6" ht="120" x14ac:dyDescent="0.25">
      <c r="A341" s="4" t="s">
        <v>1515</v>
      </c>
      <c r="B341">
        <v>47.494374999999998</v>
      </c>
      <c r="C341" s="8">
        <v>0.41312272174969622</v>
      </c>
      <c r="E341">
        <v>47.494374999999998</v>
      </c>
      <c r="F341">
        <f t="shared" si="5"/>
        <v>0.41312272174969622</v>
      </c>
    </row>
    <row r="342" spans="1:6" ht="105" x14ac:dyDescent="0.25">
      <c r="A342" s="4" t="s">
        <v>1184</v>
      </c>
      <c r="B342">
        <v>47.506647681844932</v>
      </c>
      <c r="C342" s="8">
        <v>0.41433778857837184</v>
      </c>
      <c r="E342">
        <v>47.506647681844932</v>
      </c>
      <c r="F342">
        <f t="shared" si="5"/>
        <v>0.41433778857837184</v>
      </c>
    </row>
    <row r="343" spans="1:6" ht="120" x14ac:dyDescent="0.25">
      <c r="A343" s="4" t="s">
        <v>1554</v>
      </c>
      <c r="B343">
        <v>47.554968194711272</v>
      </c>
      <c r="C343" s="8">
        <v>0.41555285540704739</v>
      </c>
      <c r="E343">
        <v>47.554968194711272</v>
      </c>
      <c r="F343">
        <f t="shared" si="5"/>
        <v>0.41555285540704739</v>
      </c>
    </row>
    <row r="344" spans="1:6" ht="120" x14ac:dyDescent="0.25">
      <c r="A344" s="4" t="s">
        <v>1695</v>
      </c>
      <c r="B344">
        <v>47.601563353895635</v>
      </c>
      <c r="C344" s="8">
        <v>0.41676792223572295</v>
      </c>
      <c r="E344">
        <v>47.601563353895635</v>
      </c>
      <c r="F344">
        <f t="shared" si="5"/>
        <v>0.41676792223572295</v>
      </c>
    </row>
    <row r="345" spans="1:6" ht="105" x14ac:dyDescent="0.25">
      <c r="A345" s="4" t="s">
        <v>1294</v>
      </c>
      <c r="B345">
        <v>47.712305879531826</v>
      </c>
      <c r="C345" s="8">
        <v>0.41798298906439857</v>
      </c>
      <c r="E345">
        <v>47.712305879531826</v>
      </c>
      <c r="F345">
        <f t="shared" si="5"/>
        <v>0.41798298906439857</v>
      </c>
    </row>
    <row r="346" spans="1:6" ht="90" x14ac:dyDescent="0.25">
      <c r="A346" s="4" t="s">
        <v>892</v>
      </c>
      <c r="B346">
        <v>47.740045822571673</v>
      </c>
      <c r="C346" s="8">
        <v>0.41919805589307413</v>
      </c>
      <c r="E346">
        <v>47.740045822571673</v>
      </c>
      <c r="F346">
        <f t="shared" si="5"/>
        <v>0.41919805589307413</v>
      </c>
    </row>
    <row r="347" spans="1:6" ht="120" x14ac:dyDescent="0.25">
      <c r="A347" s="4" t="s">
        <v>1439</v>
      </c>
      <c r="B347">
        <v>47.742663254355989</v>
      </c>
      <c r="C347" s="8">
        <v>0.42041312272174969</v>
      </c>
      <c r="E347">
        <v>47.742663254355989</v>
      </c>
      <c r="F347">
        <f t="shared" si="5"/>
        <v>0.42041312272174969</v>
      </c>
    </row>
    <row r="348" spans="1:6" ht="120" x14ac:dyDescent="0.25">
      <c r="A348" s="4" t="s">
        <v>1371</v>
      </c>
      <c r="B348">
        <v>47.771779654557939</v>
      </c>
      <c r="C348" s="8">
        <v>0.42162818955042525</v>
      </c>
      <c r="E348">
        <v>47.771779654557939</v>
      </c>
      <c r="F348">
        <f t="shared" si="5"/>
        <v>0.42162818955042525</v>
      </c>
    </row>
    <row r="349" spans="1:6" ht="120" x14ac:dyDescent="0.25">
      <c r="A349" s="4" t="s">
        <v>1466</v>
      </c>
      <c r="B349">
        <v>47.817231454466679</v>
      </c>
      <c r="C349" s="8">
        <v>0.42284325637910086</v>
      </c>
      <c r="E349">
        <v>47.817231454466679</v>
      </c>
      <c r="F349">
        <f t="shared" si="5"/>
        <v>0.42284325637910086</v>
      </c>
    </row>
    <row r="350" spans="1:6" ht="120" x14ac:dyDescent="0.25">
      <c r="A350" s="4" t="s">
        <v>1545</v>
      </c>
      <c r="B350">
        <v>47.8441811089249</v>
      </c>
      <c r="C350" s="8">
        <v>0.42405832320777642</v>
      </c>
      <c r="E350">
        <v>47.8441811089249</v>
      </c>
      <c r="F350">
        <f t="shared" si="5"/>
        <v>0.42405832320777642</v>
      </c>
    </row>
    <row r="351" spans="1:6" ht="105" x14ac:dyDescent="0.25">
      <c r="A351" s="4" t="s">
        <v>1130</v>
      </c>
      <c r="B351">
        <v>47.864165233643355</v>
      </c>
      <c r="C351" s="8">
        <v>0.42527339003645198</v>
      </c>
      <c r="E351">
        <v>47.864165233643355</v>
      </c>
      <c r="F351">
        <f t="shared" si="5"/>
        <v>0.42527339003645198</v>
      </c>
    </row>
    <row r="352" spans="1:6" ht="120" x14ac:dyDescent="0.25">
      <c r="A352" s="4" t="s">
        <v>1494</v>
      </c>
      <c r="B352">
        <v>47.956439376137283</v>
      </c>
      <c r="C352" s="8">
        <v>0.4264884568651276</v>
      </c>
      <c r="E352">
        <v>47.956439376137283</v>
      </c>
      <c r="F352">
        <f t="shared" si="5"/>
        <v>0.4264884568651276</v>
      </c>
    </row>
    <row r="353" spans="1:6" ht="105" x14ac:dyDescent="0.25">
      <c r="A353" s="4" t="s">
        <v>1153</v>
      </c>
      <c r="B353">
        <v>47.964678562567158</v>
      </c>
      <c r="C353" s="8">
        <v>0.42770352369380316</v>
      </c>
      <c r="E353">
        <v>47.964678562567158</v>
      </c>
      <c r="F353">
        <f t="shared" si="5"/>
        <v>0.42770352369380316</v>
      </c>
    </row>
    <row r="354" spans="1:6" ht="105" x14ac:dyDescent="0.25">
      <c r="A354" s="4" t="s">
        <v>1355</v>
      </c>
      <c r="B354">
        <v>47.976552279160714</v>
      </c>
      <c r="C354" s="8">
        <v>0.42891859052247872</v>
      </c>
      <c r="E354">
        <v>47.976552279160714</v>
      </c>
      <c r="F354">
        <f t="shared" si="5"/>
        <v>0.42891859052247872</v>
      </c>
    </row>
    <row r="355" spans="1:6" ht="90" x14ac:dyDescent="0.25">
      <c r="A355" s="4" t="s">
        <v>1025</v>
      </c>
      <c r="B355">
        <v>47.987085332872581</v>
      </c>
      <c r="C355" s="8">
        <v>0.43013365735115433</v>
      </c>
      <c r="E355">
        <v>47.987085332872581</v>
      </c>
      <c r="F355">
        <f t="shared" si="5"/>
        <v>0.43013365735115433</v>
      </c>
    </row>
    <row r="356" spans="1:6" ht="90" x14ac:dyDescent="0.25">
      <c r="A356" s="4" t="s">
        <v>1019</v>
      </c>
      <c r="B356">
        <v>48.000077795521001</v>
      </c>
      <c r="C356" s="8">
        <v>0.43134872417982989</v>
      </c>
      <c r="E356">
        <v>48.000077795521001</v>
      </c>
      <c r="F356">
        <f t="shared" si="5"/>
        <v>0.43134872417982989</v>
      </c>
    </row>
    <row r="357" spans="1:6" ht="105" x14ac:dyDescent="0.25">
      <c r="A357" s="4" t="s">
        <v>1212</v>
      </c>
      <c r="B357">
        <v>48.100458158853073</v>
      </c>
      <c r="C357" s="8">
        <v>0.43256379100850545</v>
      </c>
      <c r="E357">
        <v>48.100458158853073</v>
      </c>
      <c r="F357">
        <f t="shared" si="5"/>
        <v>0.43256379100850545</v>
      </c>
    </row>
    <row r="358" spans="1:6" ht="90" x14ac:dyDescent="0.25">
      <c r="A358" s="4" t="s">
        <v>972</v>
      </c>
      <c r="B358">
        <v>48.122741249301477</v>
      </c>
      <c r="C358" s="8">
        <v>0.43377885783718106</v>
      </c>
      <c r="E358">
        <v>48.122741249301477</v>
      </c>
      <c r="F358">
        <f t="shared" si="5"/>
        <v>0.43377885783718106</v>
      </c>
    </row>
    <row r="359" spans="1:6" ht="90" x14ac:dyDescent="0.25">
      <c r="A359" s="4" t="s">
        <v>1018</v>
      </c>
      <c r="B359">
        <v>48.125333333333337</v>
      </c>
      <c r="C359" s="8">
        <v>0.43499392466585662</v>
      </c>
      <c r="E359">
        <v>48.125333333333337</v>
      </c>
      <c r="F359">
        <f t="shared" si="5"/>
        <v>0.43499392466585662</v>
      </c>
    </row>
    <row r="360" spans="1:6" ht="105" x14ac:dyDescent="0.25">
      <c r="A360" s="4" t="s">
        <v>1174</v>
      </c>
      <c r="B360">
        <v>48.213004864125296</v>
      </c>
      <c r="C360" s="8">
        <v>0.43620899149453218</v>
      </c>
      <c r="E360">
        <v>48.213004864125296</v>
      </c>
      <c r="F360">
        <f t="shared" si="5"/>
        <v>0.43620899149453218</v>
      </c>
    </row>
    <row r="361" spans="1:6" ht="105" x14ac:dyDescent="0.25">
      <c r="A361" s="4" t="s">
        <v>1349</v>
      </c>
      <c r="B361">
        <v>48.300979841169074</v>
      </c>
      <c r="C361" s="8">
        <v>0.4374240583232078</v>
      </c>
      <c r="E361">
        <v>48.300979841169074</v>
      </c>
      <c r="F361">
        <f t="shared" si="5"/>
        <v>0.4374240583232078</v>
      </c>
    </row>
    <row r="362" spans="1:6" ht="90" x14ac:dyDescent="0.25">
      <c r="A362" s="4" t="s">
        <v>1001</v>
      </c>
      <c r="B362">
        <v>48.426935348284125</v>
      </c>
      <c r="C362" s="8">
        <v>0.43863912515188336</v>
      </c>
      <c r="E362">
        <v>48.426935348284125</v>
      </c>
      <c r="F362">
        <f t="shared" si="5"/>
        <v>0.43863912515188336</v>
      </c>
    </row>
    <row r="363" spans="1:6" ht="105" x14ac:dyDescent="0.25">
      <c r="A363" s="4" t="s">
        <v>1135</v>
      </c>
      <c r="B363">
        <v>48.434487132675514</v>
      </c>
      <c r="C363" s="8">
        <v>0.43985419198055892</v>
      </c>
      <c r="E363">
        <v>48.434487132675514</v>
      </c>
      <c r="F363">
        <f t="shared" si="5"/>
        <v>0.43985419198055892</v>
      </c>
    </row>
    <row r="364" spans="1:6" ht="120" x14ac:dyDescent="0.25">
      <c r="A364" s="4" t="s">
        <v>1512</v>
      </c>
      <c r="B364">
        <v>48.487616471104772</v>
      </c>
      <c r="C364" s="8">
        <v>0.44106925880923453</v>
      </c>
      <c r="E364">
        <v>48.487616471104772</v>
      </c>
      <c r="F364">
        <f t="shared" si="5"/>
        <v>0.44106925880923453</v>
      </c>
    </row>
    <row r="365" spans="1:6" ht="105" x14ac:dyDescent="0.25">
      <c r="A365" s="4" t="s">
        <v>1131</v>
      </c>
      <c r="B365">
        <v>48.543650477562593</v>
      </c>
      <c r="C365" s="8">
        <v>0.44228432563791009</v>
      </c>
      <c r="E365">
        <v>48.543650477562593</v>
      </c>
      <c r="F365">
        <f t="shared" si="5"/>
        <v>0.44228432563791009</v>
      </c>
    </row>
    <row r="366" spans="1:6" ht="105" x14ac:dyDescent="0.25">
      <c r="A366" s="4" t="s">
        <v>1097</v>
      </c>
      <c r="B366">
        <v>48.559980540785411</v>
      </c>
      <c r="C366" s="8">
        <v>0.44349939246658565</v>
      </c>
      <c r="E366">
        <v>48.559980540785411</v>
      </c>
      <c r="F366">
        <f t="shared" si="5"/>
        <v>0.44349939246658565</v>
      </c>
    </row>
    <row r="367" spans="1:6" ht="105" x14ac:dyDescent="0.25">
      <c r="A367" s="4" t="s">
        <v>1046</v>
      </c>
      <c r="B367">
        <v>48.581118866043838</v>
      </c>
      <c r="C367" s="8">
        <v>0.44471445929526127</v>
      </c>
      <c r="E367">
        <v>48.581118866043838</v>
      </c>
      <c r="F367">
        <f t="shared" si="5"/>
        <v>0.44471445929526127</v>
      </c>
    </row>
    <row r="368" spans="1:6" ht="120" x14ac:dyDescent="0.25">
      <c r="A368" s="4" t="s">
        <v>1365</v>
      </c>
      <c r="B368">
        <v>48.760121299283895</v>
      </c>
      <c r="C368" s="8">
        <v>0.44592952612393683</v>
      </c>
      <c r="E368">
        <v>48.760121299283895</v>
      </c>
      <c r="F368">
        <f t="shared" si="5"/>
        <v>0.44592952612393683</v>
      </c>
    </row>
    <row r="369" spans="1:6" ht="120" x14ac:dyDescent="0.25">
      <c r="A369" s="4" t="s">
        <v>1709</v>
      </c>
      <c r="B369">
        <v>48.797745282086382</v>
      </c>
      <c r="C369" s="8">
        <v>0.44714459295261239</v>
      </c>
      <c r="E369">
        <v>48.797745282086382</v>
      </c>
      <c r="F369">
        <f t="shared" si="5"/>
        <v>0.44714459295261239</v>
      </c>
    </row>
    <row r="370" spans="1:6" ht="90" x14ac:dyDescent="0.25">
      <c r="A370" s="4" t="s">
        <v>912</v>
      </c>
      <c r="B370">
        <v>48.932874705284547</v>
      </c>
      <c r="C370" s="8">
        <v>0.44835965978128794</v>
      </c>
      <c r="E370">
        <v>48.932874705284547</v>
      </c>
      <c r="F370">
        <f t="shared" si="5"/>
        <v>0.44835965978128794</v>
      </c>
    </row>
    <row r="371" spans="1:6" ht="90" x14ac:dyDescent="0.25">
      <c r="A371" s="4" t="s">
        <v>935</v>
      </c>
      <c r="B371">
        <v>48.985998197113318</v>
      </c>
      <c r="C371" s="8">
        <v>0.44957472660996356</v>
      </c>
      <c r="E371">
        <v>48.985998197113318</v>
      </c>
      <c r="F371">
        <f t="shared" si="5"/>
        <v>0.44957472660996356</v>
      </c>
    </row>
    <row r="372" spans="1:6" ht="120" x14ac:dyDescent="0.25">
      <c r="A372" s="4" t="s">
        <v>1507</v>
      </c>
      <c r="B372">
        <v>49.037034526862243</v>
      </c>
      <c r="C372" s="8">
        <v>0.45078979343863912</v>
      </c>
      <c r="E372">
        <v>49.037034526862243</v>
      </c>
      <c r="F372">
        <f t="shared" si="5"/>
        <v>0.45078979343863912</v>
      </c>
    </row>
    <row r="373" spans="1:6" ht="90" x14ac:dyDescent="0.25">
      <c r="A373" s="4" t="s">
        <v>891</v>
      </c>
      <c r="B373">
        <v>49.041916060471706</v>
      </c>
      <c r="C373" s="8">
        <v>0.45200486026731468</v>
      </c>
      <c r="E373">
        <v>49.041916060471706</v>
      </c>
      <c r="F373">
        <f t="shared" si="5"/>
        <v>0.45200486026731468</v>
      </c>
    </row>
    <row r="374" spans="1:6" ht="120" x14ac:dyDescent="0.25">
      <c r="A374" s="4" t="s">
        <v>1476</v>
      </c>
      <c r="B374">
        <v>49.081953487744109</v>
      </c>
      <c r="C374" s="8">
        <v>0.45321992709599029</v>
      </c>
      <c r="E374">
        <v>49.081953487744109</v>
      </c>
      <c r="F374">
        <f t="shared" si="5"/>
        <v>0.45321992709599029</v>
      </c>
    </row>
    <row r="375" spans="1:6" ht="105" x14ac:dyDescent="0.25">
      <c r="A375" s="4" t="s">
        <v>1165</v>
      </c>
      <c r="B375">
        <v>49.08830541964106</v>
      </c>
      <c r="C375" s="8">
        <v>0.45443499392466585</v>
      </c>
      <c r="E375">
        <v>49.08830541964106</v>
      </c>
      <c r="F375">
        <f t="shared" si="5"/>
        <v>0.45443499392466585</v>
      </c>
    </row>
    <row r="376" spans="1:6" ht="105" x14ac:dyDescent="0.25">
      <c r="A376" s="4" t="s">
        <v>1285</v>
      </c>
      <c r="B376">
        <v>49.162690499308532</v>
      </c>
      <c r="C376" s="8">
        <v>0.45565006075334141</v>
      </c>
      <c r="E376">
        <v>49.162690499308532</v>
      </c>
      <c r="F376">
        <f t="shared" si="5"/>
        <v>0.45565006075334141</v>
      </c>
    </row>
    <row r="377" spans="1:6" ht="105" x14ac:dyDescent="0.25">
      <c r="A377" s="4" t="s">
        <v>1213</v>
      </c>
      <c r="B377">
        <v>49.228686763256071</v>
      </c>
      <c r="C377" s="8">
        <v>0.45686512758201703</v>
      </c>
      <c r="E377">
        <v>49.228686763256071</v>
      </c>
      <c r="F377">
        <f t="shared" si="5"/>
        <v>0.45686512758201703</v>
      </c>
    </row>
    <row r="378" spans="1:6" ht="105" x14ac:dyDescent="0.25">
      <c r="A378" s="4" t="s">
        <v>1201</v>
      </c>
      <c r="B378">
        <v>49.238627321089247</v>
      </c>
      <c r="C378" s="8">
        <v>0.45808019441069259</v>
      </c>
      <c r="E378">
        <v>49.238627321089247</v>
      </c>
      <c r="F378">
        <f t="shared" si="5"/>
        <v>0.45808019441069259</v>
      </c>
    </row>
    <row r="379" spans="1:6" ht="105" x14ac:dyDescent="0.25">
      <c r="A379" s="4" t="s">
        <v>1281</v>
      </c>
      <c r="B379">
        <v>49.277175616756949</v>
      </c>
      <c r="C379" s="8">
        <v>0.45929526123936815</v>
      </c>
      <c r="E379">
        <v>49.277175616756949</v>
      </c>
      <c r="F379">
        <f t="shared" si="5"/>
        <v>0.45929526123936815</v>
      </c>
    </row>
    <row r="380" spans="1:6" ht="105" x14ac:dyDescent="0.25">
      <c r="A380" s="4" t="s">
        <v>1145</v>
      </c>
      <c r="B380">
        <v>49.288495702554059</v>
      </c>
      <c r="C380" s="8">
        <v>0.46051032806804376</v>
      </c>
      <c r="E380">
        <v>49.288495702554059</v>
      </c>
      <c r="F380">
        <f t="shared" si="5"/>
        <v>0.46051032806804376</v>
      </c>
    </row>
    <row r="381" spans="1:6" ht="90" x14ac:dyDescent="0.25">
      <c r="A381" s="4" t="s">
        <v>970</v>
      </c>
      <c r="B381">
        <v>49.471125500312979</v>
      </c>
      <c r="C381" s="8">
        <v>0.46172539489671932</v>
      </c>
      <c r="E381">
        <v>49.471125500312979</v>
      </c>
      <c r="F381">
        <f t="shared" si="5"/>
        <v>0.46172539489671932</v>
      </c>
    </row>
    <row r="382" spans="1:6" ht="120" x14ac:dyDescent="0.25">
      <c r="A382" s="4" t="s">
        <v>1520</v>
      </c>
      <c r="B382">
        <v>49.488956294730045</v>
      </c>
      <c r="C382" s="8">
        <v>0.46294046172539488</v>
      </c>
      <c r="E382">
        <v>49.488956294730045</v>
      </c>
      <c r="F382">
        <f t="shared" si="5"/>
        <v>0.46294046172539488</v>
      </c>
    </row>
    <row r="383" spans="1:6" ht="120" x14ac:dyDescent="0.25">
      <c r="A383" s="4" t="s">
        <v>1378</v>
      </c>
      <c r="B383">
        <v>49.624512230945832</v>
      </c>
      <c r="C383" s="8">
        <v>0.4641555285540705</v>
      </c>
      <c r="E383">
        <v>49.624512230945832</v>
      </c>
      <c r="F383">
        <f t="shared" si="5"/>
        <v>0.4641555285540705</v>
      </c>
    </row>
    <row r="384" spans="1:6" ht="105" x14ac:dyDescent="0.25">
      <c r="A384" s="4" t="s">
        <v>1215</v>
      </c>
      <c r="B384">
        <v>49.669679825997406</v>
      </c>
      <c r="C384" s="8">
        <v>0.46537059538274606</v>
      </c>
      <c r="E384">
        <v>49.669679825997406</v>
      </c>
      <c r="F384">
        <f t="shared" si="5"/>
        <v>0.46537059538274606</v>
      </c>
    </row>
    <row r="385" spans="1:6" ht="105" x14ac:dyDescent="0.25">
      <c r="A385" s="4" t="s">
        <v>1183</v>
      </c>
      <c r="B385">
        <v>49.817794454973388</v>
      </c>
      <c r="C385" s="8">
        <v>0.46658566221142161</v>
      </c>
      <c r="E385">
        <v>49.817794454973388</v>
      </c>
      <c r="F385">
        <f t="shared" si="5"/>
        <v>0.46658566221142161</v>
      </c>
    </row>
    <row r="386" spans="1:6" ht="120" x14ac:dyDescent="0.25">
      <c r="A386" s="4" t="s">
        <v>1615</v>
      </c>
      <c r="B386">
        <v>49.847598983395869</v>
      </c>
      <c r="C386" s="8">
        <v>0.46780072904009723</v>
      </c>
      <c r="E386">
        <v>49.847598983395869</v>
      </c>
      <c r="F386">
        <f t="shared" si="5"/>
        <v>0.46780072904009723</v>
      </c>
    </row>
    <row r="387" spans="1:6" ht="120" x14ac:dyDescent="0.25">
      <c r="A387" s="4" t="s">
        <v>1513</v>
      </c>
      <c r="B387">
        <v>49.852505911542472</v>
      </c>
      <c r="C387" s="8">
        <v>0.46901579586877279</v>
      </c>
      <c r="E387">
        <v>49.852505911542472</v>
      </c>
      <c r="F387">
        <f t="shared" ref="F387:F450" si="6">_xlfn.RANK.EQ(E387,$E$2:$E$824,1)/COUNT($E$2:$E$824)</f>
        <v>0.46901579586877279</v>
      </c>
    </row>
    <row r="388" spans="1:6" ht="90" x14ac:dyDescent="0.25">
      <c r="A388" s="4" t="s">
        <v>942</v>
      </c>
      <c r="B388">
        <v>49.922102825063277</v>
      </c>
      <c r="C388" s="8">
        <v>0.47023086269744835</v>
      </c>
      <c r="E388">
        <v>49.922102825063277</v>
      </c>
      <c r="F388">
        <f t="shared" si="6"/>
        <v>0.47023086269744835</v>
      </c>
    </row>
    <row r="389" spans="1:6" ht="120" x14ac:dyDescent="0.25">
      <c r="A389" s="4" t="s">
        <v>1396</v>
      </c>
      <c r="B389">
        <v>50.026978194497488</v>
      </c>
      <c r="C389" s="8">
        <v>0.47144592952612396</v>
      </c>
      <c r="E389">
        <v>50.026978194497488</v>
      </c>
      <c r="F389">
        <f t="shared" si="6"/>
        <v>0.47144592952612396</v>
      </c>
    </row>
    <row r="390" spans="1:6" ht="120" x14ac:dyDescent="0.25">
      <c r="A390" s="4" t="s">
        <v>1501</v>
      </c>
      <c r="B390">
        <v>50.115668528091533</v>
      </c>
      <c r="C390" s="8">
        <v>0.47266099635479952</v>
      </c>
      <c r="E390">
        <v>50.115668528091533</v>
      </c>
      <c r="F390">
        <f t="shared" si="6"/>
        <v>0.47266099635479952</v>
      </c>
    </row>
    <row r="391" spans="1:6" ht="120" x14ac:dyDescent="0.25">
      <c r="A391" s="4" t="s">
        <v>1572</v>
      </c>
      <c r="B391">
        <v>50.165853647897009</v>
      </c>
      <c r="C391" s="8">
        <v>0.47387606318347508</v>
      </c>
      <c r="E391">
        <v>50.165853647897009</v>
      </c>
      <c r="F391">
        <f t="shared" si="6"/>
        <v>0.47387606318347508</v>
      </c>
    </row>
    <row r="392" spans="1:6" ht="90" x14ac:dyDescent="0.25">
      <c r="A392" s="4" t="s">
        <v>915</v>
      </c>
      <c r="B392">
        <v>50.313843919168818</v>
      </c>
      <c r="C392" s="8">
        <v>0.47509113001215064</v>
      </c>
      <c r="E392">
        <v>50.313843919168818</v>
      </c>
      <c r="F392">
        <f t="shared" si="6"/>
        <v>0.47509113001215064</v>
      </c>
    </row>
    <row r="393" spans="1:6" ht="105" x14ac:dyDescent="0.25">
      <c r="A393" s="4" t="s">
        <v>1320</v>
      </c>
      <c r="B393">
        <v>50.379258571665865</v>
      </c>
      <c r="C393" s="8">
        <v>0.47630619684082626</v>
      </c>
      <c r="E393">
        <v>50.379258571665865</v>
      </c>
      <c r="F393">
        <f t="shared" si="6"/>
        <v>0.47630619684082626</v>
      </c>
    </row>
    <row r="394" spans="1:6" ht="105" x14ac:dyDescent="0.25">
      <c r="A394" s="4" t="s">
        <v>1063</v>
      </c>
      <c r="B394">
        <v>50.461082285972601</v>
      </c>
      <c r="C394" s="8">
        <v>0.47752126366950182</v>
      </c>
      <c r="E394">
        <v>50.461082285972601</v>
      </c>
      <c r="F394">
        <f t="shared" si="6"/>
        <v>0.47752126366950182</v>
      </c>
    </row>
    <row r="395" spans="1:6" ht="120" x14ac:dyDescent="0.25">
      <c r="A395" s="4" t="s">
        <v>1644</v>
      </c>
      <c r="B395">
        <v>50.714811126997795</v>
      </c>
      <c r="C395" s="8">
        <v>0.47873633049817738</v>
      </c>
      <c r="E395">
        <v>50.714811126997795</v>
      </c>
      <c r="F395">
        <f t="shared" si="6"/>
        <v>0.47873633049817738</v>
      </c>
    </row>
    <row r="396" spans="1:6" ht="105" x14ac:dyDescent="0.25">
      <c r="A396" s="4" t="s">
        <v>1173</v>
      </c>
      <c r="B396">
        <v>50.729249066103968</v>
      </c>
      <c r="C396" s="8">
        <v>0.47995139732685299</v>
      </c>
      <c r="E396">
        <v>50.729249066103968</v>
      </c>
      <c r="F396">
        <f t="shared" si="6"/>
        <v>0.47995139732685299</v>
      </c>
    </row>
    <row r="397" spans="1:6" ht="105" x14ac:dyDescent="0.25">
      <c r="A397" s="4" t="s">
        <v>1362</v>
      </c>
      <c r="B397">
        <v>50.937880178879688</v>
      </c>
      <c r="C397" s="8">
        <v>0.48116646415552855</v>
      </c>
      <c r="E397">
        <v>50.937880178879688</v>
      </c>
      <c r="F397">
        <f t="shared" si="6"/>
        <v>0.48116646415552855</v>
      </c>
    </row>
    <row r="398" spans="1:6" ht="105" x14ac:dyDescent="0.25">
      <c r="A398" s="4" t="s">
        <v>1194</v>
      </c>
      <c r="B398">
        <v>51.030961193792137</v>
      </c>
      <c r="C398" s="8">
        <v>0.48238153098420411</v>
      </c>
      <c r="E398">
        <v>51.030961193792137</v>
      </c>
      <c r="F398">
        <f t="shared" si="6"/>
        <v>0.48238153098420411</v>
      </c>
    </row>
    <row r="399" spans="1:6" ht="105" x14ac:dyDescent="0.25">
      <c r="A399" s="4" t="s">
        <v>1169</v>
      </c>
      <c r="B399">
        <v>51.034573468380493</v>
      </c>
      <c r="C399" s="8">
        <v>0.48359659781287972</v>
      </c>
      <c r="E399">
        <v>51.034573468380493</v>
      </c>
      <c r="F399">
        <f t="shared" si="6"/>
        <v>0.48359659781287972</v>
      </c>
    </row>
    <row r="400" spans="1:6" ht="105" x14ac:dyDescent="0.25">
      <c r="A400" s="4" t="s">
        <v>1674</v>
      </c>
      <c r="B400">
        <v>51.045632448530647</v>
      </c>
      <c r="C400" s="8">
        <v>0.48481166464155528</v>
      </c>
      <c r="E400">
        <v>51.045632448530647</v>
      </c>
      <c r="F400">
        <f t="shared" si="6"/>
        <v>0.48481166464155528</v>
      </c>
    </row>
    <row r="401" spans="1:6" ht="120" x14ac:dyDescent="0.25">
      <c r="A401" s="4" t="s">
        <v>1700</v>
      </c>
      <c r="B401">
        <v>51.067999999999998</v>
      </c>
      <c r="C401" s="8">
        <v>0.48602673147023084</v>
      </c>
      <c r="E401">
        <v>51.067999999999998</v>
      </c>
      <c r="F401">
        <f t="shared" si="6"/>
        <v>0.48602673147023084</v>
      </c>
    </row>
    <row r="402" spans="1:6" ht="120" x14ac:dyDescent="0.25">
      <c r="A402" s="4" t="s">
        <v>1486</v>
      </c>
      <c r="B402">
        <v>51.223114850270768</v>
      </c>
      <c r="C402" s="8">
        <v>0.48724179829890646</v>
      </c>
      <c r="E402">
        <v>51.223114850270768</v>
      </c>
      <c r="F402">
        <f t="shared" si="6"/>
        <v>0.48724179829890646</v>
      </c>
    </row>
    <row r="403" spans="1:6" ht="105" x14ac:dyDescent="0.25">
      <c r="A403" s="4" t="s">
        <v>1357</v>
      </c>
      <c r="B403">
        <v>51.300995255628422</v>
      </c>
      <c r="C403" s="8">
        <v>0.48845686512758202</v>
      </c>
      <c r="E403">
        <v>51.300995255628422</v>
      </c>
      <c r="F403">
        <f t="shared" si="6"/>
        <v>0.48845686512758202</v>
      </c>
    </row>
    <row r="404" spans="1:6" ht="120" x14ac:dyDescent="0.25">
      <c r="A404" s="4" t="s">
        <v>1408</v>
      </c>
      <c r="B404">
        <v>51.423005570063054</v>
      </c>
      <c r="C404" s="8">
        <v>0.48967193195625758</v>
      </c>
      <c r="E404">
        <v>51.423005570063054</v>
      </c>
      <c r="F404">
        <f t="shared" si="6"/>
        <v>0.48967193195625758</v>
      </c>
    </row>
    <row r="405" spans="1:6" ht="105" x14ac:dyDescent="0.25">
      <c r="A405" s="4" t="s">
        <v>1167</v>
      </c>
      <c r="B405">
        <v>51.566600832895972</v>
      </c>
      <c r="C405" s="8">
        <v>0.49088699878493319</v>
      </c>
      <c r="E405">
        <v>51.566600832895972</v>
      </c>
      <c r="F405">
        <f t="shared" si="6"/>
        <v>0.49088699878493319</v>
      </c>
    </row>
    <row r="406" spans="1:6" ht="90" x14ac:dyDescent="0.25">
      <c r="A406" s="4" t="s">
        <v>940</v>
      </c>
      <c r="B406">
        <v>51.590400727035259</v>
      </c>
      <c r="C406" s="8">
        <v>0.49210206561360875</v>
      </c>
      <c r="E406">
        <v>51.590400727035259</v>
      </c>
      <c r="F406">
        <f t="shared" si="6"/>
        <v>0.49210206561360875</v>
      </c>
    </row>
    <row r="407" spans="1:6" ht="120" x14ac:dyDescent="0.25">
      <c r="A407" s="4" t="s">
        <v>1694</v>
      </c>
      <c r="B407">
        <v>51.669789557740373</v>
      </c>
      <c r="C407" s="8">
        <v>0.49331713244228431</v>
      </c>
      <c r="E407">
        <v>51.669789557740373</v>
      </c>
      <c r="F407">
        <f t="shared" si="6"/>
        <v>0.49331713244228431</v>
      </c>
    </row>
    <row r="408" spans="1:6" ht="105" x14ac:dyDescent="0.25">
      <c r="A408" s="4" t="s">
        <v>1095</v>
      </c>
      <c r="B408">
        <v>51.720191071059254</v>
      </c>
      <c r="C408" s="8">
        <v>0.49453219927095993</v>
      </c>
      <c r="E408">
        <v>51.720191071059254</v>
      </c>
      <c r="F408">
        <f t="shared" si="6"/>
        <v>0.49453219927095993</v>
      </c>
    </row>
    <row r="409" spans="1:6" ht="105" x14ac:dyDescent="0.25">
      <c r="A409" s="4" t="s">
        <v>1293</v>
      </c>
      <c r="B409">
        <v>51.736240956861728</v>
      </c>
      <c r="C409" s="8">
        <v>0.49574726609963549</v>
      </c>
      <c r="E409">
        <v>51.736240956861728</v>
      </c>
      <c r="F409">
        <f t="shared" si="6"/>
        <v>0.49574726609963549</v>
      </c>
    </row>
    <row r="410" spans="1:6" ht="105" x14ac:dyDescent="0.25">
      <c r="A410" s="4" t="s">
        <v>1360</v>
      </c>
      <c r="B410">
        <v>51.899595553637781</v>
      </c>
      <c r="C410" s="8">
        <v>0.49696233292831105</v>
      </c>
      <c r="E410">
        <v>51.899595553637781</v>
      </c>
      <c r="F410">
        <f t="shared" si="6"/>
        <v>0.49696233292831105</v>
      </c>
    </row>
    <row r="411" spans="1:6" ht="105" x14ac:dyDescent="0.25">
      <c r="A411" s="4" t="s">
        <v>1193</v>
      </c>
      <c r="B411">
        <v>51.93470641651831</v>
      </c>
      <c r="C411" s="8">
        <v>0.49817739975698666</v>
      </c>
      <c r="E411">
        <v>51.93470641651831</v>
      </c>
      <c r="F411">
        <f t="shared" si="6"/>
        <v>0.49817739975698666</v>
      </c>
    </row>
    <row r="412" spans="1:6" ht="105" x14ac:dyDescent="0.25">
      <c r="A412" s="4" t="s">
        <v>1351</v>
      </c>
      <c r="B412">
        <v>51.985500197940191</v>
      </c>
      <c r="C412" s="8">
        <v>0.49939246658566222</v>
      </c>
      <c r="E412">
        <v>51.985500197940191</v>
      </c>
      <c r="F412">
        <f t="shared" si="6"/>
        <v>0.49939246658566222</v>
      </c>
    </row>
    <row r="413" spans="1:6" ht="105" x14ac:dyDescent="0.25">
      <c r="A413" s="4" t="s">
        <v>1277</v>
      </c>
      <c r="B413">
        <v>51.998853049760299</v>
      </c>
      <c r="C413" s="8">
        <v>0.50060753341433784</v>
      </c>
      <c r="E413">
        <v>51.998853049760299</v>
      </c>
      <c r="F413">
        <f t="shared" si="6"/>
        <v>0.50060753341433784</v>
      </c>
    </row>
    <row r="414" spans="1:6" ht="120" x14ac:dyDescent="0.25">
      <c r="A414" s="4" t="s">
        <v>1620</v>
      </c>
      <c r="B414">
        <v>52.048010467222085</v>
      </c>
      <c r="C414" s="8">
        <v>0.50182260024301339</v>
      </c>
      <c r="E414">
        <v>52.048010467222085</v>
      </c>
      <c r="F414">
        <f t="shared" si="6"/>
        <v>0.50182260024301339</v>
      </c>
    </row>
    <row r="415" spans="1:6" ht="105" x14ac:dyDescent="0.25">
      <c r="A415" s="4" t="s">
        <v>1040</v>
      </c>
      <c r="B415">
        <v>52.063363418384554</v>
      </c>
      <c r="C415" s="8">
        <v>0.50303766707168895</v>
      </c>
      <c r="E415">
        <v>52.063363418384554</v>
      </c>
      <c r="F415">
        <f t="shared" si="6"/>
        <v>0.50303766707168895</v>
      </c>
    </row>
    <row r="416" spans="1:6" ht="90" x14ac:dyDescent="0.25">
      <c r="A416" s="4" t="s">
        <v>934</v>
      </c>
      <c r="B416">
        <v>52.091911854146367</v>
      </c>
      <c r="C416" s="8">
        <v>0.50425273390036451</v>
      </c>
      <c r="E416">
        <v>52.091911854146367</v>
      </c>
      <c r="F416">
        <f t="shared" si="6"/>
        <v>0.50425273390036451</v>
      </c>
    </row>
    <row r="417" spans="1:6" ht="120" x14ac:dyDescent="0.25">
      <c r="A417" s="4" t="s">
        <v>1607</v>
      </c>
      <c r="B417">
        <v>52.258856561189411</v>
      </c>
      <c r="C417" s="8">
        <v>0.50546780072904007</v>
      </c>
      <c r="E417">
        <v>52.258856561189411</v>
      </c>
      <c r="F417">
        <f t="shared" si="6"/>
        <v>0.50546780072904007</v>
      </c>
    </row>
    <row r="418" spans="1:6" ht="105" x14ac:dyDescent="0.25">
      <c r="A418" s="4" t="s">
        <v>1067</v>
      </c>
      <c r="B418">
        <v>52.373470809447973</v>
      </c>
      <c r="C418" s="8">
        <v>0.50668286755771563</v>
      </c>
      <c r="E418">
        <v>52.373470809447973</v>
      </c>
      <c r="F418">
        <f t="shared" si="6"/>
        <v>0.50668286755771563</v>
      </c>
    </row>
    <row r="419" spans="1:6" ht="105" x14ac:dyDescent="0.25">
      <c r="A419" s="4" t="s">
        <v>1678</v>
      </c>
      <c r="B419">
        <v>52.390491221372095</v>
      </c>
      <c r="C419" s="8">
        <v>0.5078979343863913</v>
      </c>
      <c r="E419">
        <v>52.390491221372095</v>
      </c>
      <c r="F419">
        <f t="shared" si="6"/>
        <v>0.5078979343863913</v>
      </c>
    </row>
    <row r="420" spans="1:6" ht="120" x14ac:dyDescent="0.25">
      <c r="A420" s="4" t="s">
        <v>1611</v>
      </c>
      <c r="B420">
        <v>52.447142929178625</v>
      </c>
      <c r="C420" s="8">
        <v>0.50911300121506686</v>
      </c>
      <c r="E420">
        <v>52.447142929178625</v>
      </c>
      <c r="F420">
        <f t="shared" si="6"/>
        <v>0.50911300121506686</v>
      </c>
    </row>
    <row r="421" spans="1:6" ht="105" x14ac:dyDescent="0.25">
      <c r="A421" s="4" t="s">
        <v>1226</v>
      </c>
      <c r="B421">
        <v>52.476560272647255</v>
      </c>
      <c r="C421" s="8">
        <v>0.51032806804374242</v>
      </c>
      <c r="E421">
        <v>52.476560272647255</v>
      </c>
      <c r="F421">
        <f t="shared" si="6"/>
        <v>0.51032806804374242</v>
      </c>
    </row>
    <row r="422" spans="1:6" ht="120" x14ac:dyDescent="0.25">
      <c r="A422" s="4" t="s">
        <v>1523</v>
      </c>
      <c r="B422">
        <v>52.567402644760058</v>
      </c>
      <c r="C422" s="8">
        <v>0.51154313487241798</v>
      </c>
      <c r="E422">
        <v>52.567402644760058</v>
      </c>
      <c r="F422">
        <f t="shared" si="6"/>
        <v>0.51154313487241798</v>
      </c>
    </row>
    <row r="423" spans="1:6" ht="105" x14ac:dyDescent="0.25">
      <c r="A423" s="4" t="s">
        <v>1223</v>
      </c>
      <c r="B423">
        <v>52.608929621485053</v>
      </c>
      <c r="C423" s="8">
        <v>0.51275820170109354</v>
      </c>
      <c r="E423">
        <v>52.608929621485053</v>
      </c>
      <c r="F423">
        <f t="shared" si="6"/>
        <v>0.51275820170109354</v>
      </c>
    </row>
    <row r="424" spans="1:6" ht="120" x14ac:dyDescent="0.25">
      <c r="A424" s="4" t="s">
        <v>1388</v>
      </c>
      <c r="B424">
        <v>52.653529376189304</v>
      </c>
      <c r="C424" s="8">
        <v>0.5139732685297691</v>
      </c>
      <c r="E424">
        <v>52.653529376189304</v>
      </c>
      <c r="F424">
        <f t="shared" si="6"/>
        <v>0.5139732685297691</v>
      </c>
    </row>
    <row r="425" spans="1:6" ht="120" x14ac:dyDescent="0.25">
      <c r="A425" s="4" t="s">
        <v>1480</v>
      </c>
      <c r="B425">
        <v>52.663595683034778</v>
      </c>
      <c r="C425" s="8">
        <v>0.51518833535844466</v>
      </c>
      <c r="E425">
        <v>52.663595683034778</v>
      </c>
      <c r="F425">
        <f t="shared" si="6"/>
        <v>0.51518833535844466</v>
      </c>
    </row>
    <row r="426" spans="1:6" ht="105" x14ac:dyDescent="0.25">
      <c r="A426" s="4" t="s">
        <v>1144</v>
      </c>
      <c r="B426">
        <v>52.720106369886757</v>
      </c>
      <c r="C426" s="8">
        <v>0.51640340218712033</v>
      </c>
      <c r="E426">
        <v>52.720106369886757</v>
      </c>
      <c r="F426">
        <f t="shared" si="6"/>
        <v>0.51640340218712033</v>
      </c>
    </row>
    <row r="427" spans="1:6" ht="90" x14ac:dyDescent="0.25">
      <c r="A427" s="4" t="s">
        <v>938</v>
      </c>
      <c r="B427">
        <v>52.760643861303855</v>
      </c>
      <c r="C427" s="8">
        <v>0.51761846901579589</v>
      </c>
      <c r="E427">
        <v>52.760643861303855</v>
      </c>
      <c r="F427">
        <f t="shared" si="6"/>
        <v>0.51761846901579589</v>
      </c>
    </row>
    <row r="428" spans="1:6" ht="105" x14ac:dyDescent="0.25">
      <c r="A428" s="4" t="s">
        <v>1342</v>
      </c>
      <c r="B428">
        <v>52.775145668843464</v>
      </c>
      <c r="C428" s="8">
        <v>0.51883353584447145</v>
      </c>
      <c r="E428">
        <v>52.775145668843464</v>
      </c>
      <c r="F428">
        <f t="shared" si="6"/>
        <v>0.51883353584447145</v>
      </c>
    </row>
    <row r="429" spans="1:6" ht="105" x14ac:dyDescent="0.25">
      <c r="A429" s="4" t="s">
        <v>1206</v>
      </c>
      <c r="B429">
        <v>52.889746219587913</v>
      </c>
      <c r="C429" s="8">
        <v>0.52004860267314701</v>
      </c>
      <c r="E429">
        <v>52.889746219587913</v>
      </c>
      <c r="F429">
        <f t="shared" si="6"/>
        <v>0.52004860267314701</v>
      </c>
    </row>
    <row r="430" spans="1:6" ht="105" x14ac:dyDescent="0.25">
      <c r="A430" s="4" t="s">
        <v>1089</v>
      </c>
      <c r="B430">
        <v>52.998558963005522</v>
      </c>
      <c r="C430" s="8">
        <v>0.52126366950182257</v>
      </c>
      <c r="E430">
        <v>52.998558963005522</v>
      </c>
      <c r="F430">
        <f t="shared" si="6"/>
        <v>0.52126366950182257</v>
      </c>
    </row>
    <row r="431" spans="1:6" ht="120" x14ac:dyDescent="0.25">
      <c r="A431" s="4" t="s">
        <v>1633</v>
      </c>
      <c r="B431">
        <v>53.053979940704153</v>
      </c>
      <c r="C431" s="8">
        <v>0.52247873633049813</v>
      </c>
      <c r="E431">
        <v>53.053979940704153</v>
      </c>
      <c r="F431">
        <f t="shared" si="6"/>
        <v>0.52247873633049813</v>
      </c>
    </row>
    <row r="432" spans="1:6" ht="105" x14ac:dyDescent="0.25">
      <c r="A432" s="4" t="s">
        <v>1343</v>
      </c>
      <c r="B432">
        <v>53.097864927997755</v>
      </c>
      <c r="C432" s="8">
        <v>0.5236938031591738</v>
      </c>
      <c r="E432">
        <v>53.097864927997755</v>
      </c>
      <c r="F432">
        <f t="shared" si="6"/>
        <v>0.5236938031591738</v>
      </c>
    </row>
    <row r="433" spans="1:6" ht="120" x14ac:dyDescent="0.25">
      <c r="A433" s="4" t="s">
        <v>1398</v>
      </c>
      <c r="B433">
        <v>53.109809762454574</v>
      </c>
      <c r="C433" s="8">
        <v>0.52490886998784936</v>
      </c>
      <c r="E433">
        <v>53.109809762454574</v>
      </c>
      <c r="F433">
        <f t="shared" si="6"/>
        <v>0.52490886998784936</v>
      </c>
    </row>
    <row r="434" spans="1:6" ht="120" x14ac:dyDescent="0.25">
      <c r="A434" s="4" t="s">
        <v>1691</v>
      </c>
      <c r="B434">
        <v>53.189609822816422</v>
      </c>
      <c r="C434" s="8">
        <v>0.52612393681652492</v>
      </c>
      <c r="E434">
        <v>53.189609822816422</v>
      </c>
      <c r="F434">
        <f t="shared" si="6"/>
        <v>0.52612393681652492</v>
      </c>
    </row>
    <row r="435" spans="1:6" ht="120" x14ac:dyDescent="0.25">
      <c r="A435" s="4" t="s">
        <v>1505</v>
      </c>
      <c r="B435">
        <v>53.320623381368847</v>
      </c>
      <c r="C435" s="8">
        <v>0.52733900364520048</v>
      </c>
      <c r="E435">
        <v>53.320623381368847</v>
      </c>
      <c r="F435">
        <f t="shared" si="6"/>
        <v>0.52733900364520048</v>
      </c>
    </row>
    <row r="436" spans="1:6" ht="120" x14ac:dyDescent="0.25">
      <c r="A436" s="4" t="s">
        <v>1599</v>
      </c>
      <c r="B436">
        <v>53.479980715036739</v>
      </c>
      <c r="C436" s="8">
        <v>0.52855407047387604</v>
      </c>
      <c r="E436">
        <v>53.479980715036739</v>
      </c>
      <c r="F436">
        <f t="shared" si="6"/>
        <v>0.52855407047387604</v>
      </c>
    </row>
    <row r="437" spans="1:6" ht="120" x14ac:dyDescent="0.25">
      <c r="A437" s="4" t="s">
        <v>1605</v>
      </c>
      <c r="B437">
        <v>53.490122099698596</v>
      </c>
      <c r="C437" s="8">
        <v>0.5297691373025516</v>
      </c>
      <c r="E437">
        <v>53.490122099698596</v>
      </c>
      <c r="F437">
        <f t="shared" si="6"/>
        <v>0.5297691373025516</v>
      </c>
    </row>
    <row r="438" spans="1:6" ht="120" x14ac:dyDescent="0.25">
      <c r="A438" s="4" t="s">
        <v>1367</v>
      </c>
      <c r="B438">
        <v>53.552153802840429</v>
      </c>
      <c r="C438" s="8">
        <v>0.53098420413122727</v>
      </c>
      <c r="E438">
        <v>53.552153802840429</v>
      </c>
      <c r="F438">
        <f t="shared" si="6"/>
        <v>0.53098420413122727</v>
      </c>
    </row>
    <row r="439" spans="1:6" ht="105" x14ac:dyDescent="0.25">
      <c r="A439" s="4" t="s">
        <v>1100</v>
      </c>
      <c r="B439">
        <v>53.557206270766329</v>
      </c>
      <c r="C439" s="8">
        <v>0.53219927095990283</v>
      </c>
      <c r="E439">
        <v>53.557206270766329</v>
      </c>
      <c r="F439">
        <f t="shared" si="6"/>
        <v>0.53219927095990283</v>
      </c>
    </row>
    <row r="440" spans="1:6" ht="120" x14ac:dyDescent="0.25">
      <c r="A440" s="4" t="s">
        <v>1533</v>
      </c>
      <c r="B440">
        <v>53.560085588560888</v>
      </c>
      <c r="C440" s="8">
        <v>0.53341433778857839</v>
      </c>
      <c r="E440">
        <v>53.560085588560888</v>
      </c>
      <c r="F440">
        <f t="shared" si="6"/>
        <v>0.53341433778857839</v>
      </c>
    </row>
    <row r="441" spans="1:6" ht="120" x14ac:dyDescent="0.25">
      <c r="A441" s="4" t="s">
        <v>1503</v>
      </c>
      <c r="B441">
        <v>53.630636930168421</v>
      </c>
      <c r="C441" s="8">
        <v>0.53462940461725394</v>
      </c>
      <c r="E441">
        <v>53.630636930168421</v>
      </c>
      <c r="F441">
        <f t="shared" si="6"/>
        <v>0.53462940461725394</v>
      </c>
    </row>
    <row r="442" spans="1:6" ht="105" x14ac:dyDescent="0.25">
      <c r="A442" s="4" t="s">
        <v>1041</v>
      </c>
      <c r="B442">
        <v>53.675967932401335</v>
      </c>
      <c r="C442" s="8">
        <v>0.5358444714459295</v>
      </c>
      <c r="E442">
        <v>53.675967932401335</v>
      </c>
      <c r="F442">
        <f t="shared" si="6"/>
        <v>0.5358444714459295</v>
      </c>
    </row>
    <row r="443" spans="1:6" ht="120" x14ac:dyDescent="0.25">
      <c r="A443" s="4" t="s">
        <v>1429</v>
      </c>
      <c r="B443">
        <v>53.693102961413956</v>
      </c>
      <c r="C443" s="8">
        <v>0.53705953827460506</v>
      </c>
      <c r="E443">
        <v>53.693102961413956</v>
      </c>
      <c r="F443">
        <f t="shared" si="6"/>
        <v>0.53705953827460506</v>
      </c>
    </row>
    <row r="444" spans="1:6" ht="120" x14ac:dyDescent="0.25">
      <c r="A444" s="4" t="s">
        <v>1692</v>
      </c>
      <c r="B444">
        <v>53.783124999999998</v>
      </c>
      <c r="C444" s="8">
        <v>0.53827460510328073</v>
      </c>
      <c r="E444">
        <v>53.783124999999998</v>
      </c>
      <c r="F444">
        <f t="shared" si="6"/>
        <v>0.53827460510328073</v>
      </c>
    </row>
    <row r="445" spans="1:6" ht="105" x14ac:dyDescent="0.25">
      <c r="A445" s="4" t="s">
        <v>1324</v>
      </c>
      <c r="B445">
        <v>53.783468032930799</v>
      </c>
      <c r="C445" s="8">
        <v>0.53948967193195629</v>
      </c>
      <c r="E445">
        <v>53.783468032930799</v>
      </c>
      <c r="F445">
        <f t="shared" si="6"/>
        <v>0.53948967193195629</v>
      </c>
    </row>
    <row r="446" spans="1:6" ht="120" x14ac:dyDescent="0.25">
      <c r="A446" s="4" t="s">
        <v>1449</v>
      </c>
      <c r="B446">
        <v>53.885684006892667</v>
      </c>
      <c r="C446" s="8">
        <v>0.54070473876063185</v>
      </c>
      <c r="E446">
        <v>53.885684006892667</v>
      </c>
      <c r="F446">
        <f t="shared" si="6"/>
        <v>0.54070473876063185</v>
      </c>
    </row>
    <row r="447" spans="1:6" ht="105" x14ac:dyDescent="0.25">
      <c r="A447" s="4" t="s">
        <v>1141</v>
      </c>
      <c r="B447">
        <v>53.946556244306784</v>
      </c>
      <c r="C447" s="8">
        <v>0.54191980558930741</v>
      </c>
      <c r="E447">
        <v>53.946556244306784</v>
      </c>
      <c r="F447">
        <f t="shared" si="6"/>
        <v>0.54191980558930741</v>
      </c>
    </row>
    <row r="448" spans="1:6" ht="105" x14ac:dyDescent="0.25">
      <c r="A448" s="4" t="s">
        <v>1126</v>
      </c>
      <c r="B448">
        <v>53.982818021886914</v>
      </c>
      <c r="C448" s="8">
        <v>0.54313487241798297</v>
      </c>
      <c r="E448">
        <v>53.982818021886914</v>
      </c>
      <c r="F448">
        <f t="shared" si="6"/>
        <v>0.54313487241798297</v>
      </c>
    </row>
    <row r="449" spans="1:6" ht="120" x14ac:dyDescent="0.25">
      <c r="A449" s="4" t="s">
        <v>1519</v>
      </c>
      <c r="B449">
        <v>54.210666666666661</v>
      </c>
      <c r="C449" s="8">
        <v>0.54434993924665853</v>
      </c>
      <c r="E449">
        <v>54.210666666666661</v>
      </c>
      <c r="F449">
        <f t="shared" si="6"/>
        <v>0.54434993924665853</v>
      </c>
    </row>
    <row r="450" spans="1:6" ht="105" x14ac:dyDescent="0.25">
      <c r="A450" s="4" t="s">
        <v>1187</v>
      </c>
      <c r="B450">
        <v>54.252973928483819</v>
      </c>
      <c r="C450" s="8">
        <v>0.54556500607533409</v>
      </c>
      <c r="E450">
        <v>54.252973928483819</v>
      </c>
      <c r="F450">
        <f t="shared" si="6"/>
        <v>0.54556500607533409</v>
      </c>
    </row>
    <row r="451" spans="1:6" ht="105" x14ac:dyDescent="0.25">
      <c r="A451" s="4" t="s">
        <v>1335</v>
      </c>
      <c r="B451">
        <v>54.355586578088385</v>
      </c>
      <c r="C451" s="8">
        <v>0.54678007290400976</v>
      </c>
      <c r="E451">
        <v>54.355586578088385</v>
      </c>
      <c r="F451">
        <f t="shared" ref="F451:F514" si="7">_xlfn.RANK.EQ(E451,$E$2:$E$824,1)/COUNT($E$2:$E$824)</f>
        <v>0.54678007290400976</v>
      </c>
    </row>
    <row r="452" spans="1:6" ht="120" x14ac:dyDescent="0.25">
      <c r="A452" s="4" t="s">
        <v>1397</v>
      </c>
      <c r="B452">
        <v>54.359722816173033</v>
      </c>
      <c r="C452" s="8">
        <v>0.54799513973268532</v>
      </c>
      <c r="E452">
        <v>54.359722816173033</v>
      </c>
      <c r="F452">
        <f t="shared" si="7"/>
        <v>0.54799513973268532</v>
      </c>
    </row>
    <row r="453" spans="1:6" ht="105" x14ac:dyDescent="0.25">
      <c r="A453" s="4" t="s">
        <v>1276</v>
      </c>
      <c r="B453">
        <v>54.387462248408539</v>
      </c>
      <c r="C453" s="8">
        <v>0.54921020656136088</v>
      </c>
      <c r="E453">
        <v>54.387462248408539</v>
      </c>
      <c r="F453">
        <f t="shared" si="7"/>
        <v>0.54921020656136088</v>
      </c>
    </row>
    <row r="454" spans="1:6" ht="105" x14ac:dyDescent="0.25">
      <c r="A454" s="4" t="s">
        <v>1322</v>
      </c>
      <c r="B454">
        <v>54.433105395181727</v>
      </c>
      <c r="C454" s="8">
        <v>0.55042527339003644</v>
      </c>
      <c r="E454">
        <v>54.433105395181727</v>
      </c>
      <c r="F454">
        <f t="shared" si="7"/>
        <v>0.55042527339003644</v>
      </c>
    </row>
    <row r="455" spans="1:6" ht="90" x14ac:dyDescent="0.25">
      <c r="A455" s="4" t="s">
        <v>1021</v>
      </c>
      <c r="B455">
        <v>54.490850611477143</v>
      </c>
      <c r="C455" s="8">
        <v>0.551640340218712</v>
      </c>
      <c r="E455">
        <v>54.490850611477143</v>
      </c>
      <c r="F455">
        <f t="shared" si="7"/>
        <v>0.551640340218712</v>
      </c>
    </row>
    <row r="456" spans="1:6" ht="105" x14ac:dyDescent="0.25">
      <c r="A456" s="4" t="s">
        <v>1177</v>
      </c>
      <c r="B456">
        <v>54.526198193049872</v>
      </c>
      <c r="C456" s="8">
        <v>0.55285540704738756</v>
      </c>
      <c r="E456">
        <v>54.526198193049872</v>
      </c>
      <c r="F456">
        <f t="shared" si="7"/>
        <v>0.55285540704738756</v>
      </c>
    </row>
    <row r="457" spans="1:6" ht="120" x14ac:dyDescent="0.25">
      <c r="A457" s="4" t="s">
        <v>1426</v>
      </c>
      <c r="B457">
        <v>54.746633531010133</v>
      </c>
      <c r="C457" s="8">
        <v>0.55407047387606323</v>
      </c>
      <c r="E457">
        <v>54.746633531010133</v>
      </c>
      <c r="F457">
        <f t="shared" si="7"/>
        <v>0.55407047387606323</v>
      </c>
    </row>
    <row r="458" spans="1:6" ht="105" x14ac:dyDescent="0.25">
      <c r="A458" s="4" t="s">
        <v>1137</v>
      </c>
      <c r="B458">
        <v>54.812997400387353</v>
      </c>
      <c r="C458" s="8">
        <v>0.55528554070473879</v>
      </c>
      <c r="E458">
        <v>54.812997400387353</v>
      </c>
      <c r="F458">
        <f t="shared" si="7"/>
        <v>0.55528554070473879</v>
      </c>
    </row>
    <row r="459" spans="1:6" ht="105" x14ac:dyDescent="0.25">
      <c r="A459" s="4" t="s">
        <v>1103</v>
      </c>
      <c r="B459">
        <v>54.891245315940886</v>
      </c>
      <c r="C459" s="8">
        <v>0.55650060753341435</v>
      </c>
      <c r="E459">
        <v>54.891245315940886</v>
      </c>
      <c r="F459">
        <f t="shared" si="7"/>
        <v>0.55650060753341435</v>
      </c>
    </row>
    <row r="460" spans="1:6" ht="90" x14ac:dyDescent="0.25">
      <c r="A460" s="4" t="s">
        <v>973</v>
      </c>
      <c r="B460">
        <v>54.922551870926377</v>
      </c>
      <c r="C460" s="8">
        <v>0.55771567436208991</v>
      </c>
      <c r="E460">
        <v>54.922551870926377</v>
      </c>
      <c r="F460">
        <f t="shared" si="7"/>
        <v>0.55771567436208991</v>
      </c>
    </row>
    <row r="461" spans="1:6" ht="105" x14ac:dyDescent="0.25">
      <c r="A461" s="4" t="s">
        <v>1065</v>
      </c>
      <c r="B461">
        <v>54.945701227059907</v>
      </c>
      <c r="C461" s="8">
        <v>0.55893074119076547</v>
      </c>
      <c r="E461">
        <v>54.945701227059907</v>
      </c>
      <c r="F461">
        <f t="shared" si="7"/>
        <v>0.55893074119076547</v>
      </c>
    </row>
    <row r="462" spans="1:6" ht="120" x14ac:dyDescent="0.25">
      <c r="A462" s="4" t="s">
        <v>1402</v>
      </c>
      <c r="B462">
        <v>54.965425090599766</v>
      </c>
      <c r="C462" s="8">
        <v>0.56014580801944103</v>
      </c>
      <c r="E462">
        <v>54.965425090599766</v>
      </c>
      <c r="F462">
        <f t="shared" si="7"/>
        <v>0.56014580801944103</v>
      </c>
    </row>
    <row r="463" spans="1:6" ht="120" x14ac:dyDescent="0.25">
      <c r="A463" s="4" t="s">
        <v>1634</v>
      </c>
      <c r="B463">
        <v>54.969844533315509</v>
      </c>
      <c r="C463" s="8">
        <v>0.5613608748481167</v>
      </c>
      <c r="E463">
        <v>54.969844533315509</v>
      </c>
      <c r="F463">
        <f t="shared" si="7"/>
        <v>0.5613608748481167</v>
      </c>
    </row>
    <row r="464" spans="1:6" ht="120" x14ac:dyDescent="0.25">
      <c r="A464" s="4" t="s">
        <v>1390</v>
      </c>
      <c r="B464">
        <v>55.007056236896162</v>
      </c>
      <c r="C464" s="8">
        <v>0.56257594167679226</v>
      </c>
      <c r="E464">
        <v>55.007056236896162</v>
      </c>
      <c r="F464">
        <f t="shared" si="7"/>
        <v>0.56257594167679226</v>
      </c>
    </row>
    <row r="465" spans="1:6" ht="120" x14ac:dyDescent="0.25">
      <c r="A465" s="4" t="s">
        <v>1479</v>
      </c>
      <c r="B465">
        <v>55.040413473961252</v>
      </c>
      <c r="C465" s="8">
        <v>0.56379100850546782</v>
      </c>
      <c r="E465">
        <v>55.040413473961252</v>
      </c>
      <c r="F465">
        <f t="shared" si="7"/>
        <v>0.56379100850546782</v>
      </c>
    </row>
    <row r="466" spans="1:6" ht="120" x14ac:dyDescent="0.25">
      <c r="A466" s="4" t="s">
        <v>1455</v>
      </c>
      <c r="B466">
        <v>55.087556570711122</v>
      </c>
      <c r="C466" s="8">
        <v>0.56500607533414338</v>
      </c>
      <c r="E466">
        <v>55.087556570711122</v>
      </c>
      <c r="F466">
        <f t="shared" si="7"/>
        <v>0.56500607533414338</v>
      </c>
    </row>
    <row r="467" spans="1:6" ht="105" x14ac:dyDescent="0.25">
      <c r="A467" s="4" t="s">
        <v>1283</v>
      </c>
      <c r="B467">
        <v>55.102088017418275</v>
      </c>
      <c r="C467" s="8">
        <v>0.56622114216281894</v>
      </c>
      <c r="E467">
        <v>55.102088017418275</v>
      </c>
      <c r="F467">
        <f t="shared" si="7"/>
        <v>0.56622114216281894</v>
      </c>
    </row>
    <row r="468" spans="1:6" ht="120" x14ac:dyDescent="0.25">
      <c r="A468" s="4" t="s">
        <v>1376</v>
      </c>
      <c r="B468">
        <v>55.176893801468609</v>
      </c>
      <c r="C468" s="8">
        <v>0.5674362089914945</v>
      </c>
      <c r="E468">
        <v>55.176893801468609</v>
      </c>
      <c r="F468">
        <f t="shared" si="7"/>
        <v>0.5674362089914945</v>
      </c>
    </row>
    <row r="469" spans="1:6" ht="120" x14ac:dyDescent="0.25">
      <c r="A469" s="4" t="s">
        <v>1530</v>
      </c>
      <c r="B469">
        <v>55.205715880584769</v>
      </c>
      <c r="C469" s="8">
        <v>0.56865127582017005</v>
      </c>
      <c r="E469">
        <v>55.205715880584769</v>
      </c>
      <c r="F469">
        <f t="shared" si="7"/>
        <v>0.56865127582017005</v>
      </c>
    </row>
    <row r="470" spans="1:6" ht="120" x14ac:dyDescent="0.25">
      <c r="A470" s="4" t="s">
        <v>1618</v>
      </c>
      <c r="B470">
        <v>55.41536183741848</v>
      </c>
      <c r="C470" s="8">
        <v>0.56986634264884573</v>
      </c>
      <c r="E470">
        <v>55.41536183741848</v>
      </c>
      <c r="F470">
        <f t="shared" si="7"/>
        <v>0.56986634264884573</v>
      </c>
    </row>
    <row r="471" spans="1:6" ht="120" x14ac:dyDescent="0.25">
      <c r="A471" s="4" t="s">
        <v>1598</v>
      </c>
      <c r="B471">
        <v>55.440890162496935</v>
      </c>
      <c r="C471" s="8">
        <v>0.57108140947752128</v>
      </c>
      <c r="E471">
        <v>55.440890162496935</v>
      </c>
      <c r="F471">
        <f t="shared" si="7"/>
        <v>0.57108140947752128</v>
      </c>
    </row>
    <row r="472" spans="1:6" ht="120" x14ac:dyDescent="0.25">
      <c r="A472" s="4" t="s">
        <v>1454</v>
      </c>
      <c r="B472">
        <v>55.462810122339334</v>
      </c>
      <c r="C472" s="8">
        <v>0.57229647630619684</v>
      </c>
      <c r="E472">
        <v>55.462810122339334</v>
      </c>
      <c r="F472">
        <f t="shared" si="7"/>
        <v>0.57229647630619684</v>
      </c>
    </row>
    <row r="473" spans="1:6" ht="105" x14ac:dyDescent="0.25">
      <c r="A473" s="4" t="s">
        <v>1291</v>
      </c>
      <c r="B473">
        <v>55.627056936121342</v>
      </c>
      <c r="C473" s="8">
        <v>0.5735115431348724</v>
      </c>
      <c r="E473">
        <v>55.627056936121342</v>
      </c>
      <c r="F473">
        <f t="shared" si="7"/>
        <v>0.5735115431348724</v>
      </c>
    </row>
    <row r="474" spans="1:6" ht="90" x14ac:dyDescent="0.25">
      <c r="A474" s="4" t="s">
        <v>1020</v>
      </c>
      <c r="B474">
        <v>55.740750775081032</v>
      </c>
      <c r="C474" s="8">
        <v>0.57472660996354796</v>
      </c>
      <c r="E474">
        <v>55.740750775081032</v>
      </c>
      <c r="F474">
        <f t="shared" si="7"/>
        <v>0.57472660996354796</v>
      </c>
    </row>
    <row r="475" spans="1:6" ht="120" x14ac:dyDescent="0.25">
      <c r="A475" s="4" t="s">
        <v>1639</v>
      </c>
      <c r="B475">
        <v>55.805163028967634</v>
      </c>
      <c r="C475" s="8">
        <v>0.57594167679222352</v>
      </c>
      <c r="E475">
        <v>55.805163028967634</v>
      </c>
      <c r="F475">
        <f t="shared" si="7"/>
        <v>0.57594167679222352</v>
      </c>
    </row>
    <row r="476" spans="1:6" ht="120" x14ac:dyDescent="0.25">
      <c r="A476" s="4" t="s">
        <v>1696</v>
      </c>
      <c r="B476">
        <v>55.926322460746533</v>
      </c>
      <c r="C476" s="8">
        <v>0.57715674362089919</v>
      </c>
      <c r="E476">
        <v>55.926322460746533</v>
      </c>
      <c r="F476">
        <f t="shared" si="7"/>
        <v>0.57715674362089919</v>
      </c>
    </row>
    <row r="477" spans="1:6" ht="105" x14ac:dyDescent="0.25">
      <c r="A477" s="4" t="s">
        <v>1214</v>
      </c>
      <c r="B477">
        <v>55.940247506541454</v>
      </c>
      <c r="C477" s="8">
        <v>0.57837181044957475</v>
      </c>
      <c r="E477">
        <v>55.940247506541454</v>
      </c>
      <c r="F477">
        <f t="shared" si="7"/>
        <v>0.57837181044957475</v>
      </c>
    </row>
    <row r="478" spans="1:6" ht="120" x14ac:dyDescent="0.25">
      <c r="A478" s="4" t="s">
        <v>1392</v>
      </c>
      <c r="B478">
        <v>55.9551939395581</v>
      </c>
      <c r="C478" s="8">
        <v>0.57958687727825031</v>
      </c>
      <c r="E478">
        <v>55.9551939395581</v>
      </c>
      <c r="F478">
        <f t="shared" si="7"/>
        <v>0.57958687727825031</v>
      </c>
    </row>
    <row r="479" spans="1:6" ht="105" x14ac:dyDescent="0.25">
      <c r="A479" s="4" t="s">
        <v>1684</v>
      </c>
      <c r="B479">
        <v>56.022025080477476</v>
      </c>
      <c r="C479" s="8">
        <v>0.58080194410692587</v>
      </c>
      <c r="E479">
        <v>56.022025080477476</v>
      </c>
      <c r="F479">
        <f t="shared" si="7"/>
        <v>0.58080194410692587</v>
      </c>
    </row>
    <row r="480" spans="1:6" ht="105" x14ac:dyDescent="0.25">
      <c r="A480" s="4" t="s">
        <v>1101</v>
      </c>
      <c r="B480">
        <v>56.054429411098049</v>
      </c>
      <c r="C480" s="8">
        <v>0.58201701093560143</v>
      </c>
      <c r="E480">
        <v>56.054429411098049</v>
      </c>
      <c r="F480">
        <f t="shared" si="7"/>
        <v>0.58201701093560143</v>
      </c>
    </row>
    <row r="481" spans="1:6" ht="105" x14ac:dyDescent="0.25">
      <c r="A481" s="4" t="s">
        <v>1669</v>
      </c>
      <c r="B481">
        <v>56.090593454465015</v>
      </c>
      <c r="C481" s="8">
        <v>0.58323207776427699</v>
      </c>
      <c r="E481">
        <v>56.090593454465015</v>
      </c>
      <c r="F481">
        <f t="shared" si="7"/>
        <v>0.58323207776427699</v>
      </c>
    </row>
    <row r="482" spans="1:6" ht="120" x14ac:dyDescent="0.25">
      <c r="A482" s="4" t="s">
        <v>1442</v>
      </c>
      <c r="B482">
        <v>56.25</v>
      </c>
      <c r="C482" s="8">
        <v>0.58444714459295266</v>
      </c>
      <c r="E482">
        <v>56.25</v>
      </c>
      <c r="F482">
        <f t="shared" si="7"/>
        <v>0.58444714459295266</v>
      </c>
    </row>
    <row r="483" spans="1:6" ht="105" x14ac:dyDescent="0.25">
      <c r="A483" s="4" t="s">
        <v>1039</v>
      </c>
      <c r="B483">
        <v>56.273110118366674</v>
      </c>
      <c r="C483" s="8">
        <v>0.58566221142162822</v>
      </c>
      <c r="E483">
        <v>56.273110118366674</v>
      </c>
      <c r="F483">
        <f t="shared" si="7"/>
        <v>0.58566221142162822</v>
      </c>
    </row>
    <row r="484" spans="1:6" ht="90" x14ac:dyDescent="0.25">
      <c r="A484" s="4" t="s">
        <v>907</v>
      </c>
      <c r="B484">
        <v>56.44712485087377</v>
      </c>
      <c r="C484" s="8">
        <v>0.58687727825030378</v>
      </c>
      <c r="E484">
        <v>56.44712485087377</v>
      </c>
      <c r="F484">
        <f t="shared" si="7"/>
        <v>0.58687727825030378</v>
      </c>
    </row>
    <row r="485" spans="1:6" ht="120" x14ac:dyDescent="0.25">
      <c r="A485" s="4" t="s">
        <v>1705</v>
      </c>
      <c r="B485">
        <v>56.498564780568998</v>
      </c>
      <c r="C485" s="8">
        <v>0.58809234507897934</v>
      </c>
      <c r="E485">
        <v>56.498564780568998</v>
      </c>
      <c r="F485">
        <f t="shared" si="7"/>
        <v>0.58809234507897934</v>
      </c>
    </row>
    <row r="486" spans="1:6" ht="105" x14ac:dyDescent="0.25">
      <c r="A486" s="4" t="s">
        <v>1128</v>
      </c>
      <c r="B486">
        <v>56.515806641899886</v>
      </c>
      <c r="C486" s="8">
        <v>0.5893074119076549</v>
      </c>
      <c r="E486">
        <v>56.515806641899886</v>
      </c>
      <c r="F486">
        <f t="shared" si="7"/>
        <v>0.5893074119076549</v>
      </c>
    </row>
    <row r="487" spans="1:6" ht="120" x14ac:dyDescent="0.25">
      <c r="A487" s="4" t="s">
        <v>1622</v>
      </c>
      <c r="B487">
        <v>56.628941780650123</v>
      </c>
      <c r="C487" s="8">
        <v>0.59052247873633046</v>
      </c>
      <c r="E487">
        <v>56.628941780650123</v>
      </c>
      <c r="F487">
        <f t="shared" si="7"/>
        <v>0.59052247873633046</v>
      </c>
    </row>
    <row r="488" spans="1:6" ht="105" x14ac:dyDescent="0.25">
      <c r="A488" s="4" t="s">
        <v>1278</v>
      </c>
      <c r="B488">
        <v>56.633887463171526</v>
      </c>
      <c r="C488" s="8">
        <v>0.59173754556500613</v>
      </c>
      <c r="E488">
        <v>56.633887463171526</v>
      </c>
      <c r="F488">
        <f t="shared" si="7"/>
        <v>0.59173754556500613</v>
      </c>
    </row>
    <row r="489" spans="1:6" ht="105" x14ac:dyDescent="0.25">
      <c r="A489" s="4" t="s">
        <v>1133</v>
      </c>
      <c r="B489">
        <v>56.673298343206028</v>
      </c>
      <c r="C489" s="8">
        <v>0.59295261239368169</v>
      </c>
      <c r="E489">
        <v>56.673298343206028</v>
      </c>
      <c r="F489">
        <f t="shared" si="7"/>
        <v>0.59295261239368169</v>
      </c>
    </row>
    <row r="490" spans="1:6" ht="90" x14ac:dyDescent="0.25">
      <c r="A490" s="4" t="s">
        <v>974</v>
      </c>
      <c r="B490">
        <v>56.725425343355646</v>
      </c>
      <c r="C490" s="8">
        <v>0.59416767922235725</v>
      </c>
      <c r="E490">
        <v>56.725425343355646</v>
      </c>
      <c r="F490">
        <f t="shared" si="7"/>
        <v>0.59416767922235725</v>
      </c>
    </row>
    <row r="491" spans="1:6" ht="120" x14ac:dyDescent="0.25">
      <c r="A491" s="4" t="s">
        <v>1498</v>
      </c>
      <c r="B491">
        <v>56.772237181015207</v>
      </c>
      <c r="C491" s="8">
        <v>0.59538274605103281</v>
      </c>
      <c r="E491">
        <v>56.772237181015207</v>
      </c>
      <c r="F491">
        <f t="shared" si="7"/>
        <v>0.59538274605103281</v>
      </c>
    </row>
    <row r="492" spans="1:6" ht="105" x14ac:dyDescent="0.25">
      <c r="A492" s="4" t="s">
        <v>1683</v>
      </c>
      <c r="B492">
        <v>57.046566241974638</v>
      </c>
      <c r="C492" s="8">
        <v>0.59659781287970837</v>
      </c>
      <c r="E492">
        <v>57.046566241974638</v>
      </c>
      <c r="F492">
        <f t="shared" si="7"/>
        <v>0.59659781287970837</v>
      </c>
    </row>
    <row r="493" spans="1:6" ht="120" x14ac:dyDescent="0.25">
      <c r="A493" s="4" t="s">
        <v>1504</v>
      </c>
      <c r="B493">
        <v>57.150177694423682</v>
      </c>
      <c r="C493" s="8">
        <v>0.59781287970838393</v>
      </c>
      <c r="E493">
        <v>57.150177694423682</v>
      </c>
      <c r="F493">
        <f t="shared" si="7"/>
        <v>0.59781287970838393</v>
      </c>
    </row>
    <row r="494" spans="1:6" ht="120" x14ac:dyDescent="0.25">
      <c r="A494" s="4" t="s">
        <v>1583</v>
      </c>
      <c r="B494">
        <v>57.154056820045689</v>
      </c>
      <c r="C494" s="8">
        <v>0.59902794653705949</v>
      </c>
      <c r="E494">
        <v>57.154056820045689</v>
      </c>
      <c r="F494">
        <f t="shared" si="7"/>
        <v>0.59902794653705949</v>
      </c>
    </row>
    <row r="495" spans="1:6" ht="90" x14ac:dyDescent="0.25">
      <c r="A495" s="4" t="s">
        <v>883</v>
      </c>
      <c r="B495">
        <v>57.334591194591951</v>
      </c>
      <c r="C495" s="8">
        <v>0.60024301336573516</v>
      </c>
      <c r="E495">
        <v>57.334591194591951</v>
      </c>
      <c r="F495">
        <f t="shared" si="7"/>
        <v>0.60024301336573516</v>
      </c>
    </row>
    <row r="496" spans="1:6" ht="105" x14ac:dyDescent="0.25">
      <c r="A496" s="4" t="s">
        <v>1663</v>
      </c>
      <c r="B496">
        <v>57.339333333333336</v>
      </c>
      <c r="C496" s="8">
        <v>0.60145808019441072</v>
      </c>
      <c r="E496">
        <v>57.339333333333336</v>
      </c>
      <c r="F496">
        <f t="shared" si="7"/>
        <v>0.60145808019441072</v>
      </c>
    </row>
    <row r="497" spans="1:6" ht="105" x14ac:dyDescent="0.25">
      <c r="A497" s="4" t="s">
        <v>1209</v>
      </c>
      <c r="B497">
        <v>57.412666666666667</v>
      </c>
      <c r="C497" s="8">
        <v>0.60267314702308628</v>
      </c>
      <c r="E497">
        <v>57.412666666666667</v>
      </c>
      <c r="F497">
        <f t="shared" si="7"/>
        <v>0.60267314702308628</v>
      </c>
    </row>
    <row r="498" spans="1:6" ht="120" x14ac:dyDescent="0.25">
      <c r="A498" s="4" t="s">
        <v>1646</v>
      </c>
      <c r="B498">
        <v>57.414747903850845</v>
      </c>
      <c r="C498" s="8">
        <v>0.60388821385176183</v>
      </c>
      <c r="E498">
        <v>57.414747903850845</v>
      </c>
      <c r="F498">
        <f t="shared" si="7"/>
        <v>0.60388821385176183</v>
      </c>
    </row>
    <row r="499" spans="1:6" ht="120" x14ac:dyDescent="0.25">
      <c r="A499" s="4" t="s">
        <v>1445</v>
      </c>
      <c r="B499">
        <v>57.419458834002427</v>
      </c>
      <c r="C499" s="8">
        <v>0.60510328068043739</v>
      </c>
      <c r="E499">
        <v>57.419458834002427</v>
      </c>
      <c r="F499">
        <f t="shared" si="7"/>
        <v>0.60510328068043739</v>
      </c>
    </row>
    <row r="500" spans="1:6" ht="120" x14ac:dyDescent="0.25">
      <c r="A500" s="4" t="s">
        <v>1440</v>
      </c>
      <c r="B500">
        <v>57.445967097305278</v>
      </c>
      <c r="C500" s="8">
        <v>0.60631834750911295</v>
      </c>
      <c r="E500">
        <v>57.445967097305278</v>
      </c>
      <c r="F500">
        <f t="shared" si="7"/>
        <v>0.60631834750911295</v>
      </c>
    </row>
    <row r="501" spans="1:6" ht="120" x14ac:dyDescent="0.25">
      <c r="A501" s="4" t="s">
        <v>1616</v>
      </c>
      <c r="B501">
        <v>57.452886289752719</v>
      </c>
      <c r="C501" s="8">
        <v>0.60753341433778862</v>
      </c>
      <c r="E501">
        <v>57.452886289752719</v>
      </c>
      <c r="F501">
        <f t="shared" si="7"/>
        <v>0.60753341433778862</v>
      </c>
    </row>
    <row r="502" spans="1:6" ht="105" x14ac:dyDescent="0.25">
      <c r="A502" s="4" t="s">
        <v>1321</v>
      </c>
      <c r="B502">
        <v>57.495866465261074</v>
      </c>
      <c r="C502" s="8">
        <v>0.60874848116646418</v>
      </c>
      <c r="E502">
        <v>57.495866465261074</v>
      </c>
      <c r="F502">
        <f t="shared" si="7"/>
        <v>0.60874848116646418</v>
      </c>
    </row>
    <row r="503" spans="1:6" ht="120" x14ac:dyDescent="0.25">
      <c r="A503" s="4" t="s">
        <v>1419</v>
      </c>
      <c r="B503">
        <v>57.505550426058193</v>
      </c>
      <c r="C503" s="8">
        <v>0.60996354799513974</v>
      </c>
      <c r="E503">
        <v>57.505550426058193</v>
      </c>
      <c r="F503">
        <f t="shared" si="7"/>
        <v>0.60996354799513974</v>
      </c>
    </row>
    <row r="504" spans="1:6" ht="120" x14ac:dyDescent="0.25">
      <c r="A504" s="4" t="s">
        <v>1584</v>
      </c>
      <c r="B504">
        <v>57.55712066512065</v>
      </c>
      <c r="C504" s="8">
        <v>0.6111786148238153</v>
      </c>
      <c r="E504">
        <v>57.55712066512065</v>
      </c>
      <c r="F504">
        <f t="shared" si="7"/>
        <v>0.6111786148238153</v>
      </c>
    </row>
    <row r="505" spans="1:6" ht="105" x14ac:dyDescent="0.25">
      <c r="A505" s="4" t="s">
        <v>1207</v>
      </c>
      <c r="B505">
        <v>57.558997559026338</v>
      </c>
      <c r="C505" s="8">
        <v>0.61239368165249086</v>
      </c>
      <c r="E505">
        <v>57.558997559026338</v>
      </c>
      <c r="F505">
        <f t="shared" si="7"/>
        <v>0.61239368165249086</v>
      </c>
    </row>
    <row r="506" spans="1:6" ht="120" x14ac:dyDescent="0.25">
      <c r="A506" s="4" t="s">
        <v>1493</v>
      </c>
      <c r="B506">
        <v>57.605899007294354</v>
      </c>
      <c r="C506" s="8">
        <v>0.61360874848116642</v>
      </c>
      <c r="E506">
        <v>57.605899007294354</v>
      </c>
      <c r="F506">
        <f t="shared" si="7"/>
        <v>0.61360874848116642</v>
      </c>
    </row>
    <row r="507" spans="1:6" ht="105" x14ac:dyDescent="0.25">
      <c r="A507" s="4" t="s">
        <v>1358</v>
      </c>
      <c r="B507">
        <v>57.911623185678366</v>
      </c>
      <c r="C507" s="8">
        <v>0.61482381530984209</v>
      </c>
      <c r="E507">
        <v>57.911623185678366</v>
      </c>
      <c r="F507">
        <f t="shared" si="7"/>
        <v>0.61482381530984209</v>
      </c>
    </row>
    <row r="508" spans="1:6" ht="105" x14ac:dyDescent="0.25">
      <c r="A508" s="4" t="s">
        <v>1299</v>
      </c>
      <c r="B508">
        <v>57.948290621595667</v>
      </c>
      <c r="C508" s="8">
        <v>0.61603888213851765</v>
      </c>
      <c r="E508">
        <v>57.948290621595667</v>
      </c>
      <c r="F508">
        <f t="shared" si="7"/>
        <v>0.61603888213851765</v>
      </c>
    </row>
    <row r="509" spans="1:6" ht="120" x14ac:dyDescent="0.25">
      <c r="A509" s="4" t="s">
        <v>1636</v>
      </c>
      <c r="B509">
        <v>57.981449026167752</v>
      </c>
      <c r="C509" s="8">
        <v>0.61725394896719321</v>
      </c>
      <c r="E509">
        <v>57.981449026167752</v>
      </c>
      <c r="F509">
        <f t="shared" si="7"/>
        <v>0.61725394896719321</v>
      </c>
    </row>
    <row r="510" spans="1:6" ht="120" x14ac:dyDescent="0.25">
      <c r="A510" s="4" t="s">
        <v>1374</v>
      </c>
      <c r="B510">
        <v>58.082186239844653</v>
      </c>
      <c r="C510" s="8">
        <v>0.61846901579586877</v>
      </c>
      <c r="E510">
        <v>58.082186239844653</v>
      </c>
      <c r="F510">
        <f t="shared" si="7"/>
        <v>0.61846901579586877</v>
      </c>
    </row>
    <row r="511" spans="1:6" ht="120" x14ac:dyDescent="0.25">
      <c r="A511" s="4" t="s">
        <v>1469</v>
      </c>
      <c r="B511">
        <v>58.095086304577592</v>
      </c>
      <c r="C511" s="8">
        <v>0.61968408262454433</v>
      </c>
      <c r="E511">
        <v>58.095086304577592</v>
      </c>
      <c r="F511">
        <f t="shared" si="7"/>
        <v>0.61968408262454433</v>
      </c>
    </row>
    <row r="512" spans="1:6" ht="120" x14ac:dyDescent="0.25">
      <c r="A512" s="4" t="s">
        <v>1387</v>
      </c>
      <c r="B512">
        <v>58.13559819788636</v>
      </c>
      <c r="C512" s="8">
        <v>0.62089914945321989</v>
      </c>
      <c r="E512">
        <v>58.13559819788636</v>
      </c>
      <c r="F512">
        <f t="shared" si="7"/>
        <v>0.62089914945321989</v>
      </c>
    </row>
    <row r="513" spans="1:6" ht="120" x14ac:dyDescent="0.25">
      <c r="A513" s="4" t="s">
        <v>1549</v>
      </c>
      <c r="B513">
        <v>58.164183304853069</v>
      </c>
      <c r="C513" s="8">
        <v>0.62211421628189545</v>
      </c>
      <c r="E513">
        <v>58.164183304853069</v>
      </c>
      <c r="F513">
        <f t="shared" si="7"/>
        <v>0.62211421628189545</v>
      </c>
    </row>
    <row r="514" spans="1:6" ht="105" x14ac:dyDescent="0.25">
      <c r="A514" s="4" t="s">
        <v>1191</v>
      </c>
      <c r="B514">
        <v>58.445255185943026</v>
      </c>
      <c r="C514" s="8">
        <v>0.62332928311057112</v>
      </c>
      <c r="E514">
        <v>58.445255185943026</v>
      </c>
      <c r="F514">
        <f t="shared" si="7"/>
        <v>0.62332928311057112</v>
      </c>
    </row>
    <row r="515" spans="1:6" ht="105" x14ac:dyDescent="0.25">
      <c r="A515" s="4" t="s">
        <v>1315</v>
      </c>
      <c r="B515">
        <v>58.552871563693863</v>
      </c>
      <c r="C515" s="8">
        <v>0.62454434993924668</v>
      </c>
      <c r="E515">
        <v>58.552871563693863</v>
      </c>
      <c r="F515">
        <f t="shared" ref="F515:F578" si="8">_xlfn.RANK.EQ(E515,$E$2:$E$824,1)/COUNT($E$2:$E$824)</f>
        <v>0.62454434993924668</v>
      </c>
    </row>
    <row r="516" spans="1:6" ht="105" x14ac:dyDescent="0.25">
      <c r="A516" s="4" t="s">
        <v>1304</v>
      </c>
      <c r="B516">
        <v>58.607705180236387</v>
      </c>
      <c r="C516" s="8">
        <v>0.62575941676792224</v>
      </c>
      <c r="E516">
        <v>58.607705180236387</v>
      </c>
      <c r="F516">
        <f t="shared" si="8"/>
        <v>0.62575941676792224</v>
      </c>
    </row>
    <row r="517" spans="1:6" ht="120" x14ac:dyDescent="0.25">
      <c r="A517" s="4" t="s">
        <v>1391</v>
      </c>
      <c r="B517">
        <v>58.614657223640464</v>
      </c>
      <c r="C517" s="8">
        <v>0.6269744835965978</v>
      </c>
      <c r="E517">
        <v>58.614657223640464</v>
      </c>
      <c r="F517">
        <f t="shared" si="8"/>
        <v>0.6269744835965978</v>
      </c>
    </row>
    <row r="518" spans="1:6" ht="105" x14ac:dyDescent="0.25">
      <c r="A518" s="4" t="s">
        <v>1168</v>
      </c>
      <c r="B518">
        <v>58.618155031468589</v>
      </c>
      <c r="C518" s="8">
        <v>0.62818955042527336</v>
      </c>
      <c r="E518">
        <v>58.618155031468589</v>
      </c>
      <c r="F518">
        <f t="shared" si="8"/>
        <v>0.62818955042527336</v>
      </c>
    </row>
    <row r="519" spans="1:6" ht="105" x14ac:dyDescent="0.25">
      <c r="A519" s="4" t="s">
        <v>1171</v>
      </c>
      <c r="B519">
        <v>58.744130306055659</v>
      </c>
      <c r="C519" s="8">
        <v>0.62940461725394892</v>
      </c>
      <c r="E519">
        <v>58.744130306055659</v>
      </c>
      <c r="F519">
        <f t="shared" si="8"/>
        <v>0.62940461725394892</v>
      </c>
    </row>
    <row r="520" spans="1:6" ht="105" x14ac:dyDescent="0.25">
      <c r="A520" s="4" t="s">
        <v>1676</v>
      </c>
      <c r="B520">
        <v>58.764261251139345</v>
      </c>
      <c r="C520" s="8">
        <v>0.63061968408262459</v>
      </c>
      <c r="E520">
        <v>58.764261251139345</v>
      </c>
      <c r="F520">
        <f t="shared" si="8"/>
        <v>0.63061968408262459</v>
      </c>
    </row>
    <row r="521" spans="1:6" ht="105" x14ac:dyDescent="0.25">
      <c r="A521" s="4" t="s">
        <v>1350</v>
      </c>
      <c r="B521">
        <v>58.810626107994167</v>
      </c>
      <c r="C521" s="8">
        <v>0.63183475091130015</v>
      </c>
      <c r="E521">
        <v>58.810626107994167</v>
      </c>
      <c r="F521">
        <f t="shared" si="8"/>
        <v>0.63183475091130015</v>
      </c>
    </row>
    <row r="522" spans="1:6" ht="120" x14ac:dyDescent="0.25">
      <c r="A522" s="4" t="s">
        <v>1651</v>
      </c>
      <c r="B522">
        <v>58.828082527015191</v>
      </c>
      <c r="C522" s="8">
        <v>0.63304981773997571</v>
      </c>
      <c r="E522">
        <v>58.828082527015191</v>
      </c>
      <c r="F522">
        <f t="shared" si="8"/>
        <v>0.63304981773997571</v>
      </c>
    </row>
    <row r="523" spans="1:6" ht="120" x14ac:dyDescent="0.25">
      <c r="A523" s="4" t="s">
        <v>1418</v>
      </c>
      <c r="B523">
        <v>58.853432229954969</v>
      </c>
      <c r="C523" s="8">
        <v>0.63426488456865127</v>
      </c>
      <c r="E523">
        <v>58.853432229954969</v>
      </c>
      <c r="F523">
        <f t="shared" si="8"/>
        <v>0.63426488456865127</v>
      </c>
    </row>
    <row r="524" spans="1:6" ht="105" x14ac:dyDescent="0.25">
      <c r="A524" s="4" t="s">
        <v>1204</v>
      </c>
      <c r="B524">
        <v>59.135240136624624</v>
      </c>
      <c r="C524" s="8">
        <v>0.63547995139732683</v>
      </c>
      <c r="E524">
        <v>59.135240136624624</v>
      </c>
      <c r="F524">
        <f t="shared" si="8"/>
        <v>0.63547995139732683</v>
      </c>
    </row>
    <row r="525" spans="1:6" ht="120" x14ac:dyDescent="0.25">
      <c r="A525" s="4" t="s">
        <v>1524</v>
      </c>
      <c r="B525">
        <v>59.196954072220407</v>
      </c>
      <c r="C525" s="8">
        <v>0.63669501822600238</v>
      </c>
      <c r="E525">
        <v>59.196954072220407</v>
      </c>
      <c r="F525">
        <f t="shared" si="8"/>
        <v>0.63669501822600238</v>
      </c>
    </row>
    <row r="526" spans="1:6" ht="105" x14ac:dyDescent="0.25">
      <c r="A526" s="4" t="s">
        <v>1333</v>
      </c>
      <c r="B526">
        <v>59.245292809502445</v>
      </c>
      <c r="C526" s="8">
        <v>0.63791008505467806</v>
      </c>
      <c r="E526">
        <v>59.245292809502445</v>
      </c>
      <c r="F526">
        <f t="shared" si="8"/>
        <v>0.63791008505467806</v>
      </c>
    </row>
    <row r="527" spans="1:6" ht="105" x14ac:dyDescent="0.25">
      <c r="A527" s="4" t="s">
        <v>1156</v>
      </c>
      <c r="B527">
        <v>59.437683356510838</v>
      </c>
      <c r="C527" s="8">
        <v>0.63912515188335361</v>
      </c>
      <c r="E527">
        <v>59.437683356510838</v>
      </c>
      <c r="F527">
        <f t="shared" si="8"/>
        <v>0.63912515188335361</v>
      </c>
    </row>
    <row r="528" spans="1:6" ht="120" x14ac:dyDescent="0.25">
      <c r="A528" s="4" t="s">
        <v>1373</v>
      </c>
      <c r="B528">
        <v>59.480058704363906</v>
      </c>
      <c r="C528" s="8">
        <v>0.64034021871202917</v>
      </c>
      <c r="E528">
        <v>59.480058704363906</v>
      </c>
      <c r="F528">
        <f t="shared" si="8"/>
        <v>0.64034021871202917</v>
      </c>
    </row>
    <row r="529" spans="1:6" ht="105" x14ac:dyDescent="0.25">
      <c r="A529" s="4" t="s">
        <v>1147</v>
      </c>
      <c r="B529">
        <v>59.59151028314426</v>
      </c>
      <c r="C529" s="8">
        <v>0.64155528554070473</v>
      </c>
      <c r="E529">
        <v>59.59151028314426</v>
      </c>
      <c r="F529">
        <f t="shared" si="8"/>
        <v>0.64155528554070473</v>
      </c>
    </row>
    <row r="530" spans="1:6" ht="105" x14ac:dyDescent="0.25">
      <c r="A530" s="4" t="s">
        <v>1305</v>
      </c>
      <c r="B530">
        <v>59.651710499120234</v>
      </c>
      <c r="C530" s="8">
        <v>0.64277035236938029</v>
      </c>
      <c r="E530">
        <v>59.651710499120234</v>
      </c>
      <c r="F530">
        <f t="shared" si="8"/>
        <v>0.64277035236938029</v>
      </c>
    </row>
    <row r="531" spans="1:6" ht="105" x14ac:dyDescent="0.25">
      <c r="A531" s="4" t="s">
        <v>1202</v>
      </c>
      <c r="B531">
        <v>59.661565728878081</v>
      </c>
      <c r="C531" s="8">
        <v>0.64398541919805585</v>
      </c>
      <c r="E531">
        <v>59.661565728878081</v>
      </c>
      <c r="F531">
        <f t="shared" si="8"/>
        <v>0.64398541919805585</v>
      </c>
    </row>
    <row r="532" spans="1:6" ht="90" x14ac:dyDescent="0.25">
      <c r="A532" s="4" t="s">
        <v>944</v>
      </c>
      <c r="B532">
        <v>59.666024230301964</v>
      </c>
      <c r="C532" s="8">
        <v>0.64520048602673152</v>
      </c>
      <c r="E532">
        <v>59.666024230301964</v>
      </c>
      <c r="F532">
        <f t="shared" si="8"/>
        <v>0.64520048602673152</v>
      </c>
    </row>
    <row r="533" spans="1:6" ht="105" x14ac:dyDescent="0.25">
      <c r="A533" s="4" t="s">
        <v>1188</v>
      </c>
      <c r="B533">
        <v>59.708493254031012</v>
      </c>
      <c r="C533" s="8">
        <v>0.64641555285540708</v>
      </c>
      <c r="E533">
        <v>59.708493254031012</v>
      </c>
      <c r="F533">
        <f t="shared" si="8"/>
        <v>0.64641555285540708</v>
      </c>
    </row>
    <row r="534" spans="1:6" ht="120" x14ac:dyDescent="0.25">
      <c r="A534" s="4" t="s">
        <v>1698</v>
      </c>
      <c r="B534">
        <v>59.717070283674389</v>
      </c>
      <c r="C534" s="8">
        <v>0.64763061968408264</v>
      </c>
      <c r="E534">
        <v>59.717070283674389</v>
      </c>
      <c r="F534">
        <f t="shared" si="8"/>
        <v>0.64763061968408264</v>
      </c>
    </row>
    <row r="535" spans="1:6" ht="105" x14ac:dyDescent="0.25">
      <c r="A535" s="4" t="s">
        <v>1198</v>
      </c>
      <c r="B535">
        <v>59.735684047888839</v>
      </c>
      <c r="C535" s="8">
        <v>0.6488456865127582</v>
      </c>
      <c r="E535">
        <v>59.735684047888839</v>
      </c>
      <c r="F535">
        <f t="shared" si="8"/>
        <v>0.6488456865127582</v>
      </c>
    </row>
    <row r="536" spans="1:6" ht="120" x14ac:dyDescent="0.25">
      <c r="A536" s="4" t="s">
        <v>1652</v>
      </c>
      <c r="B536">
        <v>59.839406012595909</v>
      </c>
      <c r="C536" s="8">
        <v>0.65006075334143376</v>
      </c>
      <c r="E536">
        <v>59.839406012595909</v>
      </c>
      <c r="F536">
        <f t="shared" si="8"/>
        <v>0.65006075334143376</v>
      </c>
    </row>
    <row r="537" spans="1:6" ht="90" x14ac:dyDescent="0.25">
      <c r="A537" s="4" t="s">
        <v>977</v>
      </c>
      <c r="B537">
        <v>59.890704624866146</v>
      </c>
      <c r="C537" s="8">
        <v>0.65127582017010932</v>
      </c>
      <c r="E537">
        <v>59.890704624866146</v>
      </c>
      <c r="F537">
        <f t="shared" si="8"/>
        <v>0.65127582017010932</v>
      </c>
    </row>
    <row r="538" spans="1:6" ht="105" x14ac:dyDescent="0.25">
      <c r="A538" s="4" t="s">
        <v>1282</v>
      </c>
      <c r="B538">
        <v>59.902694461005048</v>
      </c>
      <c r="C538" s="8">
        <v>0.65249088699878488</v>
      </c>
      <c r="E538">
        <v>59.902694461005048</v>
      </c>
      <c r="F538">
        <f t="shared" si="8"/>
        <v>0.65249088699878488</v>
      </c>
    </row>
    <row r="539" spans="1:6" ht="105" x14ac:dyDescent="0.25">
      <c r="A539" s="4" t="s">
        <v>1066</v>
      </c>
      <c r="B539">
        <v>60.032781724266272</v>
      </c>
      <c r="C539" s="8">
        <v>0.65370595382746055</v>
      </c>
      <c r="E539">
        <v>60.032781724266272</v>
      </c>
      <c r="F539">
        <f t="shared" si="8"/>
        <v>0.65370595382746055</v>
      </c>
    </row>
    <row r="540" spans="1:6" ht="120" x14ac:dyDescent="0.25">
      <c r="A540" s="4" t="s">
        <v>1697</v>
      </c>
      <c r="B540">
        <v>60.035738899327995</v>
      </c>
      <c r="C540" s="8">
        <v>0.65492102065613611</v>
      </c>
      <c r="E540">
        <v>60.035738899327995</v>
      </c>
      <c r="F540">
        <f t="shared" si="8"/>
        <v>0.65492102065613611</v>
      </c>
    </row>
    <row r="541" spans="1:6" ht="105" x14ac:dyDescent="0.25">
      <c r="A541" s="4" t="s">
        <v>1118</v>
      </c>
      <c r="B541">
        <v>60.060358842143991</v>
      </c>
      <c r="C541" s="8">
        <v>0.65613608748481167</v>
      </c>
      <c r="E541">
        <v>60.060358842143991</v>
      </c>
      <c r="F541">
        <f t="shared" si="8"/>
        <v>0.65613608748481167</v>
      </c>
    </row>
    <row r="542" spans="1:6" ht="120" x14ac:dyDescent="0.25">
      <c r="A542" s="4" t="s">
        <v>1608</v>
      </c>
      <c r="B542">
        <v>60.106586966797188</v>
      </c>
      <c r="C542" s="8">
        <v>0.65735115431348723</v>
      </c>
      <c r="E542">
        <v>60.106586966797188</v>
      </c>
      <c r="F542">
        <f t="shared" si="8"/>
        <v>0.65735115431348723</v>
      </c>
    </row>
    <row r="543" spans="1:6" ht="105" x14ac:dyDescent="0.25">
      <c r="A543" s="4" t="s">
        <v>1052</v>
      </c>
      <c r="B543">
        <v>60.111167784616192</v>
      </c>
      <c r="C543" s="8">
        <v>0.65856622114216279</v>
      </c>
      <c r="E543">
        <v>60.111167784616192</v>
      </c>
      <c r="F543">
        <f t="shared" si="8"/>
        <v>0.65856622114216279</v>
      </c>
    </row>
    <row r="544" spans="1:6" ht="120" x14ac:dyDescent="0.25">
      <c r="A544" s="4" t="s">
        <v>1518</v>
      </c>
      <c r="B544">
        <v>60.302788348208303</v>
      </c>
      <c r="C544" s="8">
        <v>0.65978128797083835</v>
      </c>
      <c r="E544">
        <v>60.302788348208303</v>
      </c>
      <c r="F544">
        <f t="shared" si="8"/>
        <v>0.65978128797083835</v>
      </c>
    </row>
    <row r="545" spans="1:6" ht="90" x14ac:dyDescent="0.25">
      <c r="A545" s="4" t="s">
        <v>908</v>
      </c>
      <c r="B545">
        <v>60.410236004154704</v>
      </c>
      <c r="C545" s="8">
        <v>0.66099635479951402</v>
      </c>
      <c r="E545">
        <v>60.410236004154704</v>
      </c>
      <c r="F545">
        <f t="shared" si="8"/>
        <v>0.66099635479951402</v>
      </c>
    </row>
    <row r="546" spans="1:6" ht="120" x14ac:dyDescent="0.25">
      <c r="A546" s="4" t="s">
        <v>1602</v>
      </c>
      <c r="B546">
        <v>60.505731022689403</v>
      </c>
      <c r="C546" s="8">
        <v>0.66221142162818958</v>
      </c>
      <c r="E546">
        <v>60.505731022689403</v>
      </c>
      <c r="F546">
        <f t="shared" si="8"/>
        <v>0.66221142162818958</v>
      </c>
    </row>
    <row r="547" spans="1:6" ht="105" x14ac:dyDescent="0.25">
      <c r="A547" s="4" t="s">
        <v>1211</v>
      </c>
      <c r="B547">
        <v>60.650827598152418</v>
      </c>
      <c r="C547" s="8">
        <v>0.66342648845686514</v>
      </c>
      <c r="E547">
        <v>60.650827598152418</v>
      </c>
      <c r="F547">
        <f t="shared" si="8"/>
        <v>0.66342648845686514</v>
      </c>
    </row>
    <row r="548" spans="1:6" ht="90" x14ac:dyDescent="0.25">
      <c r="A548" s="4" t="s">
        <v>1023</v>
      </c>
      <c r="B548">
        <v>60.728495152847415</v>
      </c>
      <c r="C548" s="8">
        <v>0.6646415552855407</v>
      </c>
      <c r="E548">
        <v>60.728495152847415</v>
      </c>
      <c r="F548">
        <f t="shared" si="8"/>
        <v>0.6646415552855407</v>
      </c>
    </row>
    <row r="549" spans="1:6" ht="120" x14ac:dyDescent="0.25">
      <c r="A549" s="4" t="s">
        <v>1525</v>
      </c>
      <c r="B549">
        <v>60.751828609168619</v>
      </c>
      <c r="C549" s="8">
        <v>0.66585662211421626</v>
      </c>
      <c r="E549">
        <v>60.751828609168619</v>
      </c>
      <c r="F549">
        <f t="shared" si="8"/>
        <v>0.66585662211421626</v>
      </c>
    </row>
    <row r="550" spans="1:6" ht="120" x14ac:dyDescent="0.25">
      <c r="A550" s="4" t="s">
        <v>1548</v>
      </c>
      <c r="B550">
        <v>60.757423001819824</v>
      </c>
      <c r="C550" s="8">
        <v>0.66707168894289182</v>
      </c>
      <c r="E550">
        <v>60.757423001819824</v>
      </c>
      <c r="F550">
        <f t="shared" si="8"/>
        <v>0.66707168894289182</v>
      </c>
    </row>
    <row r="551" spans="1:6" ht="120" x14ac:dyDescent="0.25">
      <c r="A551" s="4" t="s">
        <v>1617</v>
      </c>
      <c r="B551">
        <v>60.856689740004022</v>
      </c>
      <c r="C551" s="8">
        <v>0.66828675577156749</v>
      </c>
      <c r="E551">
        <v>60.856689740004022</v>
      </c>
      <c r="F551">
        <f t="shared" si="8"/>
        <v>0.66828675577156749</v>
      </c>
    </row>
    <row r="552" spans="1:6" ht="120" x14ac:dyDescent="0.25">
      <c r="A552" s="4" t="s">
        <v>1448</v>
      </c>
      <c r="B552">
        <v>60.93056715827656</v>
      </c>
      <c r="C552" s="8">
        <v>0.66950182260024305</v>
      </c>
      <c r="E552">
        <v>60.93056715827656</v>
      </c>
      <c r="F552">
        <f t="shared" si="8"/>
        <v>0.66950182260024305</v>
      </c>
    </row>
    <row r="553" spans="1:6" ht="120" x14ac:dyDescent="0.25">
      <c r="A553" s="4" t="s">
        <v>1653</v>
      </c>
      <c r="B553">
        <v>60.984285714285718</v>
      </c>
      <c r="C553" s="8">
        <v>0.67071688942891861</v>
      </c>
      <c r="E553">
        <v>60.984285714285718</v>
      </c>
      <c r="F553">
        <f t="shared" si="8"/>
        <v>0.67071688942891861</v>
      </c>
    </row>
    <row r="554" spans="1:6" ht="120" x14ac:dyDescent="0.25">
      <c r="A554" s="4" t="s">
        <v>1382</v>
      </c>
      <c r="B554">
        <v>61.030546030576545</v>
      </c>
      <c r="C554" s="8">
        <v>0.67193195625759417</v>
      </c>
      <c r="E554">
        <v>61.030546030576545</v>
      </c>
      <c r="F554">
        <f t="shared" si="8"/>
        <v>0.67193195625759417</v>
      </c>
    </row>
    <row r="555" spans="1:6" ht="120" x14ac:dyDescent="0.25">
      <c r="A555" s="4" t="s">
        <v>1447</v>
      </c>
      <c r="B555">
        <v>61.071115444755613</v>
      </c>
      <c r="C555" s="8">
        <v>0.67314702308626972</v>
      </c>
      <c r="E555">
        <v>61.071115444755613</v>
      </c>
      <c r="F555">
        <f t="shared" si="8"/>
        <v>0.67314702308626972</v>
      </c>
    </row>
    <row r="556" spans="1:6" ht="120" x14ac:dyDescent="0.25">
      <c r="A556" s="4" t="s">
        <v>1543</v>
      </c>
      <c r="B556">
        <v>61.130758401111265</v>
      </c>
      <c r="C556" s="8">
        <v>0.67436208991494528</v>
      </c>
      <c r="E556">
        <v>61.130758401111265</v>
      </c>
      <c r="F556">
        <f t="shared" si="8"/>
        <v>0.67436208991494528</v>
      </c>
    </row>
    <row r="557" spans="1:6" ht="120" x14ac:dyDescent="0.25">
      <c r="A557" s="4" t="s">
        <v>1393</v>
      </c>
      <c r="B557">
        <v>61.16062942791531</v>
      </c>
      <c r="C557" s="8">
        <v>0.67557715674362095</v>
      </c>
      <c r="E557">
        <v>61.16062942791531</v>
      </c>
      <c r="F557">
        <f t="shared" si="8"/>
        <v>0.67557715674362095</v>
      </c>
    </row>
    <row r="558" spans="1:6" ht="105" x14ac:dyDescent="0.25">
      <c r="A558" s="4" t="s">
        <v>1057</v>
      </c>
      <c r="B558">
        <v>61.165464485290691</v>
      </c>
      <c r="C558" s="8">
        <v>0.67679222357229651</v>
      </c>
      <c r="E558">
        <v>61.165464485290691</v>
      </c>
      <c r="F558">
        <f t="shared" si="8"/>
        <v>0.67679222357229651</v>
      </c>
    </row>
    <row r="559" spans="1:6" ht="90" x14ac:dyDescent="0.25">
      <c r="A559" s="4" t="s">
        <v>1031</v>
      </c>
      <c r="B559">
        <v>61.302794636328613</v>
      </c>
      <c r="C559" s="8">
        <v>0.67800729040097207</v>
      </c>
      <c r="E559">
        <v>61.302794636328613</v>
      </c>
      <c r="F559">
        <f t="shared" si="8"/>
        <v>0.67800729040097207</v>
      </c>
    </row>
    <row r="560" spans="1:6" ht="105" x14ac:dyDescent="0.25">
      <c r="A560" s="4" t="s">
        <v>1314</v>
      </c>
      <c r="B560">
        <v>61.381134912841148</v>
      </c>
      <c r="C560" s="8">
        <v>0.67922235722964763</v>
      </c>
      <c r="E560">
        <v>61.381134912841148</v>
      </c>
      <c r="F560">
        <f t="shared" si="8"/>
        <v>0.67922235722964763</v>
      </c>
    </row>
    <row r="561" spans="1:6" ht="90" x14ac:dyDescent="0.25">
      <c r="A561" s="4" t="s">
        <v>1017</v>
      </c>
      <c r="B561">
        <v>61.42383622744962</v>
      </c>
      <c r="C561" s="8">
        <v>0.68043742405832319</v>
      </c>
      <c r="E561">
        <v>61.42383622744962</v>
      </c>
      <c r="F561">
        <f t="shared" si="8"/>
        <v>0.68043742405832319</v>
      </c>
    </row>
    <row r="562" spans="1:6" ht="105" x14ac:dyDescent="0.25">
      <c r="A562" s="4" t="s">
        <v>1359</v>
      </c>
      <c r="B562">
        <v>61.477155648799062</v>
      </c>
      <c r="C562" s="8">
        <v>0.68165249088699875</v>
      </c>
      <c r="E562">
        <v>61.477155648799062</v>
      </c>
      <c r="F562">
        <f t="shared" si="8"/>
        <v>0.68165249088699875</v>
      </c>
    </row>
    <row r="563" spans="1:6" ht="105" x14ac:dyDescent="0.25">
      <c r="A563" s="4" t="s">
        <v>1230</v>
      </c>
      <c r="B563">
        <v>61.478593395772705</v>
      </c>
      <c r="C563" s="8">
        <v>0.68286755771567431</v>
      </c>
      <c r="E563">
        <v>61.478593395772705</v>
      </c>
      <c r="F563">
        <f t="shared" si="8"/>
        <v>0.68286755771567431</v>
      </c>
    </row>
    <row r="564" spans="1:6" ht="105" x14ac:dyDescent="0.25">
      <c r="A564" s="4" t="s">
        <v>1159</v>
      </c>
      <c r="B564">
        <v>61.490668903539536</v>
      </c>
      <c r="C564" s="8">
        <v>0.68408262454434998</v>
      </c>
      <c r="E564">
        <v>61.490668903539536</v>
      </c>
      <c r="F564">
        <f t="shared" si="8"/>
        <v>0.68408262454434998</v>
      </c>
    </row>
    <row r="565" spans="1:6" ht="105" x14ac:dyDescent="0.25">
      <c r="A565" s="4" t="s">
        <v>1675</v>
      </c>
      <c r="B565">
        <v>61.542838404360651</v>
      </c>
      <c r="C565" s="8">
        <v>0.68529769137302554</v>
      </c>
      <c r="E565">
        <v>61.542838404360651</v>
      </c>
      <c r="F565">
        <f t="shared" si="8"/>
        <v>0.68529769137302554</v>
      </c>
    </row>
    <row r="566" spans="1:6" ht="105" x14ac:dyDescent="0.25">
      <c r="A566" s="4" t="s">
        <v>1061</v>
      </c>
      <c r="B566">
        <v>61.651949545173252</v>
      </c>
      <c r="C566" s="8">
        <v>0.6865127582017011</v>
      </c>
      <c r="E566">
        <v>61.651949545173252</v>
      </c>
      <c r="F566">
        <f t="shared" si="8"/>
        <v>0.6865127582017011</v>
      </c>
    </row>
    <row r="567" spans="1:6" ht="120" x14ac:dyDescent="0.25">
      <c r="A567" s="4" t="s">
        <v>1386</v>
      </c>
      <c r="B567">
        <v>61.673537875841113</v>
      </c>
      <c r="C567" s="8">
        <v>0.68772782503037666</v>
      </c>
      <c r="E567">
        <v>61.673537875841113</v>
      </c>
      <c r="F567">
        <f t="shared" si="8"/>
        <v>0.68772782503037666</v>
      </c>
    </row>
    <row r="568" spans="1:6" ht="120" x14ac:dyDescent="0.25">
      <c r="A568" s="4" t="s">
        <v>1638</v>
      </c>
      <c r="B568">
        <v>61.791502490229192</v>
      </c>
      <c r="C568" s="8">
        <v>0.68894289185905222</v>
      </c>
      <c r="E568">
        <v>61.791502490229192</v>
      </c>
      <c r="F568">
        <f t="shared" si="8"/>
        <v>0.68894289185905222</v>
      </c>
    </row>
    <row r="569" spans="1:6" ht="105" x14ac:dyDescent="0.25">
      <c r="A569" s="4" t="s">
        <v>1088</v>
      </c>
      <c r="B569">
        <v>61.844959013525219</v>
      </c>
      <c r="C569" s="8">
        <v>0.69015795868772778</v>
      </c>
      <c r="E569">
        <v>61.844959013525219</v>
      </c>
      <c r="F569">
        <f t="shared" si="8"/>
        <v>0.69015795868772778</v>
      </c>
    </row>
    <row r="570" spans="1:6" ht="105" x14ac:dyDescent="0.25">
      <c r="A570" s="4" t="s">
        <v>1203</v>
      </c>
      <c r="B570">
        <v>61.90729955815128</v>
      </c>
      <c r="C570" s="8">
        <v>0.69137302551640345</v>
      </c>
      <c r="E570">
        <v>61.90729955815128</v>
      </c>
      <c r="F570">
        <f t="shared" si="8"/>
        <v>0.69137302551640345</v>
      </c>
    </row>
    <row r="571" spans="1:6" ht="120" x14ac:dyDescent="0.25">
      <c r="A571" s="4" t="s">
        <v>1629</v>
      </c>
      <c r="B571">
        <v>61.914184965967216</v>
      </c>
      <c r="C571" s="8">
        <v>0.69258809234507901</v>
      </c>
      <c r="E571">
        <v>61.914184965967216</v>
      </c>
      <c r="F571">
        <f t="shared" si="8"/>
        <v>0.69258809234507901</v>
      </c>
    </row>
    <row r="572" spans="1:6" ht="120" x14ac:dyDescent="0.25">
      <c r="A572" s="4" t="s">
        <v>1474</v>
      </c>
      <c r="B572">
        <v>61.927824454042778</v>
      </c>
      <c r="C572" s="8">
        <v>0.69380315917375457</v>
      </c>
      <c r="E572">
        <v>61.927824454042778</v>
      </c>
      <c r="F572">
        <f t="shared" si="8"/>
        <v>0.69380315917375457</v>
      </c>
    </row>
    <row r="573" spans="1:6" ht="90" x14ac:dyDescent="0.25">
      <c r="A573" s="4" t="s">
        <v>929</v>
      </c>
      <c r="B573">
        <v>61.928933613381126</v>
      </c>
      <c r="C573" s="8">
        <v>0.69501822600243013</v>
      </c>
      <c r="E573">
        <v>61.928933613381126</v>
      </c>
      <c r="F573">
        <f t="shared" si="8"/>
        <v>0.69501822600243013</v>
      </c>
    </row>
    <row r="574" spans="1:6" ht="105" x14ac:dyDescent="0.25">
      <c r="A574" s="4" t="s">
        <v>1138</v>
      </c>
      <c r="B574">
        <v>61.995730307040638</v>
      </c>
      <c r="C574" s="8">
        <v>0.69623329283110569</v>
      </c>
      <c r="E574">
        <v>61.995730307040638</v>
      </c>
      <c r="F574">
        <f t="shared" si="8"/>
        <v>0.69623329283110569</v>
      </c>
    </row>
    <row r="575" spans="1:6" ht="105" x14ac:dyDescent="0.25">
      <c r="A575" s="4" t="s">
        <v>1142</v>
      </c>
      <c r="B575">
        <v>62.152713709533458</v>
      </c>
      <c r="C575" s="8">
        <v>0.69744835965978125</v>
      </c>
      <c r="E575">
        <v>62.152713709533458</v>
      </c>
      <c r="F575">
        <f t="shared" si="8"/>
        <v>0.69744835965978125</v>
      </c>
    </row>
    <row r="576" spans="1:6" ht="120" x14ac:dyDescent="0.25">
      <c r="A576" s="4" t="s">
        <v>1585</v>
      </c>
      <c r="B576">
        <v>62.26920271089071</v>
      </c>
      <c r="C576" s="8">
        <v>0.69866342648845692</v>
      </c>
      <c r="E576">
        <v>62.26920271089071</v>
      </c>
      <c r="F576">
        <f t="shared" si="8"/>
        <v>0.69866342648845692</v>
      </c>
    </row>
    <row r="577" spans="1:6" ht="105" x14ac:dyDescent="0.25">
      <c r="A577" s="4" t="s">
        <v>1354</v>
      </c>
      <c r="B577">
        <v>62.502311568442018</v>
      </c>
      <c r="C577" s="8">
        <v>0.69987849331713248</v>
      </c>
      <c r="E577">
        <v>62.502311568442018</v>
      </c>
      <c r="F577">
        <f t="shared" si="8"/>
        <v>0.69987849331713248</v>
      </c>
    </row>
    <row r="578" spans="1:6" ht="90" x14ac:dyDescent="0.25">
      <c r="A578" s="4" t="s">
        <v>937</v>
      </c>
      <c r="B578">
        <v>62.50802517473241</v>
      </c>
      <c r="C578" s="8">
        <v>0.70109356014580804</v>
      </c>
      <c r="E578">
        <v>62.50802517473241</v>
      </c>
      <c r="F578">
        <f t="shared" si="8"/>
        <v>0.70109356014580804</v>
      </c>
    </row>
    <row r="579" spans="1:6" ht="90" x14ac:dyDescent="0.25">
      <c r="A579" s="4" t="s">
        <v>914</v>
      </c>
      <c r="B579">
        <v>62.59534954918923</v>
      </c>
      <c r="C579" s="8">
        <v>0.7023086269744836</v>
      </c>
      <c r="E579">
        <v>62.59534954918923</v>
      </c>
      <c r="F579">
        <f t="shared" ref="F579:F642" si="9">_xlfn.RANK.EQ(E579,$E$2:$E$824,1)/COUNT($E$2:$E$824)</f>
        <v>0.7023086269744836</v>
      </c>
    </row>
    <row r="580" spans="1:6" ht="105" x14ac:dyDescent="0.25">
      <c r="A580" s="4" t="s">
        <v>1292</v>
      </c>
      <c r="B580">
        <v>62.674935037975025</v>
      </c>
      <c r="C580" s="8">
        <v>0.70352369380315916</v>
      </c>
      <c r="E580">
        <v>62.674935037975025</v>
      </c>
      <c r="F580">
        <f t="shared" si="9"/>
        <v>0.70352369380315916</v>
      </c>
    </row>
    <row r="581" spans="1:6" ht="90" x14ac:dyDescent="0.25">
      <c r="A581" s="4" t="s">
        <v>902</v>
      </c>
      <c r="B581">
        <v>62.713914508605669</v>
      </c>
      <c r="C581" s="8">
        <v>0.70473876063183472</v>
      </c>
      <c r="E581">
        <v>62.713914508605669</v>
      </c>
      <c r="F581">
        <f t="shared" si="9"/>
        <v>0.70473876063183472</v>
      </c>
    </row>
    <row r="582" spans="1:6" ht="105" x14ac:dyDescent="0.25">
      <c r="A582" s="4" t="s">
        <v>909</v>
      </c>
      <c r="B582">
        <v>62.809677917982057</v>
      </c>
      <c r="C582" s="8">
        <v>0.70595382746051027</v>
      </c>
      <c r="E582">
        <v>62.809677917982057</v>
      </c>
      <c r="F582">
        <f t="shared" si="9"/>
        <v>0.70595382746051027</v>
      </c>
    </row>
    <row r="583" spans="1:6" ht="105" x14ac:dyDescent="0.25">
      <c r="A583" s="4" t="s">
        <v>1328</v>
      </c>
      <c r="B583">
        <v>62.898117267035154</v>
      </c>
      <c r="C583" s="8">
        <v>0.70716889428918595</v>
      </c>
      <c r="E583">
        <v>62.898117267035154</v>
      </c>
      <c r="F583">
        <f t="shared" si="9"/>
        <v>0.70716889428918595</v>
      </c>
    </row>
    <row r="584" spans="1:6" ht="105" x14ac:dyDescent="0.25">
      <c r="A584" s="4" t="s">
        <v>1670</v>
      </c>
      <c r="B584">
        <v>63.020625000000003</v>
      </c>
      <c r="C584" s="8">
        <v>0.7083839611178615</v>
      </c>
      <c r="E584">
        <v>63.020625000000003</v>
      </c>
      <c r="F584">
        <f t="shared" si="9"/>
        <v>0.7083839611178615</v>
      </c>
    </row>
    <row r="585" spans="1:6" ht="90" x14ac:dyDescent="0.25">
      <c r="A585" s="4" t="s">
        <v>928</v>
      </c>
      <c r="B585">
        <v>63.129149227999918</v>
      </c>
      <c r="C585" s="8">
        <v>0.70959902794653706</v>
      </c>
      <c r="E585">
        <v>63.129149227999918</v>
      </c>
      <c r="F585">
        <f t="shared" si="9"/>
        <v>0.70959902794653706</v>
      </c>
    </row>
    <row r="586" spans="1:6" ht="120" x14ac:dyDescent="0.25">
      <c r="A586" s="4" t="s">
        <v>1443</v>
      </c>
      <c r="B586">
        <v>63.164815402506434</v>
      </c>
      <c r="C586" s="8">
        <v>0.71081409477521262</v>
      </c>
      <c r="E586">
        <v>63.164815402506434</v>
      </c>
      <c r="F586">
        <f t="shared" si="9"/>
        <v>0.71081409477521262</v>
      </c>
    </row>
    <row r="587" spans="1:6" ht="120" x14ac:dyDescent="0.25">
      <c r="A587" s="4" t="s">
        <v>1409</v>
      </c>
      <c r="B587">
        <v>63.234166666666674</v>
      </c>
      <c r="C587" s="8">
        <v>0.71202916160388818</v>
      </c>
      <c r="E587">
        <v>63.234166666666674</v>
      </c>
      <c r="F587">
        <f t="shared" si="9"/>
        <v>0.71202916160388818</v>
      </c>
    </row>
    <row r="588" spans="1:6" ht="120" x14ac:dyDescent="0.25">
      <c r="A588" s="4" t="s">
        <v>1592</v>
      </c>
      <c r="B588">
        <v>63.657840641239822</v>
      </c>
      <c r="C588" s="8">
        <v>0.71324422843256374</v>
      </c>
      <c r="E588">
        <v>63.657840641239822</v>
      </c>
      <c r="F588">
        <f t="shared" si="9"/>
        <v>0.71324422843256374</v>
      </c>
    </row>
    <row r="589" spans="1:6" ht="105" x14ac:dyDescent="0.25">
      <c r="A589" s="4" t="s">
        <v>1091</v>
      </c>
      <c r="B589">
        <v>63.723465222789002</v>
      </c>
      <c r="C589" s="8">
        <v>0.71445929526123941</v>
      </c>
      <c r="E589">
        <v>63.723465222789002</v>
      </c>
      <c r="F589">
        <f t="shared" si="9"/>
        <v>0.71445929526123941</v>
      </c>
    </row>
    <row r="590" spans="1:6" ht="120" x14ac:dyDescent="0.25">
      <c r="A590" s="4" t="s">
        <v>1395</v>
      </c>
      <c r="B590">
        <v>63.876959214122138</v>
      </c>
      <c r="C590" s="8">
        <v>0.71567436208991497</v>
      </c>
      <c r="E590">
        <v>63.876959214122138</v>
      </c>
      <c r="F590">
        <f t="shared" si="9"/>
        <v>0.71567436208991497</v>
      </c>
    </row>
    <row r="591" spans="1:6" ht="120" x14ac:dyDescent="0.25">
      <c r="A591" s="4" t="s">
        <v>1642</v>
      </c>
      <c r="B591">
        <v>64.006359423830745</v>
      </c>
      <c r="C591" s="8">
        <v>0.71688942891859053</v>
      </c>
      <c r="E591">
        <v>64.006359423830745</v>
      </c>
      <c r="F591">
        <f t="shared" si="9"/>
        <v>0.71688942891859053</v>
      </c>
    </row>
    <row r="592" spans="1:6" ht="105" x14ac:dyDescent="0.25">
      <c r="A592" s="4" t="s">
        <v>1192</v>
      </c>
      <c r="B592">
        <v>64.036232928600285</v>
      </c>
      <c r="C592" s="8">
        <v>0.71810449574726609</v>
      </c>
      <c r="E592">
        <v>64.036232928600285</v>
      </c>
      <c r="F592">
        <f t="shared" si="9"/>
        <v>0.71810449574726609</v>
      </c>
    </row>
    <row r="593" spans="1:6" ht="120" x14ac:dyDescent="0.25">
      <c r="A593" s="4" t="s">
        <v>1591</v>
      </c>
      <c r="B593">
        <v>64.046620365707497</v>
      </c>
      <c r="C593" s="8">
        <v>0.71931956257594165</v>
      </c>
      <c r="E593">
        <v>64.046620365707497</v>
      </c>
      <c r="F593">
        <f t="shared" si="9"/>
        <v>0.71931956257594165</v>
      </c>
    </row>
    <row r="594" spans="1:6" ht="120" x14ac:dyDescent="0.25">
      <c r="A594" s="4" t="s">
        <v>1379</v>
      </c>
      <c r="B594">
        <v>64.069958221553634</v>
      </c>
      <c r="C594" s="8">
        <v>0.72053462940461721</v>
      </c>
      <c r="E594">
        <v>64.069958221553634</v>
      </c>
      <c r="F594">
        <f t="shared" si="9"/>
        <v>0.72053462940461721</v>
      </c>
    </row>
    <row r="595" spans="1:6" ht="120" x14ac:dyDescent="0.25">
      <c r="A595" s="4" t="s">
        <v>1477</v>
      </c>
      <c r="B595">
        <v>64.279518120251097</v>
      </c>
      <c r="C595" s="8">
        <v>0.72174969623329288</v>
      </c>
      <c r="E595">
        <v>64.279518120251097</v>
      </c>
      <c r="F595">
        <f t="shared" si="9"/>
        <v>0.72174969623329288</v>
      </c>
    </row>
    <row r="596" spans="1:6" ht="120" x14ac:dyDescent="0.25">
      <c r="A596" s="4" t="s">
        <v>1529</v>
      </c>
      <c r="B596">
        <v>64.310139995571461</v>
      </c>
      <c r="C596" s="8">
        <v>0.72296476306196844</v>
      </c>
      <c r="E596">
        <v>64.310139995571461</v>
      </c>
      <c r="F596">
        <f t="shared" si="9"/>
        <v>0.72296476306196844</v>
      </c>
    </row>
    <row r="597" spans="1:6" ht="105" x14ac:dyDescent="0.25">
      <c r="A597" s="4" t="s">
        <v>1162</v>
      </c>
      <c r="B597">
        <v>64.458996067622721</v>
      </c>
      <c r="C597" s="8">
        <v>0.724179829890644</v>
      </c>
      <c r="E597">
        <v>64.458996067622721</v>
      </c>
      <c r="F597">
        <f t="shared" si="9"/>
        <v>0.724179829890644</v>
      </c>
    </row>
    <row r="598" spans="1:6" ht="105" x14ac:dyDescent="0.25">
      <c r="A598" s="4" t="s">
        <v>1659</v>
      </c>
      <c r="B598">
        <v>64.490326596593661</v>
      </c>
      <c r="C598" s="8">
        <v>0.72539489671931956</v>
      </c>
      <c r="E598">
        <v>64.490326596593661</v>
      </c>
      <c r="F598">
        <f t="shared" si="9"/>
        <v>0.72539489671931956</v>
      </c>
    </row>
    <row r="599" spans="1:6" ht="105" x14ac:dyDescent="0.25">
      <c r="A599" s="4" t="s">
        <v>1666</v>
      </c>
      <c r="B599">
        <v>64.521954273463635</v>
      </c>
      <c r="C599" s="8">
        <v>0.72660996354799512</v>
      </c>
      <c r="E599">
        <v>64.521954273463635</v>
      </c>
      <c r="F599">
        <f t="shared" si="9"/>
        <v>0.72660996354799512</v>
      </c>
    </row>
    <row r="600" spans="1:6" ht="120" x14ac:dyDescent="0.25">
      <c r="A600" s="4" t="s">
        <v>1385</v>
      </c>
      <c r="B600">
        <v>64.528844060081667</v>
      </c>
      <c r="C600" s="8">
        <v>0.72782503037667068</v>
      </c>
      <c r="E600">
        <v>64.528844060081667</v>
      </c>
      <c r="F600">
        <f t="shared" si="9"/>
        <v>0.72782503037667068</v>
      </c>
    </row>
    <row r="601" spans="1:6" ht="105" x14ac:dyDescent="0.25">
      <c r="A601" s="4" t="s">
        <v>1068</v>
      </c>
      <c r="B601">
        <v>64.627815060716571</v>
      </c>
      <c r="C601" s="8">
        <v>0.72904009720534635</v>
      </c>
      <c r="E601">
        <v>64.627815060716571</v>
      </c>
      <c r="F601">
        <f t="shared" si="9"/>
        <v>0.72904009720534635</v>
      </c>
    </row>
    <row r="602" spans="1:6" ht="105" x14ac:dyDescent="0.25">
      <c r="A602" s="4" t="s">
        <v>1085</v>
      </c>
      <c r="B602">
        <v>64.654494654526971</v>
      </c>
      <c r="C602" s="8">
        <v>0.73025516403402191</v>
      </c>
      <c r="E602">
        <v>64.654494654526971</v>
      </c>
      <c r="F602">
        <f t="shared" si="9"/>
        <v>0.73025516403402191</v>
      </c>
    </row>
    <row r="603" spans="1:6" ht="120" x14ac:dyDescent="0.25">
      <c r="A603" s="4" t="s">
        <v>1630</v>
      </c>
      <c r="B603">
        <v>64.661760009116932</v>
      </c>
      <c r="C603" s="8">
        <v>0.73147023086269747</v>
      </c>
      <c r="E603">
        <v>64.661760009116932</v>
      </c>
      <c r="F603">
        <f t="shared" si="9"/>
        <v>0.73147023086269747</v>
      </c>
    </row>
    <row r="604" spans="1:6" ht="90" x14ac:dyDescent="0.25">
      <c r="A604" s="4" t="s">
        <v>936</v>
      </c>
      <c r="B604">
        <v>64.756674408006887</v>
      </c>
      <c r="C604" s="8">
        <v>0.73268529769137303</v>
      </c>
      <c r="E604">
        <v>64.756674408006887</v>
      </c>
      <c r="F604">
        <f t="shared" si="9"/>
        <v>0.73268529769137303</v>
      </c>
    </row>
    <row r="605" spans="1:6" ht="105" x14ac:dyDescent="0.25">
      <c r="A605" s="4" t="s">
        <v>1330</v>
      </c>
      <c r="B605">
        <v>64.813733298276759</v>
      </c>
      <c r="C605" s="8">
        <v>0.73390036452004859</v>
      </c>
      <c r="E605">
        <v>64.813733298276759</v>
      </c>
      <c r="F605">
        <f t="shared" si="9"/>
        <v>0.73390036452004859</v>
      </c>
    </row>
    <row r="606" spans="1:6" ht="105" x14ac:dyDescent="0.25">
      <c r="A606" s="4" t="s">
        <v>1673</v>
      </c>
      <c r="B606">
        <v>64.896249509445127</v>
      </c>
      <c r="C606" s="8">
        <v>0.73511543134872415</v>
      </c>
      <c r="E606">
        <v>64.896249509445127</v>
      </c>
      <c r="F606">
        <f t="shared" si="9"/>
        <v>0.73511543134872415</v>
      </c>
    </row>
    <row r="607" spans="1:6" ht="105" x14ac:dyDescent="0.25">
      <c r="A607" s="4" t="s">
        <v>1658</v>
      </c>
      <c r="B607">
        <v>64.948027142152625</v>
      </c>
      <c r="C607" s="8">
        <v>0.73633049817739971</v>
      </c>
      <c r="E607">
        <v>64.948027142152625</v>
      </c>
      <c r="F607">
        <f t="shared" si="9"/>
        <v>0.73633049817739971</v>
      </c>
    </row>
    <row r="608" spans="1:6" ht="105" x14ac:dyDescent="0.25">
      <c r="A608" s="4" t="s">
        <v>1143</v>
      </c>
      <c r="B608">
        <v>65.075875837857581</v>
      </c>
      <c r="C608" s="8">
        <v>0.73754556500607538</v>
      </c>
      <c r="E608">
        <v>65.075875837857581</v>
      </c>
      <c r="F608">
        <f t="shared" si="9"/>
        <v>0.73754556500607538</v>
      </c>
    </row>
    <row r="609" spans="1:6" ht="120" x14ac:dyDescent="0.25">
      <c r="A609" s="4" t="s">
        <v>1508</v>
      </c>
      <c r="B609">
        <v>65.08048572515591</v>
      </c>
      <c r="C609" s="8">
        <v>0.73876063183475094</v>
      </c>
      <c r="E609">
        <v>65.08048572515591</v>
      </c>
      <c r="F609">
        <f t="shared" si="9"/>
        <v>0.73876063183475094</v>
      </c>
    </row>
    <row r="610" spans="1:6" ht="120" x14ac:dyDescent="0.25">
      <c r="A610" s="4" t="s">
        <v>1590</v>
      </c>
      <c r="B610">
        <v>65.377616371795227</v>
      </c>
      <c r="C610" s="8">
        <v>0.7399756986634265</v>
      </c>
      <c r="E610">
        <v>65.377616371795227</v>
      </c>
      <c r="F610">
        <f t="shared" si="9"/>
        <v>0.7399756986634265</v>
      </c>
    </row>
    <row r="611" spans="1:6" ht="120" x14ac:dyDescent="0.25">
      <c r="A611" s="4" t="s">
        <v>1481</v>
      </c>
      <c r="B611">
        <v>65.392354582770523</v>
      </c>
      <c r="C611" s="8">
        <v>0.74119076549210205</v>
      </c>
      <c r="E611">
        <v>65.392354582770523</v>
      </c>
      <c r="F611">
        <f t="shared" si="9"/>
        <v>0.74119076549210205</v>
      </c>
    </row>
    <row r="612" spans="1:6" ht="120" x14ac:dyDescent="0.25">
      <c r="A612" s="4" t="s">
        <v>1547</v>
      </c>
      <c r="B612">
        <v>65.420312409430665</v>
      </c>
      <c r="C612" s="8">
        <v>0.74240583232077761</v>
      </c>
      <c r="E612">
        <v>65.420312409430665</v>
      </c>
      <c r="F612">
        <f t="shared" si="9"/>
        <v>0.74240583232077761</v>
      </c>
    </row>
    <row r="613" spans="1:6" ht="105" x14ac:dyDescent="0.25">
      <c r="A613" s="4" t="s">
        <v>1034</v>
      </c>
      <c r="B613">
        <v>65.42190484248512</v>
      </c>
      <c r="C613" s="8">
        <v>0.74362089914945317</v>
      </c>
      <c r="E613">
        <v>65.42190484248512</v>
      </c>
      <c r="F613">
        <f t="shared" si="9"/>
        <v>0.74362089914945317</v>
      </c>
    </row>
    <row r="614" spans="1:6" ht="105" x14ac:dyDescent="0.25">
      <c r="A614" s="4" t="s">
        <v>1218</v>
      </c>
      <c r="B614">
        <v>65.508697772171189</v>
      </c>
      <c r="C614" s="8">
        <v>0.74483596597812884</v>
      </c>
      <c r="E614">
        <v>65.508697772171189</v>
      </c>
      <c r="F614">
        <f t="shared" si="9"/>
        <v>0.74483596597812884</v>
      </c>
    </row>
    <row r="615" spans="1:6" ht="105" x14ac:dyDescent="0.25">
      <c r="A615" s="4" t="s">
        <v>1071</v>
      </c>
      <c r="B615">
        <v>65.626142923094349</v>
      </c>
      <c r="C615" s="8">
        <v>0.7460510328068044</v>
      </c>
      <c r="E615">
        <v>65.626142923094349</v>
      </c>
      <c r="F615">
        <f t="shared" si="9"/>
        <v>0.7460510328068044</v>
      </c>
    </row>
    <row r="616" spans="1:6" ht="105" x14ac:dyDescent="0.25">
      <c r="A616" s="4" t="s">
        <v>1332</v>
      </c>
      <c r="B616">
        <v>65.637652457928397</v>
      </c>
      <c r="C616" s="8">
        <v>0.74726609963547996</v>
      </c>
      <c r="E616">
        <v>65.637652457928397</v>
      </c>
      <c r="F616">
        <f t="shared" si="9"/>
        <v>0.74726609963547996</v>
      </c>
    </row>
    <row r="617" spans="1:6" ht="105" x14ac:dyDescent="0.25">
      <c r="A617" s="4" t="s">
        <v>1146</v>
      </c>
      <c r="B617">
        <v>65.71977794877553</v>
      </c>
      <c r="C617" s="8">
        <v>0.74848116646415552</v>
      </c>
      <c r="E617">
        <v>65.71977794877553</v>
      </c>
      <c r="F617">
        <f t="shared" si="9"/>
        <v>0.74848116646415552</v>
      </c>
    </row>
    <row r="618" spans="1:6" ht="105" x14ac:dyDescent="0.25">
      <c r="A618" s="4" t="s">
        <v>1043</v>
      </c>
      <c r="B618">
        <v>65.74949823900802</v>
      </c>
      <c r="C618" s="8">
        <v>0.74969623329283108</v>
      </c>
      <c r="E618">
        <v>65.74949823900802</v>
      </c>
      <c r="F618">
        <f t="shared" si="9"/>
        <v>0.74969623329283108</v>
      </c>
    </row>
    <row r="619" spans="1:6" ht="105" x14ac:dyDescent="0.25">
      <c r="A619" s="4" t="s">
        <v>1042</v>
      </c>
      <c r="B619">
        <v>65.916893904309788</v>
      </c>
      <c r="C619" s="8">
        <v>0.75091130012150664</v>
      </c>
      <c r="E619">
        <v>65.916893904309788</v>
      </c>
      <c r="F619">
        <f t="shared" si="9"/>
        <v>0.75091130012150664</v>
      </c>
    </row>
    <row r="620" spans="1:6" ht="105" x14ac:dyDescent="0.25">
      <c r="A620" s="4" t="s">
        <v>1070</v>
      </c>
      <c r="B620">
        <v>65.921980739472502</v>
      </c>
      <c r="C620" s="8">
        <v>0.75212636695018231</v>
      </c>
      <c r="E620">
        <v>65.921980739472502</v>
      </c>
      <c r="F620">
        <f t="shared" si="9"/>
        <v>0.75212636695018231</v>
      </c>
    </row>
    <row r="621" spans="1:6" ht="105" x14ac:dyDescent="0.25">
      <c r="A621" s="4" t="s">
        <v>1062</v>
      </c>
      <c r="B621">
        <v>66.052307588654756</v>
      </c>
      <c r="C621" s="8">
        <v>0.75334143377885787</v>
      </c>
      <c r="E621">
        <v>66.052307588654756</v>
      </c>
      <c r="F621">
        <f t="shared" si="9"/>
        <v>0.75334143377885787</v>
      </c>
    </row>
    <row r="622" spans="1:6" ht="105" x14ac:dyDescent="0.25">
      <c r="A622" s="4" t="s">
        <v>1224</v>
      </c>
      <c r="B622">
        <v>66.10152521448164</v>
      </c>
      <c r="C622" s="8">
        <v>0.75455650060753343</v>
      </c>
      <c r="E622">
        <v>66.10152521448164</v>
      </c>
      <c r="F622">
        <f t="shared" si="9"/>
        <v>0.75455650060753343</v>
      </c>
    </row>
    <row r="623" spans="1:6" ht="105" x14ac:dyDescent="0.25">
      <c r="A623" s="4" t="s">
        <v>1317</v>
      </c>
      <c r="B623">
        <v>66.172161188918508</v>
      </c>
      <c r="C623" s="8">
        <v>0.75577156743620899</v>
      </c>
      <c r="E623">
        <v>66.172161188918508</v>
      </c>
      <c r="F623">
        <f t="shared" si="9"/>
        <v>0.75577156743620899</v>
      </c>
    </row>
    <row r="624" spans="1:6" ht="105" x14ac:dyDescent="0.25">
      <c r="A624" s="4" t="s">
        <v>1336</v>
      </c>
      <c r="B624">
        <v>66.340543067118119</v>
      </c>
      <c r="C624" s="8">
        <v>0.75698663426488455</v>
      </c>
      <c r="E624">
        <v>66.340543067118119</v>
      </c>
      <c r="F624">
        <f t="shared" si="9"/>
        <v>0.75698663426488455</v>
      </c>
    </row>
    <row r="625" spans="1:6" ht="120" x14ac:dyDescent="0.25">
      <c r="A625" s="4" t="s">
        <v>1394</v>
      </c>
      <c r="B625">
        <v>66.418851573964531</v>
      </c>
      <c r="C625" s="8">
        <v>0.75820170109356011</v>
      </c>
      <c r="E625">
        <v>66.418851573964531</v>
      </c>
      <c r="F625">
        <f t="shared" si="9"/>
        <v>0.75820170109356011</v>
      </c>
    </row>
    <row r="626" spans="1:6" ht="120" x14ac:dyDescent="0.25">
      <c r="A626" s="4" t="s">
        <v>1528</v>
      </c>
      <c r="B626">
        <v>66.496400571255023</v>
      </c>
      <c r="C626" s="8">
        <v>0.75941676792223567</v>
      </c>
      <c r="E626">
        <v>66.496400571255023</v>
      </c>
      <c r="F626">
        <f t="shared" si="9"/>
        <v>0.75941676792223567</v>
      </c>
    </row>
    <row r="627" spans="1:6" ht="105" x14ac:dyDescent="0.25">
      <c r="A627" s="4" t="s">
        <v>1327</v>
      </c>
      <c r="B627">
        <v>66.508119097463222</v>
      </c>
      <c r="C627" s="8">
        <v>0.76063183475091134</v>
      </c>
      <c r="E627">
        <v>66.508119097463222</v>
      </c>
      <c r="F627">
        <f t="shared" si="9"/>
        <v>0.76063183475091134</v>
      </c>
    </row>
    <row r="628" spans="1:6" ht="120" x14ac:dyDescent="0.25">
      <c r="A628" s="4" t="s">
        <v>1546</v>
      </c>
      <c r="B628">
        <v>66.540829513443583</v>
      </c>
      <c r="C628" s="8">
        <v>0.7618469015795869</v>
      </c>
      <c r="E628">
        <v>66.540829513443583</v>
      </c>
      <c r="F628">
        <f t="shared" si="9"/>
        <v>0.7618469015795869</v>
      </c>
    </row>
    <row r="629" spans="1:6" ht="105" x14ac:dyDescent="0.25">
      <c r="A629" s="4" t="s">
        <v>1172</v>
      </c>
      <c r="B629">
        <v>66.646056871743923</v>
      </c>
      <c r="C629" s="8">
        <v>0.76306196840826246</v>
      </c>
      <c r="E629">
        <v>66.646056871743923</v>
      </c>
      <c r="F629">
        <f t="shared" si="9"/>
        <v>0.76306196840826246</v>
      </c>
    </row>
    <row r="630" spans="1:6" ht="105" x14ac:dyDescent="0.25">
      <c r="A630" s="4" t="s">
        <v>1323</v>
      </c>
      <c r="B630">
        <v>66.682741471868738</v>
      </c>
      <c r="C630" s="8">
        <v>0.76427703523693802</v>
      </c>
      <c r="E630">
        <v>66.682741471868738</v>
      </c>
      <c r="F630">
        <f t="shared" si="9"/>
        <v>0.76427703523693802</v>
      </c>
    </row>
    <row r="631" spans="1:6" ht="105" x14ac:dyDescent="0.25">
      <c r="A631" s="4" t="s">
        <v>1044</v>
      </c>
      <c r="B631">
        <v>66.795936642992388</v>
      </c>
      <c r="C631" s="8">
        <v>0.76549210206561358</v>
      </c>
      <c r="E631">
        <v>66.795936642992388</v>
      </c>
      <c r="F631">
        <f t="shared" si="9"/>
        <v>0.76549210206561358</v>
      </c>
    </row>
    <row r="632" spans="1:6" ht="105" x14ac:dyDescent="0.25">
      <c r="A632" s="4" t="s">
        <v>1208</v>
      </c>
      <c r="B632">
        <v>66.94264560054377</v>
      </c>
      <c r="C632" s="8">
        <v>0.76670716889428914</v>
      </c>
      <c r="E632">
        <v>66.94264560054377</v>
      </c>
      <c r="F632">
        <f t="shared" si="9"/>
        <v>0.76670716889428914</v>
      </c>
    </row>
    <row r="633" spans="1:6" ht="120" x14ac:dyDescent="0.25">
      <c r="A633" s="4" t="s">
        <v>1375</v>
      </c>
      <c r="B633">
        <v>67.093852323297256</v>
      </c>
      <c r="C633" s="8">
        <v>0.76792223572296481</v>
      </c>
      <c r="E633">
        <v>67.093852323297256</v>
      </c>
      <c r="F633">
        <f t="shared" si="9"/>
        <v>0.76792223572296481</v>
      </c>
    </row>
    <row r="634" spans="1:6" ht="90" x14ac:dyDescent="0.25">
      <c r="A634" s="4" t="s">
        <v>1027</v>
      </c>
      <c r="B634">
        <v>67.312157073032211</v>
      </c>
      <c r="C634" s="8">
        <v>0.76913730255164037</v>
      </c>
      <c r="E634">
        <v>67.312157073032211</v>
      </c>
      <c r="F634">
        <f t="shared" si="9"/>
        <v>0.76913730255164037</v>
      </c>
    </row>
    <row r="635" spans="1:6" ht="105" x14ac:dyDescent="0.25">
      <c r="A635" s="4" t="s">
        <v>1150</v>
      </c>
      <c r="B635">
        <v>67.553503068722463</v>
      </c>
      <c r="C635" s="8">
        <v>0.77035236938031593</v>
      </c>
      <c r="E635">
        <v>67.553503068722463</v>
      </c>
      <c r="F635">
        <f t="shared" si="9"/>
        <v>0.77035236938031593</v>
      </c>
    </row>
    <row r="636" spans="1:6" ht="120" x14ac:dyDescent="0.25">
      <c r="A636" s="4" t="s">
        <v>1478</v>
      </c>
      <c r="B636">
        <v>67.659485606159606</v>
      </c>
      <c r="C636" s="8">
        <v>0.77156743620899149</v>
      </c>
      <c r="E636">
        <v>67.659485606159606</v>
      </c>
      <c r="F636">
        <f t="shared" si="9"/>
        <v>0.77156743620899149</v>
      </c>
    </row>
    <row r="637" spans="1:6" ht="105" x14ac:dyDescent="0.25">
      <c r="A637" s="4" t="s">
        <v>1049</v>
      </c>
      <c r="B637">
        <v>67.714249568274738</v>
      </c>
      <c r="C637" s="8">
        <v>0.77278250303766705</v>
      </c>
      <c r="E637">
        <v>67.714249568274738</v>
      </c>
      <c r="F637">
        <f t="shared" si="9"/>
        <v>0.77278250303766705</v>
      </c>
    </row>
    <row r="638" spans="1:6" ht="105" x14ac:dyDescent="0.25">
      <c r="A638" s="4" t="s">
        <v>1161</v>
      </c>
      <c r="B638">
        <v>67.777208558629795</v>
      </c>
      <c r="C638" s="8">
        <v>0.77399756986634261</v>
      </c>
      <c r="E638">
        <v>67.777208558629795</v>
      </c>
      <c r="F638">
        <f t="shared" si="9"/>
        <v>0.77399756986634261</v>
      </c>
    </row>
    <row r="639" spans="1:6" ht="105" x14ac:dyDescent="0.25">
      <c r="A639" s="4" t="s">
        <v>1316</v>
      </c>
      <c r="B639">
        <v>67.833073245053001</v>
      </c>
      <c r="C639" s="8">
        <v>0.77521263669501828</v>
      </c>
      <c r="E639">
        <v>67.833073245053001</v>
      </c>
      <c r="F639">
        <f t="shared" si="9"/>
        <v>0.77521263669501828</v>
      </c>
    </row>
    <row r="640" spans="1:6" ht="105" x14ac:dyDescent="0.25">
      <c r="A640" s="4" t="s">
        <v>1329</v>
      </c>
      <c r="B640">
        <v>67.887797518467167</v>
      </c>
      <c r="C640" s="8">
        <v>0.77642770352369384</v>
      </c>
      <c r="E640">
        <v>67.887797518467167</v>
      </c>
      <c r="F640">
        <f t="shared" si="9"/>
        <v>0.77642770352369384</v>
      </c>
    </row>
    <row r="641" spans="1:6" ht="105" x14ac:dyDescent="0.25">
      <c r="A641" s="4" t="s">
        <v>1199</v>
      </c>
      <c r="B641">
        <v>67.974135423250956</v>
      </c>
      <c r="C641" s="8">
        <v>0.77764277035236939</v>
      </c>
      <c r="E641">
        <v>67.974135423250956</v>
      </c>
      <c r="F641">
        <f t="shared" si="9"/>
        <v>0.77764277035236939</v>
      </c>
    </row>
    <row r="642" spans="1:6" ht="90" x14ac:dyDescent="0.25">
      <c r="A642" s="4" t="s">
        <v>904</v>
      </c>
      <c r="B642">
        <v>68.275442534877314</v>
      </c>
      <c r="C642" s="8">
        <v>0.77885783718104495</v>
      </c>
      <c r="E642">
        <v>68.275442534877314</v>
      </c>
      <c r="F642">
        <f t="shared" si="9"/>
        <v>0.77885783718104495</v>
      </c>
    </row>
    <row r="643" spans="1:6" ht="105" x14ac:dyDescent="0.25">
      <c r="A643" s="4" t="s">
        <v>1181</v>
      </c>
      <c r="B643">
        <v>68.338883163463549</v>
      </c>
      <c r="C643" s="8">
        <v>0.78007290400972051</v>
      </c>
      <c r="E643">
        <v>68.338883163463549</v>
      </c>
      <c r="F643">
        <f t="shared" ref="F643:F706" si="10">_xlfn.RANK.EQ(E643,$E$2:$E$824,1)/COUNT($E$2:$E$824)</f>
        <v>0.78007290400972051</v>
      </c>
    </row>
    <row r="644" spans="1:6" ht="120" x14ac:dyDescent="0.25">
      <c r="A644" s="4" t="s">
        <v>1380</v>
      </c>
      <c r="B644">
        <v>68.393124999999998</v>
      </c>
      <c r="C644" s="8">
        <v>0.78128797083839607</v>
      </c>
      <c r="E644">
        <v>68.393124999999998</v>
      </c>
      <c r="F644">
        <f t="shared" si="10"/>
        <v>0.78128797083839607</v>
      </c>
    </row>
    <row r="645" spans="1:6" ht="120" x14ac:dyDescent="0.25">
      <c r="A645" s="4" t="s">
        <v>1384</v>
      </c>
      <c r="B645">
        <v>68.395925941832331</v>
      </c>
      <c r="C645" s="8">
        <v>0.78250303766707174</v>
      </c>
      <c r="E645">
        <v>68.395925941832331</v>
      </c>
      <c r="F645">
        <f t="shared" si="10"/>
        <v>0.78250303766707174</v>
      </c>
    </row>
    <row r="646" spans="1:6" ht="105" x14ac:dyDescent="0.25">
      <c r="A646" s="4" t="s">
        <v>1303</v>
      </c>
      <c r="B646">
        <v>68.75513074206323</v>
      </c>
      <c r="C646" s="8">
        <v>0.7837181044957473</v>
      </c>
      <c r="E646">
        <v>68.75513074206323</v>
      </c>
      <c r="F646">
        <f t="shared" si="10"/>
        <v>0.7837181044957473</v>
      </c>
    </row>
    <row r="647" spans="1:6" ht="105" x14ac:dyDescent="0.25">
      <c r="A647" s="4" t="s">
        <v>1180</v>
      </c>
      <c r="B647">
        <v>68.813705605306978</v>
      </c>
      <c r="C647" s="8">
        <v>0.78493317132442286</v>
      </c>
      <c r="E647">
        <v>68.813705605306978</v>
      </c>
      <c r="F647">
        <f t="shared" si="10"/>
        <v>0.78493317132442286</v>
      </c>
    </row>
    <row r="648" spans="1:6" ht="120" x14ac:dyDescent="0.25">
      <c r="A648" s="4" t="s">
        <v>1603</v>
      </c>
      <c r="B648">
        <v>68.838300872736937</v>
      </c>
      <c r="C648" s="8">
        <v>0.78614823815309842</v>
      </c>
      <c r="E648">
        <v>68.838300872736937</v>
      </c>
      <c r="F648">
        <f t="shared" si="10"/>
        <v>0.78614823815309842</v>
      </c>
    </row>
    <row r="649" spans="1:6" ht="120" x14ac:dyDescent="0.25">
      <c r="A649" s="4" t="s">
        <v>1468</v>
      </c>
      <c r="B649">
        <v>68.843245182104752</v>
      </c>
      <c r="C649" s="8">
        <v>0.78736330498177398</v>
      </c>
      <c r="E649">
        <v>68.843245182104752</v>
      </c>
      <c r="F649">
        <f t="shared" si="10"/>
        <v>0.78736330498177398</v>
      </c>
    </row>
    <row r="650" spans="1:6" ht="105" x14ac:dyDescent="0.25">
      <c r="A650" s="4" t="s">
        <v>1246</v>
      </c>
      <c r="B650">
        <v>68.868710734133955</v>
      </c>
      <c r="C650" s="8">
        <v>0.78857837181044954</v>
      </c>
      <c r="E650">
        <v>68.868710734133955</v>
      </c>
      <c r="F650">
        <f t="shared" si="10"/>
        <v>0.78857837181044954</v>
      </c>
    </row>
    <row r="651" spans="1:6" ht="120" x14ac:dyDescent="0.25">
      <c r="A651" s="4" t="s">
        <v>1467</v>
      </c>
      <c r="B651">
        <v>68.891415079167672</v>
      </c>
      <c r="C651" s="8">
        <v>0.7897934386391251</v>
      </c>
      <c r="E651">
        <v>68.891415079167672</v>
      </c>
      <c r="F651">
        <f t="shared" si="10"/>
        <v>0.7897934386391251</v>
      </c>
    </row>
    <row r="652" spans="1:6" ht="120" x14ac:dyDescent="0.25">
      <c r="A652" s="4" t="s">
        <v>1535</v>
      </c>
      <c r="B652">
        <v>68.917512244536979</v>
      </c>
      <c r="C652" s="8">
        <v>0.79100850546780077</v>
      </c>
      <c r="E652">
        <v>68.917512244536979</v>
      </c>
      <c r="F652">
        <f t="shared" si="10"/>
        <v>0.79100850546780077</v>
      </c>
    </row>
    <row r="653" spans="1:6" ht="90" x14ac:dyDescent="0.25">
      <c r="A653" s="4" t="s">
        <v>1028</v>
      </c>
      <c r="B653">
        <v>68.945776676666867</v>
      </c>
      <c r="C653" s="8">
        <v>0.79222357229647633</v>
      </c>
      <c r="E653">
        <v>68.945776676666867</v>
      </c>
      <c r="F653">
        <f t="shared" si="10"/>
        <v>0.79222357229647633</v>
      </c>
    </row>
    <row r="654" spans="1:6" ht="90" x14ac:dyDescent="0.25">
      <c r="A654" s="4" t="s">
        <v>1024</v>
      </c>
      <c r="B654">
        <v>69.393620535346898</v>
      </c>
      <c r="C654" s="8">
        <v>0.79343863912515189</v>
      </c>
      <c r="E654">
        <v>69.393620535346898</v>
      </c>
      <c r="F654">
        <f t="shared" si="10"/>
        <v>0.79343863912515189</v>
      </c>
    </row>
    <row r="655" spans="1:6" ht="120" x14ac:dyDescent="0.25">
      <c r="A655" s="4" t="s">
        <v>1475</v>
      </c>
      <c r="B655">
        <v>69.493034185975304</v>
      </c>
      <c r="C655" s="8">
        <v>0.79465370595382745</v>
      </c>
      <c r="E655">
        <v>69.493034185975304</v>
      </c>
      <c r="F655">
        <f t="shared" si="10"/>
        <v>0.79465370595382745</v>
      </c>
    </row>
    <row r="656" spans="1:6" ht="120" x14ac:dyDescent="0.25">
      <c r="A656" s="4" t="s">
        <v>1539</v>
      </c>
      <c r="B656">
        <v>69.598071315210333</v>
      </c>
      <c r="C656" s="8">
        <v>0.79586877278250301</v>
      </c>
      <c r="E656">
        <v>69.598071315210333</v>
      </c>
      <c r="F656">
        <f t="shared" si="10"/>
        <v>0.79586877278250301</v>
      </c>
    </row>
    <row r="657" spans="1:6" ht="105" x14ac:dyDescent="0.25">
      <c r="A657" s="4" t="s">
        <v>1677</v>
      </c>
      <c r="B657">
        <v>69.685586036172637</v>
      </c>
      <c r="C657" s="8">
        <v>0.79708383961117857</v>
      </c>
      <c r="E657">
        <v>69.685586036172637</v>
      </c>
      <c r="F657">
        <f t="shared" si="10"/>
        <v>0.79708383961117857</v>
      </c>
    </row>
    <row r="658" spans="1:6" ht="120" x14ac:dyDescent="0.25">
      <c r="A658" s="4" t="s">
        <v>1438</v>
      </c>
      <c r="B658">
        <v>69.719574532170384</v>
      </c>
      <c r="C658" s="8">
        <v>0.79829890643985424</v>
      </c>
      <c r="E658">
        <v>69.719574532170384</v>
      </c>
      <c r="F658">
        <f t="shared" si="10"/>
        <v>0.79829890643985424</v>
      </c>
    </row>
    <row r="659" spans="1:6" ht="120" x14ac:dyDescent="0.25">
      <c r="A659" s="4" t="s">
        <v>1643</v>
      </c>
      <c r="B659">
        <v>69.789147011913016</v>
      </c>
      <c r="C659" s="8">
        <v>0.7995139732685298</v>
      </c>
      <c r="E659">
        <v>69.789147011913016</v>
      </c>
      <c r="F659">
        <f t="shared" si="10"/>
        <v>0.7995139732685298</v>
      </c>
    </row>
    <row r="660" spans="1:6" ht="120" x14ac:dyDescent="0.25">
      <c r="A660" s="4" t="s">
        <v>1631</v>
      </c>
      <c r="B660">
        <v>69.815912303876047</v>
      </c>
      <c r="C660" s="8">
        <v>0.80072904009720536</v>
      </c>
      <c r="E660">
        <v>69.815912303876047</v>
      </c>
      <c r="F660">
        <f t="shared" si="10"/>
        <v>0.80072904009720536</v>
      </c>
    </row>
    <row r="661" spans="1:6" ht="90" x14ac:dyDescent="0.25">
      <c r="A661" s="4" t="s">
        <v>882</v>
      </c>
      <c r="B661">
        <v>69.831031975152712</v>
      </c>
      <c r="C661" s="8">
        <v>0.80194410692588092</v>
      </c>
      <c r="E661">
        <v>69.831031975152712</v>
      </c>
      <c r="F661">
        <f t="shared" si="10"/>
        <v>0.80194410692588092</v>
      </c>
    </row>
    <row r="662" spans="1:6" ht="105" x14ac:dyDescent="0.25">
      <c r="A662" s="4" t="s">
        <v>1139</v>
      </c>
      <c r="B662">
        <v>69.974277106103358</v>
      </c>
      <c r="C662" s="8">
        <v>0.80315917375455648</v>
      </c>
      <c r="E662">
        <v>69.974277106103358</v>
      </c>
      <c r="F662">
        <f t="shared" si="10"/>
        <v>0.80315917375455648</v>
      </c>
    </row>
    <row r="663" spans="1:6" ht="120" x14ac:dyDescent="0.25">
      <c r="A663" s="4" t="s">
        <v>1552</v>
      </c>
      <c r="B663">
        <v>69.989144258608334</v>
      </c>
      <c r="C663" s="8">
        <v>0.80437424058323204</v>
      </c>
      <c r="E663">
        <v>69.989144258608334</v>
      </c>
      <c r="F663">
        <f t="shared" si="10"/>
        <v>0.80437424058323204</v>
      </c>
    </row>
    <row r="664" spans="1:6" ht="105" x14ac:dyDescent="0.25">
      <c r="A664" s="4" t="s">
        <v>1668</v>
      </c>
      <c r="B664">
        <v>70.050623095724788</v>
      </c>
      <c r="C664" s="8">
        <v>0.80558930741190771</v>
      </c>
      <c r="E664">
        <v>70.050623095724788</v>
      </c>
      <c r="F664">
        <f t="shared" si="10"/>
        <v>0.80558930741190771</v>
      </c>
    </row>
    <row r="665" spans="1:6" ht="105" x14ac:dyDescent="0.25">
      <c r="A665" s="4" t="s">
        <v>1051</v>
      </c>
      <c r="B665">
        <v>70.382830709648729</v>
      </c>
      <c r="C665" s="8">
        <v>0.80680437424058327</v>
      </c>
      <c r="E665">
        <v>70.382830709648729</v>
      </c>
      <c r="F665">
        <f t="shared" si="10"/>
        <v>0.80680437424058327</v>
      </c>
    </row>
    <row r="666" spans="1:6" ht="120" x14ac:dyDescent="0.25">
      <c r="A666" s="4" t="s">
        <v>1601</v>
      </c>
      <c r="B666">
        <v>70.38900190419541</v>
      </c>
      <c r="C666" s="8">
        <v>0.80801944106925883</v>
      </c>
      <c r="E666">
        <v>70.38900190419541</v>
      </c>
      <c r="F666">
        <f t="shared" si="10"/>
        <v>0.80801944106925883</v>
      </c>
    </row>
    <row r="667" spans="1:6" ht="105" x14ac:dyDescent="0.25">
      <c r="A667" s="4" t="s">
        <v>1105</v>
      </c>
      <c r="B667">
        <v>70.539424419773397</v>
      </c>
      <c r="C667" s="8">
        <v>0.80923450789793439</v>
      </c>
      <c r="E667">
        <v>70.539424419773397</v>
      </c>
      <c r="F667">
        <f t="shared" si="10"/>
        <v>0.80923450789793439</v>
      </c>
    </row>
    <row r="668" spans="1:6" ht="90" x14ac:dyDescent="0.25">
      <c r="A668" s="4" t="s">
        <v>1029</v>
      </c>
      <c r="B668">
        <v>70.676688835719688</v>
      </c>
      <c r="C668" s="8">
        <v>0.81044957472660994</v>
      </c>
      <c r="E668">
        <v>70.676688835719688</v>
      </c>
      <c r="F668">
        <f t="shared" si="10"/>
        <v>0.81044957472660994</v>
      </c>
    </row>
    <row r="669" spans="1:6" ht="105" x14ac:dyDescent="0.25">
      <c r="A669" s="4" t="s">
        <v>1134</v>
      </c>
      <c r="B669">
        <v>70.763123903581587</v>
      </c>
      <c r="C669" s="8">
        <v>0.8116646415552855</v>
      </c>
      <c r="E669">
        <v>70.763123903581587</v>
      </c>
      <c r="F669">
        <f t="shared" si="10"/>
        <v>0.8116646415552855</v>
      </c>
    </row>
    <row r="670" spans="1:6" ht="105" x14ac:dyDescent="0.25">
      <c r="A670" s="4" t="s">
        <v>1196</v>
      </c>
      <c r="B670">
        <v>70.783779542970379</v>
      </c>
      <c r="C670" s="8">
        <v>0.81287970838396106</v>
      </c>
      <c r="E670">
        <v>70.783779542970379</v>
      </c>
      <c r="F670">
        <f t="shared" si="10"/>
        <v>0.81287970838396106</v>
      </c>
    </row>
    <row r="671" spans="1:6" ht="105" x14ac:dyDescent="0.25">
      <c r="A671" s="4" t="s">
        <v>1195</v>
      </c>
      <c r="B671">
        <v>70.861879824675057</v>
      </c>
      <c r="C671" s="8">
        <v>0.81409477521263673</v>
      </c>
      <c r="E671">
        <v>70.861879824675057</v>
      </c>
      <c r="F671">
        <f t="shared" si="10"/>
        <v>0.81409477521263673</v>
      </c>
    </row>
    <row r="672" spans="1:6" ht="105" x14ac:dyDescent="0.25">
      <c r="A672" s="4" t="s">
        <v>1076</v>
      </c>
      <c r="B672">
        <v>70.906996201399934</v>
      </c>
      <c r="C672" s="8">
        <v>0.81530984204131229</v>
      </c>
      <c r="E672">
        <v>70.906996201399934</v>
      </c>
      <c r="F672">
        <f t="shared" si="10"/>
        <v>0.81530984204131229</v>
      </c>
    </row>
    <row r="673" spans="1:6" ht="105" x14ac:dyDescent="0.25">
      <c r="A673" s="4" t="s">
        <v>1035</v>
      </c>
      <c r="B673">
        <v>70.967439738520525</v>
      </c>
      <c r="C673" s="8">
        <v>0.81652490886998785</v>
      </c>
      <c r="E673">
        <v>70.967439738520525</v>
      </c>
      <c r="F673">
        <f t="shared" si="10"/>
        <v>0.81652490886998785</v>
      </c>
    </row>
    <row r="674" spans="1:6" ht="105" x14ac:dyDescent="0.25">
      <c r="A674" s="4" t="s">
        <v>1189</v>
      </c>
      <c r="B674">
        <v>71.040094512735408</v>
      </c>
      <c r="C674" s="8">
        <v>0.81773997569866341</v>
      </c>
      <c r="E674">
        <v>71.040094512735408</v>
      </c>
      <c r="F674">
        <f t="shared" si="10"/>
        <v>0.81773997569866341</v>
      </c>
    </row>
    <row r="675" spans="1:6" ht="105" x14ac:dyDescent="0.25">
      <c r="A675" s="4" t="s">
        <v>1152</v>
      </c>
      <c r="B675">
        <v>71.353299963988462</v>
      </c>
      <c r="C675" s="8">
        <v>0.81895504252733897</v>
      </c>
      <c r="E675">
        <v>71.353299963988462</v>
      </c>
      <c r="F675">
        <f t="shared" si="10"/>
        <v>0.81895504252733897</v>
      </c>
    </row>
    <row r="676" spans="1:6" ht="105" x14ac:dyDescent="0.25">
      <c r="A676" s="4" t="s">
        <v>1312</v>
      </c>
      <c r="B676">
        <v>71.366908274828745</v>
      </c>
      <c r="C676" s="8">
        <v>0.82017010935601453</v>
      </c>
      <c r="E676">
        <v>71.366908274828745</v>
      </c>
      <c r="F676">
        <f t="shared" si="10"/>
        <v>0.82017010935601453</v>
      </c>
    </row>
    <row r="677" spans="1:6" ht="105" x14ac:dyDescent="0.25">
      <c r="A677" s="4" t="s">
        <v>1667</v>
      </c>
      <c r="B677">
        <v>71.390650123744564</v>
      </c>
      <c r="C677" s="8">
        <v>0.8213851761846902</v>
      </c>
      <c r="E677">
        <v>71.390650123744564</v>
      </c>
      <c r="F677">
        <f t="shared" si="10"/>
        <v>0.8213851761846902</v>
      </c>
    </row>
    <row r="678" spans="1:6" ht="120" x14ac:dyDescent="0.25">
      <c r="A678" s="4" t="s">
        <v>1366</v>
      </c>
      <c r="B678">
        <v>71.48552948830816</v>
      </c>
      <c r="C678" s="8">
        <v>0.82260024301336576</v>
      </c>
      <c r="E678">
        <v>71.48552948830816</v>
      </c>
      <c r="F678">
        <f t="shared" si="10"/>
        <v>0.82260024301336576</v>
      </c>
    </row>
    <row r="679" spans="1:6" ht="105" x14ac:dyDescent="0.25">
      <c r="A679" s="4" t="s">
        <v>1325</v>
      </c>
      <c r="B679">
        <v>71.84804848069696</v>
      </c>
      <c r="C679" s="8">
        <v>0.82381530984204132</v>
      </c>
      <c r="E679">
        <v>71.84804848069696</v>
      </c>
      <c r="F679">
        <f t="shared" si="10"/>
        <v>0.82381530984204132</v>
      </c>
    </row>
    <row r="680" spans="1:6" ht="120" x14ac:dyDescent="0.25">
      <c r="A680" s="4" t="s">
        <v>1526</v>
      </c>
      <c r="B680">
        <v>71.985398797830129</v>
      </c>
      <c r="C680" s="8">
        <v>0.82503037667071688</v>
      </c>
      <c r="E680">
        <v>71.985398797830129</v>
      </c>
      <c r="F680">
        <f t="shared" si="10"/>
        <v>0.82503037667071688</v>
      </c>
    </row>
    <row r="681" spans="1:6" ht="105" x14ac:dyDescent="0.25">
      <c r="A681" s="4" t="s">
        <v>1045</v>
      </c>
      <c r="B681">
        <v>72.097352576425521</v>
      </c>
      <c r="C681" s="8">
        <v>0.82624544349939244</v>
      </c>
      <c r="E681">
        <v>72.097352576425521</v>
      </c>
      <c r="F681">
        <f t="shared" si="10"/>
        <v>0.82624544349939244</v>
      </c>
    </row>
    <row r="682" spans="1:6" ht="120" x14ac:dyDescent="0.25">
      <c r="A682" s="4" t="s">
        <v>1626</v>
      </c>
      <c r="B682">
        <v>72.152277494011329</v>
      </c>
      <c r="C682" s="8">
        <v>0.827460510328068</v>
      </c>
      <c r="E682">
        <v>72.152277494011329</v>
      </c>
      <c r="F682">
        <f t="shared" si="10"/>
        <v>0.827460510328068</v>
      </c>
    </row>
    <row r="683" spans="1:6" ht="105" x14ac:dyDescent="0.25">
      <c r="A683" s="4" t="s">
        <v>1166</v>
      </c>
      <c r="B683">
        <v>72.159625059164796</v>
      </c>
      <c r="C683" s="8">
        <v>0.82867557715674367</v>
      </c>
      <c r="E683">
        <v>72.159625059164796</v>
      </c>
      <c r="F683">
        <f t="shared" si="10"/>
        <v>0.82867557715674367</v>
      </c>
    </row>
    <row r="684" spans="1:6" ht="105" x14ac:dyDescent="0.25">
      <c r="A684" s="4" t="s">
        <v>1672</v>
      </c>
      <c r="B684">
        <v>72.358811940009431</v>
      </c>
      <c r="C684" s="8">
        <v>0.82989064398541923</v>
      </c>
      <c r="E684">
        <v>72.358811940009431</v>
      </c>
      <c r="F684">
        <f t="shared" si="10"/>
        <v>0.82989064398541923</v>
      </c>
    </row>
    <row r="685" spans="1:6" ht="120" x14ac:dyDescent="0.25">
      <c r="A685" s="4" t="s">
        <v>1377</v>
      </c>
      <c r="B685">
        <v>72.565901297743466</v>
      </c>
      <c r="C685" s="8">
        <v>0.83110571081409479</v>
      </c>
      <c r="E685">
        <v>72.565901297743466</v>
      </c>
      <c r="F685">
        <f t="shared" si="10"/>
        <v>0.83110571081409479</v>
      </c>
    </row>
    <row r="686" spans="1:6" ht="105" x14ac:dyDescent="0.25">
      <c r="A686" s="4" t="s">
        <v>1657</v>
      </c>
      <c r="B686">
        <v>72.577070035044784</v>
      </c>
      <c r="C686" s="8">
        <v>0.83232077764277035</v>
      </c>
      <c r="E686">
        <v>72.577070035044784</v>
      </c>
      <c r="F686">
        <f t="shared" si="10"/>
        <v>0.83232077764277035</v>
      </c>
    </row>
    <row r="687" spans="1:6" ht="105" x14ac:dyDescent="0.25">
      <c r="A687" s="4" t="s">
        <v>1295</v>
      </c>
      <c r="B687">
        <v>72.78145973927468</v>
      </c>
      <c r="C687" s="8">
        <v>0.83353584447144591</v>
      </c>
      <c r="E687">
        <v>72.78145973927468</v>
      </c>
      <c r="F687">
        <f t="shared" si="10"/>
        <v>0.83353584447144591</v>
      </c>
    </row>
    <row r="688" spans="1:6" ht="120" x14ac:dyDescent="0.25">
      <c r="A688" s="4" t="s">
        <v>1446</v>
      </c>
      <c r="B688">
        <v>72.947928280278205</v>
      </c>
      <c r="C688" s="8">
        <v>0.83475091130012147</v>
      </c>
      <c r="E688">
        <v>72.947928280278205</v>
      </c>
      <c r="F688">
        <f t="shared" si="10"/>
        <v>0.83475091130012147</v>
      </c>
    </row>
    <row r="689" spans="1:6" ht="120" x14ac:dyDescent="0.25">
      <c r="A689" s="4" t="s">
        <v>1538</v>
      </c>
      <c r="B689">
        <v>72.997884903365261</v>
      </c>
      <c r="C689" s="8">
        <v>0.83596597812879714</v>
      </c>
      <c r="E689">
        <v>72.997884903365261</v>
      </c>
      <c r="F689">
        <f t="shared" si="10"/>
        <v>0.83596597812879714</v>
      </c>
    </row>
    <row r="690" spans="1:6" ht="90" x14ac:dyDescent="0.25">
      <c r="A690" s="4" t="s">
        <v>927</v>
      </c>
      <c r="B690">
        <v>73.02098882009517</v>
      </c>
      <c r="C690" s="8">
        <v>0.8371810449574727</v>
      </c>
      <c r="E690">
        <v>73.02098882009517</v>
      </c>
      <c r="F690">
        <f t="shared" si="10"/>
        <v>0.8371810449574727</v>
      </c>
    </row>
    <row r="691" spans="1:6" ht="120" x14ac:dyDescent="0.25">
      <c r="A691" s="4" t="s">
        <v>1641</v>
      </c>
      <c r="B691">
        <v>73.02411764705883</v>
      </c>
      <c r="C691" s="8">
        <v>0.83839611178614826</v>
      </c>
      <c r="E691">
        <v>73.02411764705883</v>
      </c>
      <c r="F691">
        <f t="shared" si="10"/>
        <v>0.83839611178614826</v>
      </c>
    </row>
    <row r="692" spans="1:6" ht="105" x14ac:dyDescent="0.25">
      <c r="A692" s="4" t="s">
        <v>1170</v>
      </c>
      <c r="B692">
        <v>73.037110629691938</v>
      </c>
      <c r="C692" s="8">
        <v>0.83961117861482382</v>
      </c>
      <c r="E692">
        <v>73.037110629691938</v>
      </c>
      <c r="F692">
        <f t="shared" si="10"/>
        <v>0.83961117861482382</v>
      </c>
    </row>
    <row r="693" spans="1:6" ht="120" x14ac:dyDescent="0.25">
      <c r="A693" s="4" t="s">
        <v>1531</v>
      </c>
      <c r="B693">
        <v>73.45403018954751</v>
      </c>
      <c r="C693" s="8">
        <v>0.84082624544349938</v>
      </c>
      <c r="E693">
        <v>73.45403018954751</v>
      </c>
      <c r="F693">
        <f t="shared" si="10"/>
        <v>0.84082624544349938</v>
      </c>
    </row>
    <row r="694" spans="1:6" ht="120" x14ac:dyDescent="0.25">
      <c r="A694" s="4" t="s">
        <v>1537</v>
      </c>
      <c r="B694">
        <v>73.769346001369001</v>
      </c>
      <c r="C694" s="8">
        <v>0.84204131227217494</v>
      </c>
      <c r="E694">
        <v>73.769346001369001</v>
      </c>
      <c r="F694">
        <f t="shared" si="10"/>
        <v>0.84204131227217494</v>
      </c>
    </row>
    <row r="695" spans="1:6" ht="105" x14ac:dyDescent="0.25">
      <c r="A695" s="4" t="s">
        <v>1050</v>
      </c>
      <c r="B695">
        <v>74.087187086044651</v>
      </c>
      <c r="C695" s="8">
        <v>0.84325637910085049</v>
      </c>
      <c r="E695">
        <v>74.087187086044651</v>
      </c>
      <c r="F695">
        <f t="shared" si="10"/>
        <v>0.84325637910085049</v>
      </c>
    </row>
    <row r="696" spans="1:6" ht="90" x14ac:dyDescent="0.25">
      <c r="A696" s="4" t="s">
        <v>1030</v>
      </c>
      <c r="B696">
        <v>74.410047351300236</v>
      </c>
      <c r="C696" s="8">
        <v>0.84447144592952617</v>
      </c>
      <c r="E696">
        <v>74.410047351300236</v>
      </c>
      <c r="F696">
        <f t="shared" si="10"/>
        <v>0.84447144592952617</v>
      </c>
    </row>
    <row r="697" spans="1:6" ht="120" x14ac:dyDescent="0.25">
      <c r="A697" s="4" t="s">
        <v>1460</v>
      </c>
      <c r="B697">
        <v>74.429700770362345</v>
      </c>
      <c r="C697" s="8">
        <v>0.84568651275820172</v>
      </c>
      <c r="E697">
        <v>74.429700770362345</v>
      </c>
      <c r="F697">
        <f t="shared" si="10"/>
        <v>0.84568651275820172</v>
      </c>
    </row>
    <row r="698" spans="1:6" ht="105" x14ac:dyDescent="0.25">
      <c r="A698" s="4" t="s">
        <v>1656</v>
      </c>
      <c r="B698">
        <v>74.624216406220469</v>
      </c>
      <c r="C698" s="8">
        <v>0.84690157958687728</v>
      </c>
      <c r="E698">
        <v>74.624216406220469</v>
      </c>
      <c r="F698">
        <f t="shared" si="10"/>
        <v>0.84690157958687728</v>
      </c>
    </row>
    <row r="699" spans="1:6" ht="120" x14ac:dyDescent="0.25">
      <c r="A699" s="4" t="s">
        <v>1383</v>
      </c>
      <c r="B699">
        <v>74.64959234715819</v>
      </c>
      <c r="C699" s="8">
        <v>0.84811664641555284</v>
      </c>
      <c r="E699">
        <v>74.64959234715819</v>
      </c>
      <c r="F699">
        <f t="shared" si="10"/>
        <v>0.84811664641555284</v>
      </c>
    </row>
    <row r="700" spans="1:6" ht="120" x14ac:dyDescent="0.25">
      <c r="A700" s="4" t="s">
        <v>1534</v>
      </c>
      <c r="B700">
        <v>74.875817495773475</v>
      </c>
      <c r="C700" s="8">
        <v>0.8493317132442284</v>
      </c>
      <c r="E700">
        <v>74.875817495773475</v>
      </c>
      <c r="F700">
        <f t="shared" si="10"/>
        <v>0.8493317132442284</v>
      </c>
    </row>
    <row r="701" spans="1:6" ht="105" x14ac:dyDescent="0.25">
      <c r="A701" s="4" t="s">
        <v>1179</v>
      </c>
      <c r="B701">
        <v>75.190808537966632</v>
      </c>
      <c r="C701" s="8">
        <v>0.85054678007290396</v>
      </c>
      <c r="E701">
        <v>75.190808537966632</v>
      </c>
      <c r="F701">
        <f t="shared" si="10"/>
        <v>0.85054678007290396</v>
      </c>
    </row>
    <row r="702" spans="1:6" ht="105" x14ac:dyDescent="0.25">
      <c r="A702" s="4" t="s">
        <v>1069</v>
      </c>
      <c r="B702">
        <v>75.283205449124139</v>
      </c>
      <c r="C702" s="8">
        <v>0.85176184690157963</v>
      </c>
      <c r="E702">
        <v>75.283205449124139</v>
      </c>
      <c r="F702">
        <f t="shared" si="10"/>
        <v>0.85176184690157963</v>
      </c>
    </row>
    <row r="703" spans="1:6" ht="90" x14ac:dyDescent="0.25">
      <c r="A703" s="4" t="s">
        <v>884</v>
      </c>
      <c r="B703">
        <v>75.290836177924973</v>
      </c>
      <c r="C703" s="8">
        <v>0.85297691373025519</v>
      </c>
      <c r="E703">
        <v>75.290836177924973</v>
      </c>
      <c r="F703">
        <f t="shared" si="10"/>
        <v>0.85297691373025519</v>
      </c>
    </row>
    <row r="704" spans="1:6" ht="105" x14ac:dyDescent="0.25">
      <c r="A704" s="4" t="s">
        <v>1033</v>
      </c>
      <c r="B704">
        <v>75.58906677574393</v>
      </c>
      <c r="C704" s="8">
        <v>0.85419198055893075</v>
      </c>
      <c r="E704">
        <v>75.58906677574393</v>
      </c>
      <c r="F704">
        <f t="shared" si="10"/>
        <v>0.85419198055893075</v>
      </c>
    </row>
    <row r="705" spans="1:6" ht="90" x14ac:dyDescent="0.25">
      <c r="A705" s="4" t="s">
        <v>962</v>
      </c>
      <c r="B705">
        <v>75.665207158754455</v>
      </c>
      <c r="C705" s="8">
        <v>0.85540704738760631</v>
      </c>
      <c r="E705">
        <v>75.665207158754455</v>
      </c>
      <c r="F705">
        <f t="shared" si="10"/>
        <v>0.85540704738760631</v>
      </c>
    </row>
    <row r="706" spans="1:6" ht="120" x14ac:dyDescent="0.25">
      <c r="A706" s="4" t="s">
        <v>1536</v>
      </c>
      <c r="B706">
        <v>75.762151191406957</v>
      </c>
      <c r="C706" s="8">
        <v>0.85662211421628187</v>
      </c>
      <c r="E706">
        <v>75.762151191406957</v>
      </c>
      <c r="F706">
        <f t="shared" si="10"/>
        <v>0.85662211421628187</v>
      </c>
    </row>
    <row r="707" spans="1:6" ht="105" x14ac:dyDescent="0.25">
      <c r="A707" s="4" t="s">
        <v>1301</v>
      </c>
      <c r="B707">
        <v>75.996686530640034</v>
      </c>
      <c r="C707" s="8">
        <v>0.85783718104495743</v>
      </c>
      <c r="E707">
        <v>75.996686530640034</v>
      </c>
      <c r="F707">
        <f t="shared" ref="F707:F770" si="11">_xlfn.RANK.EQ(E707,$E$2:$E$824,1)/COUNT($E$2:$E$824)</f>
        <v>0.85783718104495743</v>
      </c>
    </row>
    <row r="708" spans="1:6" ht="120" x14ac:dyDescent="0.25">
      <c r="A708" s="4" t="s">
        <v>1444</v>
      </c>
      <c r="B708">
        <v>76.669509275084508</v>
      </c>
      <c r="C708" s="8">
        <v>0.8590522478736331</v>
      </c>
      <c r="E708">
        <v>76.669509275084508</v>
      </c>
      <c r="F708">
        <f t="shared" si="11"/>
        <v>0.8590522478736331</v>
      </c>
    </row>
    <row r="709" spans="1:6" ht="120" x14ac:dyDescent="0.25">
      <c r="A709" s="4" t="s">
        <v>1550</v>
      </c>
      <c r="B709">
        <v>77.292942360903623</v>
      </c>
      <c r="C709" s="8">
        <v>0.86026731470230866</v>
      </c>
      <c r="E709">
        <v>77.292942360903623</v>
      </c>
      <c r="F709">
        <f t="shared" si="11"/>
        <v>0.86026731470230866</v>
      </c>
    </row>
    <row r="710" spans="1:6" ht="105" x14ac:dyDescent="0.25">
      <c r="A710" s="4" t="s">
        <v>1326</v>
      </c>
      <c r="B710">
        <v>77.443524641497973</v>
      </c>
      <c r="C710" s="8">
        <v>0.86148238153098422</v>
      </c>
      <c r="E710">
        <v>77.443524641497973</v>
      </c>
      <c r="F710">
        <f t="shared" si="11"/>
        <v>0.86148238153098422</v>
      </c>
    </row>
    <row r="711" spans="1:6" ht="105" x14ac:dyDescent="0.25">
      <c r="A711" s="4" t="s">
        <v>1160</v>
      </c>
      <c r="B711">
        <v>77.813566074895292</v>
      </c>
      <c r="C711" s="8">
        <v>0.86269744835965978</v>
      </c>
      <c r="E711">
        <v>77.813566074895292</v>
      </c>
      <c r="F711">
        <f t="shared" si="11"/>
        <v>0.86269744835965978</v>
      </c>
    </row>
    <row r="712" spans="1:6" ht="120" x14ac:dyDescent="0.25">
      <c r="A712" s="4" t="s">
        <v>1527</v>
      </c>
      <c r="B712">
        <v>77.93235109512041</v>
      </c>
      <c r="C712" s="8">
        <v>0.86391251518833534</v>
      </c>
      <c r="E712">
        <v>77.93235109512041</v>
      </c>
      <c r="F712">
        <f t="shared" si="11"/>
        <v>0.86391251518833534</v>
      </c>
    </row>
    <row r="713" spans="1:6" ht="120" x14ac:dyDescent="0.25">
      <c r="A713" s="4" t="s">
        <v>1465</v>
      </c>
      <c r="B713">
        <v>78.154846976120467</v>
      </c>
      <c r="C713" s="8">
        <v>0.8651275820170109</v>
      </c>
      <c r="E713">
        <v>78.154846976120467</v>
      </c>
      <c r="F713">
        <f t="shared" si="11"/>
        <v>0.8651275820170109</v>
      </c>
    </row>
    <row r="714" spans="1:6" ht="90" x14ac:dyDescent="0.25">
      <c r="A714" s="4" t="s">
        <v>931</v>
      </c>
      <c r="B714">
        <v>78.6691061794793</v>
      </c>
      <c r="C714" s="8">
        <v>0.86634264884568646</v>
      </c>
      <c r="E714">
        <v>78.6691061794793</v>
      </c>
      <c r="F714">
        <f t="shared" si="11"/>
        <v>0.86634264884568646</v>
      </c>
    </row>
    <row r="715" spans="1:6" ht="90" x14ac:dyDescent="0.25">
      <c r="A715" s="4" t="s">
        <v>926</v>
      </c>
      <c r="B715">
        <v>78.71554344460445</v>
      </c>
      <c r="C715" s="8">
        <v>0.86755771567436213</v>
      </c>
      <c r="E715">
        <v>78.71554344460445</v>
      </c>
      <c r="F715">
        <f t="shared" si="11"/>
        <v>0.86755771567436213</v>
      </c>
    </row>
    <row r="716" spans="1:6" ht="105" x14ac:dyDescent="0.25">
      <c r="A716" s="4" t="s">
        <v>1148</v>
      </c>
      <c r="B716">
        <v>79.185371604459633</v>
      </c>
      <c r="C716" s="8">
        <v>0.86877278250303769</v>
      </c>
      <c r="E716">
        <v>79.185371604459633</v>
      </c>
      <c r="F716">
        <f t="shared" si="11"/>
        <v>0.86877278250303769</v>
      </c>
    </row>
    <row r="717" spans="1:6" ht="105" x14ac:dyDescent="0.25">
      <c r="A717" s="4" t="s">
        <v>1136</v>
      </c>
      <c r="B717">
        <v>79.191619947615266</v>
      </c>
      <c r="C717" s="8">
        <v>0.86998784933171325</v>
      </c>
      <c r="E717">
        <v>79.191619947615266</v>
      </c>
      <c r="F717">
        <f t="shared" si="11"/>
        <v>0.86998784933171325</v>
      </c>
    </row>
    <row r="718" spans="1:6" ht="120" x14ac:dyDescent="0.25">
      <c r="A718" s="4" t="s">
        <v>1645</v>
      </c>
      <c r="B718">
        <v>79.215205613356218</v>
      </c>
      <c r="C718" s="8">
        <v>0.87120291616038881</v>
      </c>
      <c r="E718">
        <v>79.215205613356218</v>
      </c>
      <c r="F718">
        <f t="shared" si="11"/>
        <v>0.87120291616038881</v>
      </c>
    </row>
    <row r="719" spans="1:6" ht="120" x14ac:dyDescent="0.25">
      <c r="A719" s="4" t="s">
        <v>1551</v>
      </c>
      <c r="B719">
        <v>79.347720946399932</v>
      </c>
      <c r="C719" s="8">
        <v>0.87241798298906437</v>
      </c>
      <c r="E719">
        <v>79.347720946399932</v>
      </c>
      <c r="F719">
        <f t="shared" si="11"/>
        <v>0.87241798298906437</v>
      </c>
    </row>
    <row r="720" spans="1:6" ht="105" x14ac:dyDescent="0.25">
      <c r="A720" s="4" t="s">
        <v>1073</v>
      </c>
      <c r="B720">
        <v>79.495843415680355</v>
      </c>
      <c r="C720" s="8">
        <v>0.87363304981773993</v>
      </c>
      <c r="E720">
        <v>79.495843415680355</v>
      </c>
      <c r="F720">
        <f t="shared" si="11"/>
        <v>0.87363304981773993</v>
      </c>
    </row>
    <row r="721" spans="1:6" ht="90" x14ac:dyDescent="0.25">
      <c r="A721" s="4" t="s">
        <v>901</v>
      </c>
      <c r="B721">
        <v>79.78869288349533</v>
      </c>
      <c r="C721" s="8">
        <v>0.8748481166464156</v>
      </c>
      <c r="E721">
        <v>79.78869288349533</v>
      </c>
      <c r="F721">
        <f t="shared" si="11"/>
        <v>0.8748481166464156</v>
      </c>
    </row>
    <row r="722" spans="1:6" ht="105" x14ac:dyDescent="0.25">
      <c r="A722" s="4" t="s">
        <v>1090</v>
      </c>
      <c r="B722">
        <v>79.874668601687432</v>
      </c>
      <c r="C722" s="8">
        <v>0.87606318347509116</v>
      </c>
      <c r="E722">
        <v>79.874668601687432</v>
      </c>
      <c r="F722">
        <f t="shared" si="11"/>
        <v>0.87606318347509116</v>
      </c>
    </row>
    <row r="723" spans="1:6" ht="105" x14ac:dyDescent="0.25">
      <c r="A723" s="4" t="s">
        <v>1331</v>
      </c>
      <c r="B723">
        <v>79.951544679180714</v>
      </c>
      <c r="C723" s="8">
        <v>0.87727825030376672</v>
      </c>
      <c r="E723">
        <v>79.951544679180714</v>
      </c>
      <c r="F723">
        <f t="shared" si="11"/>
        <v>0.87727825030376672</v>
      </c>
    </row>
    <row r="724" spans="1:6" ht="120" x14ac:dyDescent="0.25">
      <c r="A724" s="4" t="s">
        <v>1461</v>
      </c>
      <c r="B724">
        <v>80.102155151563139</v>
      </c>
      <c r="C724" s="8">
        <v>0.87849331713244228</v>
      </c>
      <c r="E724">
        <v>80.102155151563139</v>
      </c>
      <c r="F724">
        <f t="shared" si="11"/>
        <v>0.87849331713244228</v>
      </c>
    </row>
    <row r="725" spans="1:6" ht="105" x14ac:dyDescent="0.25">
      <c r="A725" s="4" t="s">
        <v>1048</v>
      </c>
      <c r="B725">
        <v>80.225323143814208</v>
      </c>
      <c r="C725" s="8">
        <v>0.87970838396111783</v>
      </c>
      <c r="E725">
        <v>80.225323143814208</v>
      </c>
      <c r="F725">
        <f t="shared" si="11"/>
        <v>0.87970838396111783</v>
      </c>
    </row>
    <row r="726" spans="1:6" ht="105" x14ac:dyDescent="0.25">
      <c r="A726" s="4" t="s">
        <v>1154</v>
      </c>
      <c r="B726">
        <v>80.273836188208335</v>
      </c>
      <c r="C726" s="8">
        <v>0.88092345078979339</v>
      </c>
      <c r="E726">
        <v>80.273836188208335</v>
      </c>
      <c r="F726">
        <f t="shared" si="11"/>
        <v>0.88092345078979339</v>
      </c>
    </row>
    <row r="727" spans="1:6" ht="120" x14ac:dyDescent="0.25">
      <c r="A727" s="4" t="s">
        <v>1506</v>
      </c>
      <c r="B727">
        <v>80.503183460608682</v>
      </c>
      <c r="C727" s="8">
        <v>0.88213851761846906</v>
      </c>
      <c r="E727">
        <v>80.503183460608682</v>
      </c>
      <c r="F727">
        <f t="shared" si="11"/>
        <v>0.88213851761846906</v>
      </c>
    </row>
    <row r="728" spans="1:6" ht="90" x14ac:dyDescent="0.25">
      <c r="A728" s="4" t="s">
        <v>976</v>
      </c>
      <c r="B728">
        <v>80.623934855570837</v>
      </c>
      <c r="C728" s="8">
        <v>0.88335358444714462</v>
      </c>
      <c r="E728">
        <v>80.623934855570837</v>
      </c>
      <c r="F728">
        <f t="shared" si="11"/>
        <v>0.88335358444714462</v>
      </c>
    </row>
    <row r="729" spans="1:6" ht="105" x14ac:dyDescent="0.25">
      <c r="A729" s="4" t="s">
        <v>1220</v>
      </c>
      <c r="B729">
        <v>80.805197460221365</v>
      </c>
      <c r="C729" s="8">
        <v>0.88456865127582018</v>
      </c>
      <c r="E729">
        <v>80.805197460221365</v>
      </c>
      <c r="F729">
        <f t="shared" si="11"/>
        <v>0.88456865127582018</v>
      </c>
    </row>
    <row r="730" spans="1:6" ht="120" x14ac:dyDescent="0.25">
      <c r="A730" s="4" t="s">
        <v>1532</v>
      </c>
      <c r="B730">
        <v>80.940745475471132</v>
      </c>
      <c r="C730" s="8">
        <v>0.88578371810449574</v>
      </c>
      <c r="E730">
        <v>80.940745475471132</v>
      </c>
      <c r="F730">
        <f t="shared" si="11"/>
        <v>0.88578371810449574</v>
      </c>
    </row>
    <row r="731" spans="1:6" ht="120" x14ac:dyDescent="0.25">
      <c r="A731" s="4" t="s">
        <v>1462</v>
      </c>
      <c r="B731">
        <v>80.996102237473309</v>
      </c>
      <c r="C731" s="8">
        <v>0.8869987849331713</v>
      </c>
      <c r="E731">
        <v>80.996102237473309</v>
      </c>
      <c r="F731">
        <f t="shared" si="11"/>
        <v>0.8869987849331713</v>
      </c>
    </row>
    <row r="732" spans="1:6" ht="90" x14ac:dyDescent="0.25">
      <c r="A732" s="4" t="s">
        <v>898</v>
      </c>
      <c r="B732">
        <v>81.02368302504766</v>
      </c>
      <c r="C732" s="8">
        <v>0.88821385176184686</v>
      </c>
      <c r="E732">
        <v>81.02368302504766</v>
      </c>
      <c r="F732">
        <f t="shared" si="11"/>
        <v>0.88821385176184686</v>
      </c>
    </row>
    <row r="733" spans="1:6" ht="120" x14ac:dyDescent="0.25">
      <c r="A733" s="4" t="s">
        <v>1540</v>
      </c>
      <c r="B733">
        <v>81.085772175398176</v>
      </c>
      <c r="C733" s="8">
        <v>0.88942891859052253</v>
      </c>
      <c r="E733">
        <v>81.085772175398176</v>
      </c>
      <c r="F733">
        <f t="shared" si="11"/>
        <v>0.88942891859052253</v>
      </c>
    </row>
    <row r="734" spans="1:6" ht="105" x14ac:dyDescent="0.25">
      <c r="A734" s="4" t="s">
        <v>1078</v>
      </c>
      <c r="B734">
        <v>81.234558245449534</v>
      </c>
      <c r="C734" s="8">
        <v>0.89064398541919809</v>
      </c>
      <c r="E734">
        <v>81.234558245449534</v>
      </c>
      <c r="F734">
        <f t="shared" si="11"/>
        <v>0.89064398541919809</v>
      </c>
    </row>
    <row r="735" spans="1:6" ht="105" x14ac:dyDescent="0.25">
      <c r="A735" s="4" t="s">
        <v>1074</v>
      </c>
      <c r="B735">
        <v>81.387523611784019</v>
      </c>
      <c r="C735" s="8">
        <v>0.89185905224787365</v>
      </c>
      <c r="E735">
        <v>81.387523611784019</v>
      </c>
      <c r="F735">
        <f t="shared" si="11"/>
        <v>0.89185905224787365</v>
      </c>
    </row>
    <row r="736" spans="1:6" ht="105" x14ac:dyDescent="0.25">
      <c r="A736" s="4" t="s">
        <v>1106</v>
      </c>
      <c r="B736">
        <v>81.559717573107037</v>
      </c>
      <c r="C736" s="8">
        <v>0.89307411907654921</v>
      </c>
      <c r="E736">
        <v>81.559717573107037</v>
      </c>
      <c r="F736">
        <f t="shared" si="11"/>
        <v>0.89307411907654921</v>
      </c>
    </row>
    <row r="737" spans="1:6" ht="90" x14ac:dyDescent="0.25">
      <c r="A737" s="4" t="s">
        <v>897</v>
      </c>
      <c r="B737">
        <v>82.481349902623194</v>
      </c>
      <c r="C737" s="8">
        <v>0.89428918590522477</v>
      </c>
      <c r="E737">
        <v>82.481349902623194</v>
      </c>
      <c r="F737">
        <f t="shared" si="11"/>
        <v>0.89428918590522477</v>
      </c>
    </row>
    <row r="738" spans="1:6" ht="120" x14ac:dyDescent="0.25">
      <c r="A738" s="4" t="s">
        <v>1625</v>
      </c>
      <c r="B738">
        <v>82.573414124012658</v>
      </c>
      <c r="C738" s="8">
        <v>0.89550425273390033</v>
      </c>
      <c r="E738">
        <v>82.573414124012658</v>
      </c>
      <c r="F738">
        <f t="shared" si="11"/>
        <v>0.89550425273390033</v>
      </c>
    </row>
    <row r="739" spans="1:6" ht="90" x14ac:dyDescent="0.25">
      <c r="A739" s="4" t="s">
        <v>969</v>
      </c>
      <c r="B739">
        <v>82.65960420940543</v>
      </c>
      <c r="C739" s="8">
        <v>0.89671931956257589</v>
      </c>
      <c r="E739">
        <v>82.65960420940543</v>
      </c>
      <c r="F739">
        <f t="shared" si="11"/>
        <v>0.89671931956257589</v>
      </c>
    </row>
    <row r="740" spans="1:6" ht="105" x14ac:dyDescent="0.25">
      <c r="A740" s="4" t="s">
        <v>1077</v>
      </c>
      <c r="B740">
        <v>82.819146631795832</v>
      </c>
      <c r="C740" s="8">
        <v>0.89793438639125156</v>
      </c>
      <c r="E740">
        <v>82.819146631795832</v>
      </c>
      <c r="F740">
        <f t="shared" si="11"/>
        <v>0.89793438639125156</v>
      </c>
    </row>
    <row r="741" spans="1:6" ht="105" x14ac:dyDescent="0.25">
      <c r="A741" s="4" t="s">
        <v>1158</v>
      </c>
      <c r="B741">
        <v>82.889498753288578</v>
      </c>
      <c r="C741" s="8">
        <v>0.89914945321992712</v>
      </c>
      <c r="E741">
        <v>82.889498753288578</v>
      </c>
      <c r="F741">
        <f t="shared" si="11"/>
        <v>0.89914945321992712</v>
      </c>
    </row>
    <row r="742" spans="1:6" ht="90" x14ac:dyDescent="0.25">
      <c r="A742" s="4" t="s">
        <v>922</v>
      </c>
      <c r="B742">
        <v>83.904393740352887</v>
      </c>
      <c r="C742" s="8">
        <v>0.90036452004860268</v>
      </c>
      <c r="E742">
        <v>83.904393740352887</v>
      </c>
      <c r="F742">
        <f t="shared" si="11"/>
        <v>0.90036452004860268</v>
      </c>
    </row>
    <row r="743" spans="1:6" ht="105" x14ac:dyDescent="0.25">
      <c r="A743" s="4" t="s">
        <v>1221</v>
      </c>
      <c r="B743">
        <v>84.187406130830183</v>
      </c>
      <c r="C743" s="8">
        <v>0.90157958687727824</v>
      </c>
      <c r="E743">
        <v>84.187406130830183</v>
      </c>
      <c r="F743">
        <f t="shared" si="11"/>
        <v>0.90157958687727824</v>
      </c>
    </row>
    <row r="744" spans="1:6" ht="105" x14ac:dyDescent="0.25">
      <c r="A744" s="4" t="s">
        <v>1072</v>
      </c>
      <c r="B744">
        <v>84.341270236509445</v>
      </c>
      <c r="C744" s="8">
        <v>0.9027946537059538</v>
      </c>
      <c r="E744">
        <v>84.341270236509445</v>
      </c>
      <c r="F744">
        <f t="shared" si="11"/>
        <v>0.9027946537059538</v>
      </c>
    </row>
    <row r="745" spans="1:6" ht="105" x14ac:dyDescent="0.25">
      <c r="A745" s="4" t="s">
        <v>1228</v>
      </c>
      <c r="B745">
        <v>84.577093066224776</v>
      </c>
      <c r="C745" s="8">
        <v>0.90400972053462936</v>
      </c>
      <c r="E745">
        <v>84.577093066224776</v>
      </c>
      <c r="F745">
        <f t="shared" si="11"/>
        <v>0.90400972053462936</v>
      </c>
    </row>
    <row r="746" spans="1:6" ht="90" x14ac:dyDescent="0.25">
      <c r="A746" s="4" t="s">
        <v>886</v>
      </c>
      <c r="B746">
        <v>84.650605488770026</v>
      </c>
      <c r="C746" s="8">
        <v>0.90522478736330503</v>
      </c>
      <c r="E746">
        <v>84.650605488770026</v>
      </c>
      <c r="F746">
        <f t="shared" si="11"/>
        <v>0.90522478736330503</v>
      </c>
    </row>
    <row r="747" spans="1:6" ht="120" x14ac:dyDescent="0.25">
      <c r="A747" s="4" t="s">
        <v>1464</v>
      </c>
      <c r="B747">
        <v>84.68708521907709</v>
      </c>
      <c r="C747" s="8">
        <v>0.90643985419198059</v>
      </c>
      <c r="E747">
        <v>84.68708521907709</v>
      </c>
      <c r="F747">
        <f t="shared" si="11"/>
        <v>0.90643985419198059</v>
      </c>
    </row>
    <row r="748" spans="1:6" ht="90" x14ac:dyDescent="0.25">
      <c r="A748" s="4" t="s">
        <v>920</v>
      </c>
      <c r="B748">
        <v>84.786152980826628</v>
      </c>
      <c r="C748" s="8">
        <v>0.90765492102065615</v>
      </c>
      <c r="E748">
        <v>84.786152980826628</v>
      </c>
      <c r="F748">
        <f t="shared" si="11"/>
        <v>0.90765492102065615</v>
      </c>
    </row>
    <row r="749" spans="1:6" ht="105" x14ac:dyDescent="0.25">
      <c r="A749" s="4" t="s">
        <v>1081</v>
      </c>
      <c r="B749">
        <v>85.249000799353283</v>
      </c>
      <c r="C749" s="8">
        <v>0.90886998784933171</v>
      </c>
      <c r="E749">
        <v>85.249000799353283</v>
      </c>
      <c r="F749">
        <f t="shared" si="11"/>
        <v>0.90886998784933171</v>
      </c>
    </row>
    <row r="750" spans="1:6" ht="90" x14ac:dyDescent="0.25">
      <c r="A750" s="4" t="s">
        <v>961</v>
      </c>
      <c r="B750">
        <v>85.387021239919221</v>
      </c>
      <c r="C750" s="8">
        <v>0.91008505467800727</v>
      </c>
      <c r="E750">
        <v>85.387021239919221</v>
      </c>
      <c r="F750">
        <f t="shared" si="11"/>
        <v>0.91008505467800727</v>
      </c>
    </row>
    <row r="751" spans="1:6" ht="90" x14ac:dyDescent="0.25">
      <c r="A751" s="4" t="s">
        <v>903</v>
      </c>
      <c r="B751">
        <v>85.844478901408721</v>
      </c>
      <c r="C751" s="8">
        <v>0.91130012150668283</v>
      </c>
      <c r="E751">
        <v>85.844478901408721</v>
      </c>
      <c r="F751">
        <f t="shared" si="11"/>
        <v>0.91130012150668283</v>
      </c>
    </row>
    <row r="752" spans="1:6" ht="90" x14ac:dyDescent="0.25">
      <c r="A752" s="4" t="s">
        <v>1026</v>
      </c>
      <c r="B752">
        <v>86.115844072691488</v>
      </c>
      <c r="C752" s="8">
        <v>0.9125151883353585</v>
      </c>
      <c r="E752">
        <v>86.115844072691488</v>
      </c>
      <c r="F752">
        <f t="shared" si="11"/>
        <v>0.9125151883353585</v>
      </c>
    </row>
    <row r="753" spans="1:6" ht="105" x14ac:dyDescent="0.25">
      <c r="A753" s="4" t="s">
        <v>1219</v>
      </c>
      <c r="B753">
        <v>86.127270357710003</v>
      </c>
      <c r="C753" s="8">
        <v>0.91373025516403406</v>
      </c>
      <c r="E753">
        <v>86.127270357710003</v>
      </c>
      <c r="F753">
        <f t="shared" si="11"/>
        <v>0.91373025516403406</v>
      </c>
    </row>
    <row r="754" spans="1:6" ht="105" x14ac:dyDescent="0.25">
      <c r="A754" s="4" t="s">
        <v>1296</v>
      </c>
      <c r="B754">
        <v>86.526492915223244</v>
      </c>
      <c r="C754" s="8">
        <v>0.91494532199270961</v>
      </c>
      <c r="E754">
        <v>86.526492915223244</v>
      </c>
      <c r="F754">
        <f t="shared" si="11"/>
        <v>0.91494532199270961</v>
      </c>
    </row>
    <row r="755" spans="1:6" ht="90" x14ac:dyDescent="0.25">
      <c r="A755" s="4" t="s">
        <v>932</v>
      </c>
      <c r="B755">
        <v>86.632874253745044</v>
      </c>
      <c r="C755" s="8">
        <v>0.91616038882138517</v>
      </c>
      <c r="E755">
        <v>86.632874253745044</v>
      </c>
      <c r="F755">
        <f t="shared" si="11"/>
        <v>0.91616038882138517</v>
      </c>
    </row>
    <row r="756" spans="1:6" ht="90" x14ac:dyDescent="0.25">
      <c r="A756" s="4" t="s">
        <v>930</v>
      </c>
      <c r="B756">
        <v>87.446934993975859</v>
      </c>
      <c r="C756" s="8">
        <v>0.91737545565006073</v>
      </c>
      <c r="E756">
        <v>87.446934993975859</v>
      </c>
      <c r="F756">
        <f t="shared" si="11"/>
        <v>0.91737545565006073</v>
      </c>
    </row>
    <row r="757" spans="1:6" ht="105" x14ac:dyDescent="0.25">
      <c r="A757" s="4" t="s">
        <v>1036</v>
      </c>
      <c r="B757">
        <v>88.122429307014102</v>
      </c>
      <c r="C757" s="8">
        <v>0.91859052247873629</v>
      </c>
      <c r="E757">
        <v>88.122429307014102</v>
      </c>
      <c r="F757">
        <f t="shared" si="11"/>
        <v>0.91859052247873629</v>
      </c>
    </row>
    <row r="758" spans="1:6" ht="105" x14ac:dyDescent="0.25">
      <c r="A758" s="4" t="s">
        <v>1155</v>
      </c>
      <c r="B758">
        <v>88.237229746026202</v>
      </c>
      <c r="C758" s="8">
        <v>0.91980558930741185</v>
      </c>
      <c r="E758">
        <v>88.237229746026202</v>
      </c>
      <c r="F758">
        <f t="shared" si="11"/>
        <v>0.91980558930741185</v>
      </c>
    </row>
    <row r="759" spans="1:6" ht="90" x14ac:dyDescent="0.25">
      <c r="A759" s="4" t="s">
        <v>950</v>
      </c>
      <c r="B759">
        <v>88.688857492901704</v>
      </c>
      <c r="C759" s="8">
        <v>0.92102065613608752</v>
      </c>
      <c r="E759">
        <v>88.688857492901704</v>
      </c>
      <c r="F759">
        <f t="shared" si="11"/>
        <v>0.92102065613608752</v>
      </c>
    </row>
    <row r="760" spans="1:6" ht="105" x14ac:dyDescent="0.25">
      <c r="A760" s="4" t="s">
        <v>1157</v>
      </c>
      <c r="B760">
        <v>88.79119481014024</v>
      </c>
      <c r="C760" s="8">
        <v>0.92223572296476308</v>
      </c>
      <c r="E760">
        <v>88.79119481014024</v>
      </c>
      <c r="F760">
        <f t="shared" si="11"/>
        <v>0.92223572296476308</v>
      </c>
    </row>
    <row r="761" spans="1:6" ht="90" x14ac:dyDescent="0.25">
      <c r="A761" s="4" t="s">
        <v>975</v>
      </c>
      <c r="B761">
        <v>89.569482412873995</v>
      </c>
      <c r="C761" s="8">
        <v>0.92345078979343864</v>
      </c>
      <c r="E761">
        <v>89.569482412873995</v>
      </c>
      <c r="F761">
        <f t="shared" si="11"/>
        <v>0.92345078979343864</v>
      </c>
    </row>
    <row r="762" spans="1:6" ht="105" x14ac:dyDescent="0.25">
      <c r="A762" s="4" t="s">
        <v>1231</v>
      </c>
      <c r="B762">
        <v>90.374835896969984</v>
      </c>
      <c r="C762" s="8">
        <v>0.9246658566221142</v>
      </c>
      <c r="E762">
        <v>90.374835896969984</v>
      </c>
      <c r="F762">
        <f t="shared" si="11"/>
        <v>0.9246658566221142</v>
      </c>
    </row>
    <row r="763" spans="1:6" ht="105" x14ac:dyDescent="0.25">
      <c r="A763" s="4" t="s">
        <v>1075</v>
      </c>
      <c r="B763">
        <v>90.470649540185107</v>
      </c>
      <c r="C763" s="8">
        <v>0.92588092345078976</v>
      </c>
      <c r="E763">
        <v>90.470649540185107</v>
      </c>
      <c r="F763">
        <f t="shared" si="11"/>
        <v>0.92588092345078976</v>
      </c>
    </row>
    <row r="764" spans="1:6" ht="90" x14ac:dyDescent="0.25">
      <c r="A764" s="4" t="s">
        <v>1032</v>
      </c>
      <c r="B764">
        <v>91.871865269866802</v>
      </c>
      <c r="C764" s="8">
        <v>0.92709599027946532</v>
      </c>
      <c r="E764">
        <v>91.871865269866802</v>
      </c>
      <c r="F764">
        <f t="shared" si="11"/>
        <v>0.92709599027946532</v>
      </c>
    </row>
    <row r="765" spans="1:6" ht="105" x14ac:dyDescent="0.25">
      <c r="A765" s="4" t="s">
        <v>1080</v>
      </c>
      <c r="B765">
        <v>92.086388815562259</v>
      </c>
      <c r="C765" s="8">
        <v>0.92831105710814099</v>
      </c>
      <c r="E765">
        <v>92.086388815562259</v>
      </c>
      <c r="F765">
        <f t="shared" si="11"/>
        <v>0.92831105710814099</v>
      </c>
    </row>
    <row r="766" spans="1:6" ht="120" x14ac:dyDescent="0.25">
      <c r="A766" s="4" t="s">
        <v>1521</v>
      </c>
      <c r="B766">
        <v>92.157944501241332</v>
      </c>
      <c r="C766" s="8">
        <v>0.92952612393681655</v>
      </c>
      <c r="E766">
        <v>92.157944501241332</v>
      </c>
      <c r="F766">
        <f t="shared" si="11"/>
        <v>0.92952612393681655</v>
      </c>
    </row>
    <row r="767" spans="1:6" ht="105" x14ac:dyDescent="0.25">
      <c r="A767" s="4" t="s">
        <v>1151</v>
      </c>
      <c r="B767">
        <v>92.375939648894828</v>
      </c>
      <c r="C767" s="8">
        <v>0.93074119076549211</v>
      </c>
      <c r="E767">
        <v>92.375939648894828</v>
      </c>
      <c r="F767">
        <f t="shared" si="11"/>
        <v>0.93074119076549211</v>
      </c>
    </row>
    <row r="768" spans="1:6" ht="105" x14ac:dyDescent="0.25">
      <c r="A768" s="4" t="s">
        <v>1298</v>
      </c>
      <c r="B768">
        <v>92.456329595709491</v>
      </c>
      <c r="C768" s="8">
        <v>0.93195625759416767</v>
      </c>
      <c r="E768">
        <v>92.456329595709491</v>
      </c>
      <c r="F768">
        <f t="shared" si="11"/>
        <v>0.93195625759416767</v>
      </c>
    </row>
    <row r="769" spans="1:6" ht="105" x14ac:dyDescent="0.25">
      <c r="A769" s="4" t="s">
        <v>1227</v>
      </c>
      <c r="B769">
        <v>92.674679659548872</v>
      </c>
      <c r="C769" s="8">
        <v>0.93317132442284323</v>
      </c>
      <c r="E769">
        <v>92.674679659548872</v>
      </c>
      <c r="F769">
        <f t="shared" si="11"/>
        <v>0.93317132442284323</v>
      </c>
    </row>
    <row r="770" spans="1:6" ht="90" x14ac:dyDescent="0.25">
      <c r="A770" s="4" t="s">
        <v>971</v>
      </c>
      <c r="B770">
        <v>94.518635850698374</v>
      </c>
      <c r="C770" s="8">
        <v>0.93438639125151879</v>
      </c>
      <c r="E770">
        <v>94.518635850698374</v>
      </c>
      <c r="F770">
        <f t="shared" si="11"/>
        <v>0.93438639125151879</v>
      </c>
    </row>
    <row r="771" spans="1:6" ht="105" x14ac:dyDescent="0.25">
      <c r="A771" s="4" t="s">
        <v>1197</v>
      </c>
      <c r="B771">
        <v>95.306275912928044</v>
      </c>
      <c r="C771" s="8">
        <v>0.93560145808019446</v>
      </c>
      <c r="E771">
        <v>95.306275912928044</v>
      </c>
      <c r="F771">
        <f t="shared" ref="F771:F824" si="12">_xlfn.RANK.EQ(E771,$E$2:$E$824,1)/COUNT($E$2:$E$824)</f>
        <v>0.93560145808019446</v>
      </c>
    </row>
    <row r="772" spans="1:6" ht="105" x14ac:dyDescent="0.25">
      <c r="A772" s="4" t="s">
        <v>949</v>
      </c>
      <c r="B772">
        <v>95.438972568432618</v>
      </c>
      <c r="C772" s="8">
        <v>0.93681652490887002</v>
      </c>
      <c r="E772">
        <v>95.438972568432618</v>
      </c>
      <c r="F772">
        <f t="shared" si="12"/>
        <v>0.93681652490887002</v>
      </c>
    </row>
    <row r="773" spans="1:6" ht="105" x14ac:dyDescent="0.25">
      <c r="A773" s="4" t="s">
        <v>1037</v>
      </c>
      <c r="B773">
        <v>96.084429244663411</v>
      </c>
      <c r="C773" s="8">
        <v>0.93803159173754558</v>
      </c>
      <c r="E773">
        <v>96.084429244663411</v>
      </c>
      <c r="F773">
        <f t="shared" si="12"/>
        <v>0.93803159173754558</v>
      </c>
    </row>
    <row r="774" spans="1:6" ht="90" x14ac:dyDescent="0.25">
      <c r="A774" s="4" t="s">
        <v>887</v>
      </c>
      <c r="B774">
        <v>96.507647058823537</v>
      </c>
      <c r="C774" s="8">
        <v>0.93924665856622114</v>
      </c>
      <c r="E774">
        <v>96.507647058823537</v>
      </c>
      <c r="F774">
        <f t="shared" si="12"/>
        <v>0.93924665856622114</v>
      </c>
    </row>
    <row r="775" spans="1:6" ht="105" x14ac:dyDescent="0.25">
      <c r="A775" s="4" t="s">
        <v>1297</v>
      </c>
      <c r="B775">
        <v>97.220924535008734</v>
      </c>
      <c r="C775" s="8">
        <v>0.9404617253948967</v>
      </c>
      <c r="E775">
        <v>97.220924535008734</v>
      </c>
      <c r="F775">
        <f t="shared" si="12"/>
        <v>0.9404617253948967</v>
      </c>
    </row>
    <row r="776" spans="1:6" ht="105" x14ac:dyDescent="0.25">
      <c r="A776" s="4" t="s">
        <v>1083</v>
      </c>
      <c r="B776">
        <v>98.181176470588241</v>
      </c>
      <c r="C776" s="8">
        <v>0.94167679222357226</v>
      </c>
      <c r="E776">
        <v>98.181176470588241</v>
      </c>
      <c r="F776">
        <f t="shared" si="12"/>
        <v>0.94167679222357226</v>
      </c>
    </row>
    <row r="777" spans="1:6" ht="120" x14ac:dyDescent="0.25">
      <c r="A777" s="4" t="s">
        <v>1463</v>
      </c>
      <c r="B777">
        <v>98.64139597552338</v>
      </c>
      <c r="C777" s="8">
        <v>0.94289185905224793</v>
      </c>
      <c r="E777">
        <v>98.64139597552338</v>
      </c>
      <c r="F777">
        <f t="shared" si="12"/>
        <v>0.94289185905224793</v>
      </c>
    </row>
    <row r="778" spans="1:6" ht="90" x14ac:dyDescent="0.25">
      <c r="A778" s="4" t="s">
        <v>895</v>
      </c>
      <c r="B778">
        <v>99.041420363659</v>
      </c>
      <c r="C778" s="8">
        <v>0.94410692588092349</v>
      </c>
      <c r="E778">
        <v>99.041420363659</v>
      </c>
      <c r="F778">
        <f t="shared" si="12"/>
        <v>0.94410692588092349</v>
      </c>
    </row>
    <row r="779" spans="1:6" ht="90" x14ac:dyDescent="0.25">
      <c r="A779" s="4" t="s">
        <v>899</v>
      </c>
      <c r="B779">
        <v>100.9047848858375</v>
      </c>
      <c r="C779" s="8">
        <v>0.94532199270959905</v>
      </c>
      <c r="E779">
        <v>100.9047848858375</v>
      </c>
      <c r="F779">
        <f t="shared" si="12"/>
        <v>0.94532199270959905</v>
      </c>
    </row>
    <row r="780" spans="1:6" ht="90" x14ac:dyDescent="0.25">
      <c r="A780" s="4" t="s">
        <v>957</v>
      </c>
      <c r="B780">
        <v>102.02894064549467</v>
      </c>
      <c r="C780" s="8">
        <v>0.94653705953827461</v>
      </c>
      <c r="E780">
        <v>102.02894064549467</v>
      </c>
      <c r="F780">
        <f t="shared" si="12"/>
        <v>0.94653705953827461</v>
      </c>
    </row>
    <row r="781" spans="1:6" ht="90" x14ac:dyDescent="0.25">
      <c r="A781" s="4" t="s">
        <v>956</v>
      </c>
      <c r="B781">
        <v>102.69479725026349</v>
      </c>
      <c r="C781" s="8">
        <v>0.94775212636695016</v>
      </c>
      <c r="E781">
        <v>102.69479725026349</v>
      </c>
      <c r="F781">
        <f t="shared" si="12"/>
        <v>0.94775212636695016</v>
      </c>
    </row>
    <row r="782" spans="1:6" ht="105" x14ac:dyDescent="0.25">
      <c r="A782" s="4" t="s">
        <v>1079</v>
      </c>
      <c r="B782">
        <v>103.29923381766717</v>
      </c>
      <c r="C782" s="8">
        <v>0.94896719319562572</v>
      </c>
      <c r="E782">
        <v>103.29923381766717</v>
      </c>
      <c r="F782">
        <f t="shared" si="12"/>
        <v>0.94896719319562572</v>
      </c>
    </row>
    <row r="783" spans="1:6" ht="105" x14ac:dyDescent="0.25">
      <c r="A783" s="4" t="s">
        <v>877</v>
      </c>
      <c r="B783">
        <v>103.3314783174169</v>
      </c>
      <c r="C783" s="8">
        <v>0.95018226002430128</v>
      </c>
      <c r="E783">
        <v>103.3314783174169</v>
      </c>
      <c r="F783">
        <f t="shared" si="12"/>
        <v>0.95018226002430128</v>
      </c>
    </row>
    <row r="784" spans="1:6" ht="105" x14ac:dyDescent="0.25">
      <c r="A784" s="4" t="s">
        <v>1229</v>
      </c>
      <c r="B784">
        <v>103.36341021250277</v>
      </c>
      <c r="C784" s="8">
        <v>0.95139732685297695</v>
      </c>
      <c r="E784">
        <v>103.36341021250277</v>
      </c>
      <c r="F784">
        <f t="shared" si="12"/>
        <v>0.95139732685297695</v>
      </c>
    </row>
    <row r="785" spans="1:6" ht="90" x14ac:dyDescent="0.25">
      <c r="A785" s="4" t="s">
        <v>968</v>
      </c>
      <c r="B785">
        <v>103.64521496953242</v>
      </c>
      <c r="C785" s="8">
        <v>0.95261239368165251</v>
      </c>
      <c r="E785">
        <v>103.64521496953242</v>
      </c>
      <c r="F785">
        <f t="shared" si="12"/>
        <v>0.95261239368165251</v>
      </c>
    </row>
    <row r="786" spans="1:6" ht="90" x14ac:dyDescent="0.25">
      <c r="A786" s="4" t="s">
        <v>967</v>
      </c>
      <c r="B786">
        <v>104.15029013664903</v>
      </c>
      <c r="C786" s="8">
        <v>0.95382746051032807</v>
      </c>
      <c r="E786">
        <v>104.15029013664903</v>
      </c>
      <c r="F786">
        <f t="shared" si="12"/>
        <v>0.95382746051032807</v>
      </c>
    </row>
    <row r="787" spans="1:6" ht="105" x14ac:dyDescent="0.25">
      <c r="A787" s="4" t="s">
        <v>1302</v>
      </c>
      <c r="B787">
        <v>106.12124551662593</v>
      </c>
      <c r="C787" s="8">
        <v>0.95504252733900363</v>
      </c>
      <c r="E787">
        <v>106.12124551662593</v>
      </c>
      <c r="F787">
        <f t="shared" si="12"/>
        <v>0.95504252733900363</v>
      </c>
    </row>
    <row r="788" spans="1:6" ht="105" x14ac:dyDescent="0.25">
      <c r="A788" s="4" t="s">
        <v>1082</v>
      </c>
      <c r="B788">
        <v>106.37405888296925</v>
      </c>
      <c r="C788" s="8">
        <v>0.95625759416767919</v>
      </c>
      <c r="E788">
        <v>106.37405888296925</v>
      </c>
      <c r="F788">
        <f t="shared" si="12"/>
        <v>0.95625759416767919</v>
      </c>
    </row>
    <row r="789" spans="1:6" ht="105" x14ac:dyDescent="0.25">
      <c r="A789" s="4" t="s">
        <v>1232</v>
      </c>
      <c r="B789">
        <v>106.6010963468423</v>
      </c>
      <c r="C789" s="8">
        <v>0.95747266099635475</v>
      </c>
      <c r="E789">
        <v>106.6010963468423</v>
      </c>
      <c r="F789">
        <f t="shared" si="12"/>
        <v>0.95747266099635475</v>
      </c>
    </row>
    <row r="790" spans="1:6" ht="90" x14ac:dyDescent="0.25">
      <c r="A790" s="4" t="s">
        <v>921</v>
      </c>
      <c r="B790">
        <v>107.62365824095623</v>
      </c>
      <c r="C790" s="8">
        <v>0.95868772782503042</v>
      </c>
      <c r="E790">
        <v>107.62365824095623</v>
      </c>
      <c r="F790">
        <f t="shared" si="12"/>
        <v>0.95868772782503042</v>
      </c>
    </row>
    <row r="791" spans="1:6" ht="90" x14ac:dyDescent="0.25">
      <c r="A791" s="4" t="s">
        <v>954</v>
      </c>
      <c r="B791">
        <v>107.89535584784839</v>
      </c>
      <c r="C791" s="8">
        <v>0.95990279465370598</v>
      </c>
      <c r="E791">
        <v>107.89535584784839</v>
      </c>
      <c r="F791">
        <f t="shared" si="12"/>
        <v>0.95990279465370598</v>
      </c>
    </row>
    <row r="792" spans="1:6" ht="105" x14ac:dyDescent="0.25">
      <c r="A792" s="4" t="s">
        <v>1225</v>
      </c>
      <c r="B792">
        <v>108.23952243868052</v>
      </c>
      <c r="C792" s="8">
        <v>0.96111786148238154</v>
      </c>
      <c r="E792">
        <v>108.23952243868052</v>
      </c>
      <c r="F792">
        <f t="shared" si="12"/>
        <v>0.96111786148238154</v>
      </c>
    </row>
    <row r="793" spans="1:6" ht="105" x14ac:dyDescent="0.25">
      <c r="A793" s="4" t="s">
        <v>1084</v>
      </c>
      <c r="B793">
        <v>109.84654753456368</v>
      </c>
      <c r="C793" s="8">
        <v>0.9623329283110571</v>
      </c>
      <c r="E793">
        <v>109.84654753456368</v>
      </c>
      <c r="F793">
        <f t="shared" si="12"/>
        <v>0.9623329283110571</v>
      </c>
    </row>
    <row r="794" spans="1:6" ht="105" x14ac:dyDescent="0.25">
      <c r="A794" s="4" t="s">
        <v>1149</v>
      </c>
      <c r="B794">
        <v>109.89689853060263</v>
      </c>
      <c r="C794" s="8">
        <v>0.96354799513973266</v>
      </c>
      <c r="E794">
        <v>109.89689853060263</v>
      </c>
      <c r="F794">
        <f t="shared" si="12"/>
        <v>0.96354799513973266</v>
      </c>
    </row>
    <row r="795" spans="1:6" ht="90" x14ac:dyDescent="0.25">
      <c r="A795" s="4" t="s">
        <v>896</v>
      </c>
      <c r="B795">
        <v>111.95124160432925</v>
      </c>
      <c r="C795" s="8">
        <v>0.96476306196840822</v>
      </c>
      <c r="E795">
        <v>111.95124160432925</v>
      </c>
      <c r="F795">
        <f t="shared" si="12"/>
        <v>0.96476306196840822</v>
      </c>
    </row>
    <row r="796" spans="1:6" ht="90" x14ac:dyDescent="0.25">
      <c r="A796" s="4" t="s">
        <v>963</v>
      </c>
      <c r="B796">
        <v>114.26141995022246</v>
      </c>
      <c r="C796" s="8">
        <v>0.96597812879708389</v>
      </c>
      <c r="E796">
        <v>114.26141995022246</v>
      </c>
      <c r="F796">
        <f t="shared" si="12"/>
        <v>0.96597812879708389</v>
      </c>
    </row>
    <row r="797" spans="1:6" ht="90" x14ac:dyDescent="0.25">
      <c r="A797" s="4" t="s">
        <v>916</v>
      </c>
      <c r="B797">
        <v>115.24183291295107</v>
      </c>
      <c r="C797" s="8">
        <v>0.96719319562575945</v>
      </c>
      <c r="E797">
        <v>115.24183291295107</v>
      </c>
      <c r="F797">
        <f t="shared" si="12"/>
        <v>0.96719319562575945</v>
      </c>
    </row>
    <row r="798" spans="1:6" ht="90" x14ac:dyDescent="0.25">
      <c r="A798" s="4" t="s">
        <v>894</v>
      </c>
      <c r="B798">
        <v>116.04505771285747</v>
      </c>
      <c r="C798" s="8">
        <v>0.96840826245443501</v>
      </c>
      <c r="E798">
        <v>116.04505771285747</v>
      </c>
      <c r="F798">
        <f t="shared" si="12"/>
        <v>0.96840826245443501</v>
      </c>
    </row>
    <row r="799" spans="1:6" ht="90" x14ac:dyDescent="0.25">
      <c r="A799" s="4" t="s">
        <v>966</v>
      </c>
      <c r="B799">
        <v>116.73436524250872</v>
      </c>
      <c r="C799" s="8">
        <v>0.96962332928311057</v>
      </c>
      <c r="E799">
        <v>116.73436524250872</v>
      </c>
      <c r="F799">
        <f t="shared" si="12"/>
        <v>0.96962332928311057</v>
      </c>
    </row>
    <row r="800" spans="1:6" ht="90" x14ac:dyDescent="0.25">
      <c r="A800" s="4" t="s">
        <v>952</v>
      </c>
      <c r="B800">
        <v>117.86582022081333</v>
      </c>
      <c r="C800" s="8">
        <v>0.97083839611178613</v>
      </c>
      <c r="E800">
        <v>117.86582022081333</v>
      </c>
      <c r="F800">
        <f t="shared" si="12"/>
        <v>0.97083839611178613</v>
      </c>
    </row>
    <row r="801" spans="1:6" ht="90" x14ac:dyDescent="0.25">
      <c r="A801" s="4" t="s">
        <v>959</v>
      </c>
      <c r="B801">
        <v>118.30176316198965</v>
      </c>
      <c r="C801" s="8">
        <v>0.97205346294046169</v>
      </c>
      <c r="E801">
        <v>118.30176316198965</v>
      </c>
      <c r="F801">
        <f t="shared" si="12"/>
        <v>0.97205346294046169</v>
      </c>
    </row>
    <row r="802" spans="1:6" ht="90" x14ac:dyDescent="0.25">
      <c r="A802" s="4" t="s">
        <v>965</v>
      </c>
      <c r="B802">
        <v>121.59851453932465</v>
      </c>
      <c r="C802" s="8">
        <v>0.97326852976913725</v>
      </c>
      <c r="E802">
        <v>121.59851453932465</v>
      </c>
      <c r="F802">
        <f t="shared" si="12"/>
        <v>0.97326852976913725</v>
      </c>
    </row>
    <row r="803" spans="1:6" ht="105" x14ac:dyDescent="0.25">
      <c r="A803" s="4" t="s">
        <v>948</v>
      </c>
      <c r="B803">
        <v>123.83876263686008</v>
      </c>
      <c r="C803" s="8">
        <v>0.97448359659781292</v>
      </c>
      <c r="E803">
        <v>123.83876263686008</v>
      </c>
      <c r="F803">
        <f t="shared" si="12"/>
        <v>0.97448359659781292</v>
      </c>
    </row>
    <row r="804" spans="1:6" ht="90" x14ac:dyDescent="0.25">
      <c r="A804" s="4" t="s">
        <v>951</v>
      </c>
      <c r="B804">
        <v>127.32089073977306</v>
      </c>
      <c r="C804" s="8">
        <v>0.97569866342648848</v>
      </c>
      <c r="E804">
        <v>127.32089073977306</v>
      </c>
      <c r="F804">
        <f t="shared" si="12"/>
        <v>0.97569866342648848</v>
      </c>
    </row>
    <row r="805" spans="1:6" ht="105" x14ac:dyDescent="0.25">
      <c r="A805" s="4" t="s">
        <v>880</v>
      </c>
      <c r="B805">
        <v>130.63053526113902</v>
      </c>
      <c r="C805" s="8">
        <v>0.97691373025516404</v>
      </c>
      <c r="E805">
        <v>130.63053526113902</v>
      </c>
      <c r="F805">
        <f t="shared" si="12"/>
        <v>0.97691373025516404</v>
      </c>
    </row>
    <row r="806" spans="1:6" ht="90" x14ac:dyDescent="0.25">
      <c r="A806" s="4" t="s">
        <v>888</v>
      </c>
      <c r="B806">
        <v>132.13463258558161</v>
      </c>
      <c r="C806" s="8">
        <v>0.9781287970838396</v>
      </c>
      <c r="E806">
        <v>132.13463258558161</v>
      </c>
      <c r="F806">
        <f t="shared" si="12"/>
        <v>0.9781287970838396</v>
      </c>
    </row>
    <row r="807" spans="1:6" ht="90" x14ac:dyDescent="0.25">
      <c r="A807" s="4" t="s">
        <v>917</v>
      </c>
      <c r="B807">
        <v>135.78136164839211</v>
      </c>
      <c r="C807" s="8">
        <v>0.97934386391251516</v>
      </c>
      <c r="E807">
        <v>135.78136164839211</v>
      </c>
      <c r="F807">
        <f t="shared" si="12"/>
        <v>0.97934386391251516</v>
      </c>
    </row>
    <row r="808" spans="1:6" ht="90" x14ac:dyDescent="0.25">
      <c r="A808" s="4" t="s">
        <v>947</v>
      </c>
      <c r="B808">
        <v>137.09686866044044</v>
      </c>
      <c r="C808" s="8">
        <v>0.98055893074119072</v>
      </c>
      <c r="E808">
        <v>137.09686866044044</v>
      </c>
      <c r="F808">
        <f t="shared" si="12"/>
        <v>0.98055893074119072</v>
      </c>
    </row>
    <row r="809" spans="1:6" ht="90" x14ac:dyDescent="0.25">
      <c r="A809" s="4" t="s">
        <v>925</v>
      </c>
      <c r="B809">
        <v>137.20532498711293</v>
      </c>
      <c r="C809" s="8">
        <v>0.98177399756986639</v>
      </c>
      <c r="E809">
        <v>137.20532498711293</v>
      </c>
      <c r="F809">
        <f t="shared" si="12"/>
        <v>0.98177399756986639</v>
      </c>
    </row>
    <row r="810" spans="1:6" ht="90" x14ac:dyDescent="0.25">
      <c r="A810" s="4" t="s">
        <v>955</v>
      </c>
      <c r="B810">
        <v>137.28859039003225</v>
      </c>
      <c r="C810" s="8">
        <v>0.98298906439854195</v>
      </c>
      <c r="E810">
        <v>137.28859039003225</v>
      </c>
      <c r="F810">
        <f t="shared" si="12"/>
        <v>0.98298906439854195</v>
      </c>
    </row>
    <row r="811" spans="1:6" ht="90" x14ac:dyDescent="0.25">
      <c r="A811" s="4" t="s">
        <v>924</v>
      </c>
      <c r="B811">
        <v>137.62047064079508</v>
      </c>
      <c r="C811" s="8">
        <v>0.9842041312272175</v>
      </c>
      <c r="E811">
        <v>137.62047064079508</v>
      </c>
      <c r="F811">
        <f t="shared" si="12"/>
        <v>0.9842041312272175</v>
      </c>
    </row>
    <row r="812" spans="1:6" ht="90" x14ac:dyDescent="0.25">
      <c r="A812" s="4" t="s">
        <v>893</v>
      </c>
      <c r="B812">
        <v>137.73850841862955</v>
      </c>
      <c r="C812" s="8">
        <v>0.98541919805589306</v>
      </c>
      <c r="E812">
        <v>137.73850841862955</v>
      </c>
      <c r="F812">
        <f t="shared" si="12"/>
        <v>0.98541919805589306</v>
      </c>
    </row>
    <row r="813" spans="1:6" ht="90" x14ac:dyDescent="0.25">
      <c r="A813" s="4" t="s">
        <v>889</v>
      </c>
      <c r="B813">
        <v>139.75424859373686</v>
      </c>
      <c r="C813" s="8">
        <v>0.98663426488456862</v>
      </c>
      <c r="E813">
        <v>139.75424859373686</v>
      </c>
      <c r="F813">
        <f t="shared" si="12"/>
        <v>0.98663426488456862</v>
      </c>
    </row>
    <row r="814" spans="1:6" ht="105" x14ac:dyDescent="0.25">
      <c r="A814" s="4" t="s">
        <v>878</v>
      </c>
      <c r="B814">
        <v>140.63598761575298</v>
      </c>
      <c r="C814" s="8">
        <v>0.98784933171324418</v>
      </c>
      <c r="E814">
        <v>140.63598761575298</v>
      </c>
      <c r="F814">
        <f t="shared" si="12"/>
        <v>0.98784933171324418</v>
      </c>
    </row>
    <row r="815" spans="1:6" ht="105" x14ac:dyDescent="0.25">
      <c r="A815" s="4" t="s">
        <v>879</v>
      </c>
      <c r="B815">
        <v>140.63598761575298</v>
      </c>
      <c r="C815" s="8">
        <v>0.98784933171324418</v>
      </c>
      <c r="E815">
        <v>140.63598761575298</v>
      </c>
      <c r="F815">
        <f t="shared" si="12"/>
        <v>0.98784933171324418</v>
      </c>
    </row>
    <row r="816" spans="1:6" ht="90" x14ac:dyDescent="0.25">
      <c r="A816" s="4" t="s">
        <v>918</v>
      </c>
      <c r="B816">
        <v>140.63598761575298</v>
      </c>
      <c r="C816" s="8">
        <v>0.98784933171324418</v>
      </c>
      <c r="E816">
        <v>140.63598761575298</v>
      </c>
      <c r="F816">
        <f t="shared" si="12"/>
        <v>0.98784933171324418</v>
      </c>
    </row>
    <row r="817" spans="1:6" ht="90" x14ac:dyDescent="0.25">
      <c r="A817" s="4" t="s">
        <v>958</v>
      </c>
      <c r="B817">
        <v>140.66772497627164</v>
      </c>
      <c r="C817" s="8">
        <v>0.99149453219927097</v>
      </c>
      <c r="E817">
        <v>140.66772497627164</v>
      </c>
      <c r="F817">
        <f t="shared" si="12"/>
        <v>0.99149453219927097</v>
      </c>
    </row>
    <row r="818" spans="1:6" ht="90" x14ac:dyDescent="0.25">
      <c r="A818" s="4" t="s">
        <v>960</v>
      </c>
      <c r="B818">
        <v>141.63849657421278</v>
      </c>
      <c r="C818" s="8">
        <v>0.99270959902794653</v>
      </c>
      <c r="E818">
        <v>141.63849657421278</v>
      </c>
      <c r="F818">
        <f t="shared" si="12"/>
        <v>0.99270959902794653</v>
      </c>
    </row>
    <row r="819" spans="1:6" ht="90" x14ac:dyDescent="0.25">
      <c r="A819" s="4" t="s">
        <v>953</v>
      </c>
      <c r="B819">
        <v>141.69293882431555</v>
      </c>
      <c r="C819" s="8">
        <v>0.99392466585662209</v>
      </c>
      <c r="E819">
        <v>141.69293882431555</v>
      </c>
      <c r="F819">
        <f t="shared" si="12"/>
        <v>0.99392466585662209</v>
      </c>
    </row>
    <row r="820" spans="1:6" ht="90" x14ac:dyDescent="0.25">
      <c r="A820" s="4" t="s">
        <v>919</v>
      </c>
      <c r="B820">
        <v>141.99045856176619</v>
      </c>
      <c r="C820" s="8">
        <v>0.99513973268529765</v>
      </c>
      <c r="E820">
        <v>141.99045856176619</v>
      </c>
      <c r="F820">
        <f t="shared" si="12"/>
        <v>0.99513973268529765</v>
      </c>
    </row>
    <row r="821" spans="1:6" ht="90" x14ac:dyDescent="0.25">
      <c r="A821" s="4" t="s">
        <v>923</v>
      </c>
      <c r="B821">
        <v>143.14958357846706</v>
      </c>
      <c r="C821" s="8">
        <v>0.99635479951397332</v>
      </c>
      <c r="E821">
        <v>143.14958357846706</v>
      </c>
      <c r="F821">
        <f t="shared" si="12"/>
        <v>0.99635479951397332</v>
      </c>
    </row>
    <row r="822" spans="1:6" ht="90" x14ac:dyDescent="0.25">
      <c r="A822" s="4" t="s">
        <v>890</v>
      </c>
      <c r="B822">
        <v>143.30009636211452</v>
      </c>
      <c r="C822" s="8">
        <v>0.99756986634264888</v>
      </c>
      <c r="E822">
        <v>143.30009636211452</v>
      </c>
      <c r="F822">
        <f t="shared" si="12"/>
        <v>0.99756986634264888</v>
      </c>
    </row>
    <row r="823" spans="1:6" ht="90" x14ac:dyDescent="0.25">
      <c r="A823" s="4" t="s">
        <v>881</v>
      </c>
      <c r="B823">
        <v>144.76345119356122</v>
      </c>
      <c r="C823" s="8">
        <v>0.99878493317132444</v>
      </c>
      <c r="E823">
        <v>144.76345119356122</v>
      </c>
      <c r="F823">
        <f t="shared" si="12"/>
        <v>0.99878493317132444</v>
      </c>
    </row>
    <row r="824" spans="1:6" ht="90" x14ac:dyDescent="0.25">
      <c r="A824" s="4" t="s">
        <v>964</v>
      </c>
      <c r="B824">
        <v>146.92671974701668</v>
      </c>
      <c r="C824" s="8">
        <v>1</v>
      </c>
      <c r="E824">
        <v>146.92671974701668</v>
      </c>
      <c r="F824">
        <f t="shared" si="12"/>
        <v>1</v>
      </c>
    </row>
  </sheetData>
  <sortState xmlns:xlrd2="http://schemas.microsoft.com/office/spreadsheetml/2017/richdata2" ref="A2:B824">
    <sortCondition ref="B2:B8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A2FE-968B-4E0F-944C-DA98E80379D0}">
  <sheetPr>
    <tabColor theme="8" tint="0.59999389629810485"/>
  </sheetPr>
  <dimension ref="A1:C826"/>
  <sheetViews>
    <sheetView workbookViewId="0">
      <selection activeCell="I18" sqref="I18"/>
    </sheetView>
  </sheetViews>
  <sheetFormatPr defaultRowHeight="15" x14ac:dyDescent="0.25"/>
  <cols>
    <col min="1" max="1" width="50.85546875" bestFit="1" customWidth="1"/>
    <col min="2" max="2" width="34" bestFit="1" customWidth="1"/>
    <col min="3" max="3" width="33.85546875" bestFit="1" customWidth="1"/>
  </cols>
  <sheetData>
    <row r="1" spans="1:3" x14ac:dyDescent="0.25">
      <c r="A1" t="s">
        <v>1732</v>
      </c>
      <c r="B1" t="s">
        <v>1735</v>
      </c>
      <c r="C1" t="s">
        <v>1737</v>
      </c>
    </row>
    <row r="2" spans="1:3" x14ac:dyDescent="0.25">
      <c r="A2" s="14" t="s">
        <v>1733</v>
      </c>
      <c r="B2" s="14" t="s">
        <v>1736</v>
      </c>
      <c r="C2" s="14" t="s">
        <v>1738</v>
      </c>
    </row>
    <row r="3" spans="1:3" x14ac:dyDescent="0.25">
      <c r="A3" t="s">
        <v>979</v>
      </c>
      <c r="B3">
        <v>9958</v>
      </c>
      <c r="C3">
        <v>433</v>
      </c>
    </row>
    <row r="4" spans="1:3" x14ac:dyDescent="0.25">
      <c r="A4" t="s">
        <v>1555</v>
      </c>
      <c r="B4">
        <v>13410</v>
      </c>
      <c r="C4">
        <v>461</v>
      </c>
    </row>
    <row r="5" spans="1:3" x14ac:dyDescent="0.25">
      <c r="A5" t="s">
        <v>1410</v>
      </c>
      <c r="B5">
        <v>15000</v>
      </c>
      <c r="C5">
        <v>440</v>
      </c>
    </row>
    <row r="6" spans="1:3" x14ac:dyDescent="0.25">
      <c r="A6" t="s">
        <v>1369</v>
      </c>
      <c r="B6">
        <v>18304</v>
      </c>
      <c r="C6">
        <v>783</v>
      </c>
    </row>
    <row r="7" spans="1:3" x14ac:dyDescent="0.25">
      <c r="A7" t="s">
        <v>1434</v>
      </c>
      <c r="B7">
        <v>19593</v>
      </c>
      <c r="C7">
        <v>715</v>
      </c>
    </row>
    <row r="8" spans="1:3" x14ac:dyDescent="0.25">
      <c r="A8" t="s">
        <v>1239</v>
      </c>
      <c r="B8">
        <v>21633</v>
      </c>
      <c r="C8">
        <v>596</v>
      </c>
    </row>
    <row r="9" spans="1:3" x14ac:dyDescent="0.25">
      <c r="A9" t="s">
        <v>1009</v>
      </c>
      <c r="B9">
        <v>21851</v>
      </c>
      <c r="C9">
        <v>1109</v>
      </c>
    </row>
    <row r="10" spans="1:3" x14ac:dyDescent="0.25">
      <c r="A10" t="s">
        <v>989</v>
      </c>
      <c r="B10">
        <v>21895</v>
      </c>
      <c r="C10">
        <v>1032</v>
      </c>
    </row>
    <row r="11" spans="1:3" x14ac:dyDescent="0.25">
      <c r="A11" t="s">
        <v>1240</v>
      </c>
      <c r="B11">
        <v>22449</v>
      </c>
      <c r="C11">
        <v>937</v>
      </c>
    </row>
    <row r="12" spans="1:3" x14ac:dyDescent="0.25">
      <c r="A12" t="s">
        <v>1245</v>
      </c>
      <c r="B12">
        <v>22454</v>
      </c>
      <c r="C12">
        <v>1004</v>
      </c>
    </row>
    <row r="13" spans="1:3" x14ac:dyDescent="0.25">
      <c r="A13" t="s">
        <v>1558</v>
      </c>
      <c r="B13">
        <v>22778</v>
      </c>
      <c r="C13">
        <v>924</v>
      </c>
    </row>
    <row r="14" spans="1:3" x14ac:dyDescent="0.25">
      <c r="A14" t="s">
        <v>1254</v>
      </c>
      <c r="B14">
        <v>23480</v>
      </c>
      <c r="C14">
        <v>859</v>
      </c>
    </row>
    <row r="15" spans="1:3" x14ac:dyDescent="0.25">
      <c r="A15" t="s">
        <v>1242</v>
      </c>
      <c r="B15">
        <v>23500</v>
      </c>
      <c r="C15">
        <v>842</v>
      </c>
    </row>
    <row r="16" spans="1:3" x14ac:dyDescent="0.25">
      <c r="A16" t="s">
        <v>982</v>
      </c>
      <c r="B16">
        <v>23598</v>
      </c>
      <c r="C16">
        <v>974</v>
      </c>
    </row>
    <row r="17" spans="1:3" x14ac:dyDescent="0.25">
      <c r="A17" t="s">
        <v>1251</v>
      </c>
      <c r="B17">
        <v>23608</v>
      </c>
      <c r="C17">
        <v>914</v>
      </c>
    </row>
    <row r="18" spans="1:3" x14ac:dyDescent="0.25">
      <c r="A18" t="s">
        <v>986</v>
      </c>
      <c r="B18">
        <v>24271</v>
      </c>
      <c r="C18">
        <v>1107</v>
      </c>
    </row>
    <row r="19" spans="1:3" x14ac:dyDescent="0.25">
      <c r="A19" t="s">
        <v>1235</v>
      </c>
      <c r="B19">
        <v>24325</v>
      </c>
      <c r="C19">
        <v>879</v>
      </c>
    </row>
    <row r="20" spans="1:3" x14ac:dyDescent="0.25">
      <c r="A20" t="s">
        <v>981</v>
      </c>
      <c r="B20">
        <v>24342</v>
      </c>
      <c r="C20">
        <v>1275</v>
      </c>
    </row>
    <row r="21" spans="1:3" x14ac:dyDescent="0.25">
      <c r="A21" t="s">
        <v>1648</v>
      </c>
      <c r="B21">
        <v>24805</v>
      </c>
      <c r="C21">
        <v>1001</v>
      </c>
    </row>
    <row r="22" spans="1:3" x14ac:dyDescent="0.25">
      <c r="A22" t="s">
        <v>1234</v>
      </c>
      <c r="B22">
        <v>24943</v>
      </c>
      <c r="C22">
        <v>996</v>
      </c>
    </row>
    <row r="23" spans="1:3" x14ac:dyDescent="0.25">
      <c r="A23" t="s">
        <v>1559</v>
      </c>
      <c r="B23">
        <v>25156</v>
      </c>
      <c r="C23">
        <v>869</v>
      </c>
    </row>
    <row r="24" spans="1:3" x14ac:dyDescent="0.25">
      <c r="A24" t="s">
        <v>1263</v>
      </c>
      <c r="B24">
        <v>25648</v>
      </c>
      <c r="C24">
        <v>969</v>
      </c>
    </row>
    <row r="25" spans="1:3" x14ac:dyDescent="0.25">
      <c r="A25" t="s">
        <v>1264</v>
      </c>
      <c r="B25">
        <v>25958</v>
      </c>
      <c r="C25">
        <v>976</v>
      </c>
    </row>
    <row r="26" spans="1:3" x14ac:dyDescent="0.25">
      <c r="A26" t="s">
        <v>1259</v>
      </c>
      <c r="B26">
        <v>26250</v>
      </c>
      <c r="C26">
        <v>648</v>
      </c>
    </row>
    <row r="27" spans="1:3" x14ac:dyDescent="0.25">
      <c r="A27" t="s">
        <v>1423</v>
      </c>
      <c r="B27">
        <v>26324</v>
      </c>
      <c r="C27">
        <v>1082</v>
      </c>
    </row>
    <row r="28" spans="1:3" x14ac:dyDescent="0.25">
      <c r="A28" t="s">
        <v>1557</v>
      </c>
      <c r="B28">
        <v>26765</v>
      </c>
      <c r="C28">
        <v>946</v>
      </c>
    </row>
    <row r="29" spans="1:3" x14ac:dyDescent="0.25">
      <c r="A29" t="s">
        <v>1685</v>
      </c>
      <c r="B29">
        <v>26840</v>
      </c>
      <c r="C29">
        <v>710</v>
      </c>
    </row>
    <row r="30" spans="1:3" x14ac:dyDescent="0.25">
      <c r="A30" t="s">
        <v>987</v>
      </c>
      <c r="B30">
        <v>27072</v>
      </c>
      <c r="C30">
        <v>1078</v>
      </c>
    </row>
    <row r="31" spans="1:3" x14ac:dyDescent="0.25">
      <c r="A31" t="s">
        <v>1414</v>
      </c>
      <c r="B31">
        <v>27964</v>
      </c>
      <c r="C31">
        <v>1195</v>
      </c>
    </row>
    <row r="32" spans="1:3" x14ac:dyDescent="0.25">
      <c r="A32" t="s">
        <v>1244</v>
      </c>
      <c r="B32">
        <v>28029</v>
      </c>
      <c r="C32">
        <v>986</v>
      </c>
    </row>
    <row r="33" spans="1:3" x14ac:dyDescent="0.25">
      <c r="A33" t="s">
        <v>1595</v>
      </c>
      <c r="B33">
        <v>28032</v>
      </c>
      <c r="C33">
        <v>910</v>
      </c>
    </row>
    <row r="34" spans="1:3" x14ac:dyDescent="0.25">
      <c r="A34" t="s">
        <v>1233</v>
      </c>
      <c r="B34">
        <v>28438</v>
      </c>
      <c r="C34">
        <v>999</v>
      </c>
    </row>
    <row r="35" spans="1:3" x14ac:dyDescent="0.25">
      <c r="A35" t="s">
        <v>1113</v>
      </c>
      <c r="B35">
        <v>28636</v>
      </c>
      <c r="C35">
        <v>887</v>
      </c>
    </row>
    <row r="36" spans="1:3" x14ac:dyDescent="0.25">
      <c r="A36" t="s">
        <v>1490</v>
      </c>
      <c r="B36">
        <v>28782</v>
      </c>
      <c r="C36">
        <v>793</v>
      </c>
    </row>
    <row r="37" spans="1:3" x14ac:dyDescent="0.25">
      <c r="A37" t="s">
        <v>1413</v>
      </c>
      <c r="B37">
        <v>29167</v>
      </c>
      <c r="C37">
        <v>1084</v>
      </c>
    </row>
    <row r="38" spans="1:3" x14ac:dyDescent="0.25">
      <c r="A38" t="s">
        <v>1416</v>
      </c>
      <c r="B38">
        <v>29281</v>
      </c>
      <c r="C38">
        <v>1166</v>
      </c>
    </row>
    <row r="39" spans="1:3" x14ac:dyDescent="0.25">
      <c r="A39" t="s">
        <v>1123</v>
      </c>
      <c r="B39">
        <v>29755</v>
      </c>
      <c r="C39">
        <v>803</v>
      </c>
    </row>
    <row r="40" spans="1:3" x14ac:dyDescent="0.25">
      <c r="A40" t="s">
        <v>1241</v>
      </c>
      <c r="B40">
        <v>30034</v>
      </c>
      <c r="C40">
        <v>902</v>
      </c>
    </row>
    <row r="41" spans="1:3" x14ac:dyDescent="0.25">
      <c r="A41" t="s">
        <v>1679</v>
      </c>
      <c r="B41">
        <v>30125</v>
      </c>
      <c r="C41">
        <v>1975</v>
      </c>
    </row>
    <row r="42" spans="1:3" x14ac:dyDescent="0.25">
      <c r="A42" t="s">
        <v>1255</v>
      </c>
      <c r="B42">
        <v>30206</v>
      </c>
      <c r="C42">
        <v>843</v>
      </c>
    </row>
    <row r="43" spans="1:3" x14ac:dyDescent="0.25">
      <c r="A43" t="s">
        <v>1115</v>
      </c>
      <c r="B43">
        <v>30293</v>
      </c>
      <c r="C43">
        <v>1025</v>
      </c>
    </row>
    <row r="44" spans="1:3" x14ac:dyDescent="0.25">
      <c r="A44" t="s">
        <v>1415</v>
      </c>
      <c r="B44">
        <v>30383</v>
      </c>
      <c r="C44">
        <v>1040</v>
      </c>
    </row>
    <row r="45" spans="1:3" x14ac:dyDescent="0.25">
      <c r="A45" t="s">
        <v>1482</v>
      </c>
      <c r="B45">
        <v>30417</v>
      </c>
      <c r="C45">
        <v>874</v>
      </c>
    </row>
    <row r="46" spans="1:3" x14ac:dyDescent="0.25">
      <c r="A46" t="s">
        <v>1120</v>
      </c>
      <c r="B46">
        <v>30563</v>
      </c>
      <c r="C46">
        <v>947</v>
      </c>
    </row>
    <row r="47" spans="1:3" x14ac:dyDescent="0.25">
      <c r="A47" t="s">
        <v>1575</v>
      </c>
      <c r="B47">
        <v>30855</v>
      </c>
      <c r="C47">
        <v>710</v>
      </c>
    </row>
    <row r="48" spans="1:3" x14ac:dyDescent="0.25">
      <c r="A48" t="s">
        <v>1252</v>
      </c>
      <c r="B48">
        <v>30987</v>
      </c>
      <c r="C48">
        <v>1018</v>
      </c>
    </row>
    <row r="49" spans="1:3" x14ac:dyDescent="0.25">
      <c r="A49" t="s">
        <v>1556</v>
      </c>
      <c r="B49">
        <v>30995</v>
      </c>
      <c r="C49">
        <v>1050</v>
      </c>
    </row>
    <row r="50" spans="1:3" x14ac:dyDescent="0.25">
      <c r="A50" t="s">
        <v>1248</v>
      </c>
      <c r="B50">
        <v>31179</v>
      </c>
      <c r="C50">
        <v>1114</v>
      </c>
    </row>
    <row r="51" spans="1:3" x14ac:dyDescent="0.25">
      <c r="A51" t="s">
        <v>1243</v>
      </c>
      <c r="B51">
        <v>31309</v>
      </c>
      <c r="C51">
        <v>1024</v>
      </c>
    </row>
    <row r="52" spans="1:3" x14ac:dyDescent="0.25">
      <c r="A52" t="s">
        <v>1370</v>
      </c>
      <c r="B52">
        <v>31618</v>
      </c>
      <c r="C52">
        <v>927</v>
      </c>
    </row>
    <row r="53" spans="1:3" x14ac:dyDescent="0.25">
      <c r="A53" t="s">
        <v>1586</v>
      </c>
      <c r="B53">
        <v>31838</v>
      </c>
      <c r="C53">
        <v>1313</v>
      </c>
    </row>
    <row r="54" spans="1:3" x14ac:dyDescent="0.25">
      <c r="A54" t="s">
        <v>1265</v>
      </c>
      <c r="B54">
        <v>31972</v>
      </c>
      <c r="C54">
        <v>998</v>
      </c>
    </row>
    <row r="55" spans="1:3" x14ac:dyDescent="0.25">
      <c r="A55" t="s">
        <v>1570</v>
      </c>
      <c r="B55">
        <v>32052</v>
      </c>
      <c r="C55">
        <v>903</v>
      </c>
    </row>
    <row r="56" spans="1:3" x14ac:dyDescent="0.25">
      <c r="A56" t="s">
        <v>1424</v>
      </c>
      <c r="B56">
        <v>32110</v>
      </c>
      <c r="C56">
        <v>1067</v>
      </c>
    </row>
    <row r="57" spans="1:3" x14ac:dyDescent="0.25">
      <c r="A57" t="s">
        <v>1124</v>
      </c>
      <c r="B57">
        <v>32378</v>
      </c>
      <c r="C57">
        <v>1254</v>
      </c>
    </row>
    <row r="58" spans="1:3" x14ac:dyDescent="0.25">
      <c r="A58" t="s">
        <v>1417</v>
      </c>
      <c r="B58">
        <v>32444</v>
      </c>
      <c r="C58">
        <v>1213</v>
      </c>
    </row>
    <row r="59" spans="1:3" x14ac:dyDescent="0.25">
      <c r="A59" t="s">
        <v>1107</v>
      </c>
      <c r="B59">
        <v>33049</v>
      </c>
      <c r="C59">
        <v>1054</v>
      </c>
    </row>
    <row r="60" spans="1:3" x14ac:dyDescent="0.25">
      <c r="A60" t="s">
        <v>1109</v>
      </c>
      <c r="B60">
        <v>33056</v>
      </c>
      <c r="C60">
        <v>1190</v>
      </c>
    </row>
    <row r="61" spans="1:3" x14ac:dyDescent="0.25">
      <c r="A61" t="s">
        <v>1185</v>
      </c>
      <c r="B61">
        <v>33221</v>
      </c>
      <c r="C61">
        <v>1213</v>
      </c>
    </row>
    <row r="62" spans="1:3" x14ac:dyDescent="0.25">
      <c r="A62" t="s">
        <v>1236</v>
      </c>
      <c r="B62">
        <v>33750</v>
      </c>
      <c r="C62">
        <v>1069</v>
      </c>
    </row>
    <row r="63" spans="1:3" x14ac:dyDescent="0.25">
      <c r="A63" t="s">
        <v>1411</v>
      </c>
      <c r="B63">
        <v>33942</v>
      </c>
      <c r="C63">
        <v>1146</v>
      </c>
    </row>
    <row r="64" spans="1:3" x14ac:dyDescent="0.25">
      <c r="A64" t="s">
        <v>1256</v>
      </c>
      <c r="B64">
        <v>33958</v>
      </c>
      <c r="C64">
        <v>896</v>
      </c>
    </row>
    <row r="65" spans="1:3" x14ac:dyDescent="0.25">
      <c r="A65" t="s">
        <v>1004</v>
      </c>
      <c r="B65">
        <v>34172</v>
      </c>
      <c r="C65">
        <v>1125</v>
      </c>
    </row>
    <row r="66" spans="1:3" x14ac:dyDescent="0.25">
      <c r="A66" t="s">
        <v>1007</v>
      </c>
      <c r="B66">
        <v>34450</v>
      </c>
      <c r="C66">
        <v>1202</v>
      </c>
    </row>
    <row r="67" spans="1:3" x14ac:dyDescent="0.25">
      <c r="A67" t="s">
        <v>1566</v>
      </c>
      <c r="B67">
        <v>34507</v>
      </c>
      <c r="C67">
        <v>965</v>
      </c>
    </row>
    <row r="68" spans="1:3" x14ac:dyDescent="0.25">
      <c r="A68" t="s">
        <v>1563</v>
      </c>
      <c r="B68">
        <v>34788</v>
      </c>
      <c r="C68">
        <v>1092</v>
      </c>
    </row>
    <row r="69" spans="1:3" x14ac:dyDescent="0.25">
      <c r="A69" t="s">
        <v>1257</v>
      </c>
      <c r="B69">
        <v>35030</v>
      </c>
      <c r="C69">
        <v>1127</v>
      </c>
    </row>
    <row r="70" spans="1:3" x14ac:dyDescent="0.25">
      <c r="A70" t="s">
        <v>1010</v>
      </c>
      <c r="B70">
        <v>35163</v>
      </c>
      <c r="C70">
        <v>1256</v>
      </c>
    </row>
    <row r="71" spans="1:3" x14ac:dyDescent="0.25">
      <c r="A71" t="s">
        <v>1363</v>
      </c>
      <c r="B71">
        <v>35234</v>
      </c>
      <c r="C71">
        <v>1033</v>
      </c>
    </row>
    <row r="72" spans="1:3" x14ac:dyDescent="0.25">
      <c r="A72" t="s">
        <v>980</v>
      </c>
      <c r="B72">
        <v>35313</v>
      </c>
      <c r="C72">
        <v>912</v>
      </c>
    </row>
    <row r="73" spans="1:3" x14ac:dyDescent="0.25">
      <c r="A73" t="s">
        <v>1491</v>
      </c>
      <c r="B73">
        <v>35460</v>
      </c>
      <c r="C73">
        <v>859</v>
      </c>
    </row>
    <row r="74" spans="1:3" x14ac:dyDescent="0.25">
      <c r="A74" t="s">
        <v>1116</v>
      </c>
      <c r="B74">
        <v>35463</v>
      </c>
      <c r="C74">
        <v>998</v>
      </c>
    </row>
    <row r="75" spans="1:3" x14ac:dyDescent="0.25">
      <c r="A75" t="s">
        <v>983</v>
      </c>
      <c r="B75">
        <v>35492</v>
      </c>
      <c r="C75">
        <v>1228</v>
      </c>
    </row>
    <row r="76" spans="1:3" x14ac:dyDescent="0.25">
      <c r="A76" t="s">
        <v>1688</v>
      </c>
      <c r="B76">
        <v>35799</v>
      </c>
      <c r="C76">
        <v>963</v>
      </c>
    </row>
    <row r="77" spans="1:3" x14ac:dyDescent="0.25">
      <c r="A77" t="s">
        <v>1431</v>
      </c>
      <c r="B77">
        <v>36058</v>
      </c>
      <c r="C77">
        <v>1247</v>
      </c>
    </row>
    <row r="78" spans="1:3" x14ac:dyDescent="0.25">
      <c r="A78" t="s">
        <v>1309</v>
      </c>
      <c r="B78">
        <v>36120</v>
      </c>
      <c r="C78">
        <v>1020</v>
      </c>
    </row>
    <row r="79" spans="1:3" x14ac:dyDescent="0.25">
      <c r="A79" t="s">
        <v>1421</v>
      </c>
      <c r="B79">
        <v>36304</v>
      </c>
      <c r="C79">
        <v>1165</v>
      </c>
    </row>
    <row r="80" spans="1:3" x14ac:dyDescent="0.25">
      <c r="A80" t="s">
        <v>1250</v>
      </c>
      <c r="B80">
        <v>36495</v>
      </c>
      <c r="C80">
        <v>1081</v>
      </c>
    </row>
    <row r="81" spans="1:3" x14ac:dyDescent="0.25">
      <c r="A81" t="s">
        <v>1560</v>
      </c>
      <c r="B81">
        <v>36540</v>
      </c>
      <c r="C81">
        <v>1129</v>
      </c>
    </row>
    <row r="82" spans="1:3" x14ac:dyDescent="0.25">
      <c r="A82" t="s">
        <v>1262</v>
      </c>
      <c r="B82">
        <v>36743</v>
      </c>
      <c r="C82">
        <v>1060</v>
      </c>
    </row>
    <row r="83" spans="1:3" x14ac:dyDescent="0.25">
      <c r="A83" t="s">
        <v>1258</v>
      </c>
      <c r="B83">
        <v>37353</v>
      </c>
      <c r="C83">
        <v>1097</v>
      </c>
    </row>
    <row r="84" spans="1:3" x14ac:dyDescent="0.25">
      <c r="A84" t="s">
        <v>1271</v>
      </c>
      <c r="B84">
        <v>37403</v>
      </c>
      <c r="C84">
        <v>1017</v>
      </c>
    </row>
    <row r="85" spans="1:3" x14ac:dyDescent="0.25">
      <c r="A85" t="s">
        <v>1117</v>
      </c>
      <c r="B85">
        <v>37463</v>
      </c>
      <c r="C85">
        <v>946</v>
      </c>
    </row>
    <row r="86" spans="1:3" x14ac:dyDescent="0.25">
      <c r="A86" t="s">
        <v>1430</v>
      </c>
      <c r="B86">
        <v>37481</v>
      </c>
      <c r="C86">
        <v>1269</v>
      </c>
    </row>
    <row r="87" spans="1:3" x14ac:dyDescent="0.25">
      <c r="A87" t="s">
        <v>1564</v>
      </c>
      <c r="B87">
        <v>37688</v>
      </c>
      <c r="C87">
        <v>970</v>
      </c>
    </row>
    <row r="88" spans="1:3" x14ac:dyDescent="0.25">
      <c r="A88" t="s">
        <v>1002</v>
      </c>
      <c r="B88">
        <v>37802</v>
      </c>
      <c r="C88">
        <v>1162</v>
      </c>
    </row>
    <row r="89" spans="1:3" x14ac:dyDescent="0.25">
      <c r="A89" t="s">
        <v>1006</v>
      </c>
      <c r="B89">
        <v>38560</v>
      </c>
      <c r="C89">
        <v>1230</v>
      </c>
    </row>
    <row r="90" spans="1:3" x14ac:dyDescent="0.25">
      <c r="A90" t="s">
        <v>1267</v>
      </c>
      <c r="B90">
        <v>39167</v>
      </c>
      <c r="C90">
        <v>1130</v>
      </c>
    </row>
    <row r="91" spans="1:3" x14ac:dyDescent="0.25">
      <c r="A91" t="s">
        <v>1405</v>
      </c>
      <c r="B91">
        <v>39196</v>
      </c>
      <c r="C91">
        <v>1097</v>
      </c>
    </row>
    <row r="92" spans="1:3" x14ac:dyDescent="0.25">
      <c r="A92" t="s">
        <v>1249</v>
      </c>
      <c r="B92">
        <v>39545</v>
      </c>
      <c r="C92">
        <v>1034</v>
      </c>
    </row>
    <row r="93" spans="1:3" x14ac:dyDescent="0.25">
      <c r="A93" t="s">
        <v>1011</v>
      </c>
      <c r="B93">
        <v>39737</v>
      </c>
      <c r="C93">
        <v>1228</v>
      </c>
    </row>
    <row r="94" spans="1:3" x14ac:dyDescent="0.25">
      <c r="A94" t="s">
        <v>1621</v>
      </c>
      <c r="B94">
        <v>40066</v>
      </c>
      <c r="C94">
        <v>1014</v>
      </c>
    </row>
    <row r="95" spans="1:3" x14ac:dyDescent="0.25">
      <c r="A95" t="s">
        <v>1008</v>
      </c>
      <c r="B95">
        <v>40075</v>
      </c>
      <c r="C95">
        <v>1314</v>
      </c>
    </row>
    <row r="96" spans="1:3" x14ac:dyDescent="0.25">
      <c r="A96" t="s">
        <v>1338</v>
      </c>
      <c r="B96">
        <v>40169</v>
      </c>
      <c r="C96">
        <v>1058</v>
      </c>
    </row>
    <row r="97" spans="1:3" x14ac:dyDescent="0.25">
      <c r="A97" t="s">
        <v>988</v>
      </c>
      <c r="B97">
        <v>40245</v>
      </c>
      <c r="C97">
        <v>1131</v>
      </c>
    </row>
    <row r="98" spans="1:3" x14ac:dyDescent="0.25">
      <c r="A98" t="s">
        <v>1420</v>
      </c>
      <c r="B98">
        <v>40625</v>
      </c>
      <c r="C98">
        <v>1226</v>
      </c>
    </row>
    <row r="99" spans="1:3" x14ac:dyDescent="0.25">
      <c r="A99" t="s">
        <v>1012</v>
      </c>
      <c r="B99">
        <v>40637</v>
      </c>
      <c r="C99">
        <v>1182</v>
      </c>
    </row>
    <row r="100" spans="1:3" x14ac:dyDescent="0.25">
      <c r="A100" t="s">
        <v>1593</v>
      </c>
      <c r="B100">
        <v>40913</v>
      </c>
      <c r="C100">
        <v>1104</v>
      </c>
    </row>
    <row r="101" spans="1:3" x14ac:dyDescent="0.25">
      <c r="A101" t="s">
        <v>1053</v>
      </c>
      <c r="B101">
        <v>41218</v>
      </c>
      <c r="C101">
        <v>1185</v>
      </c>
    </row>
    <row r="102" spans="1:3" x14ac:dyDescent="0.25">
      <c r="A102" t="s">
        <v>1273</v>
      </c>
      <c r="B102">
        <v>41467</v>
      </c>
      <c r="C102">
        <v>1077</v>
      </c>
    </row>
    <row r="103" spans="1:3" x14ac:dyDescent="0.25">
      <c r="A103" t="s">
        <v>1458</v>
      </c>
      <c r="B103">
        <v>41477</v>
      </c>
      <c r="C103">
        <v>1263</v>
      </c>
    </row>
    <row r="104" spans="1:3" x14ac:dyDescent="0.25">
      <c r="A104" t="s">
        <v>1114</v>
      </c>
      <c r="B104">
        <v>41616</v>
      </c>
      <c r="C104">
        <v>886</v>
      </c>
    </row>
    <row r="105" spans="1:3" x14ac:dyDescent="0.25">
      <c r="A105" t="s">
        <v>1436</v>
      </c>
      <c r="B105">
        <v>41881</v>
      </c>
      <c r="C105">
        <v>1365</v>
      </c>
    </row>
    <row r="106" spans="1:3" x14ac:dyDescent="0.25">
      <c r="A106" t="s">
        <v>1307</v>
      </c>
      <c r="B106">
        <v>42021</v>
      </c>
      <c r="C106">
        <v>1142</v>
      </c>
    </row>
    <row r="107" spans="1:3" x14ac:dyDescent="0.25">
      <c r="A107" t="s">
        <v>1432</v>
      </c>
      <c r="B107">
        <v>42095</v>
      </c>
      <c r="C107">
        <v>1195</v>
      </c>
    </row>
    <row r="108" spans="1:3" x14ac:dyDescent="0.25">
      <c r="A108" t="s">
        <v>1339</v>
      </c>
      <c r="B108">
        <v>42188</v>
      </c>
      <c r="C108">
        <v>882</v>
      </c>
    </row>
    <row r="109" spans="1:3" x14ac:dyDescent="0.25">
      <c r="A109" t="s">
        <v>1484</v>
      </c>
      <c r="B109">
        <v>42476</v>
      </c>
      <c r="C109">
        <v>1025</v>
      </c>
    </row>
    <row r="110" spans="1:3" x14ac:dyDescent="0.25">
      <c r="A110" t="s">
        <v>978</v>
      </c>
      <c r="B110">
        <v>42688</v>
      </c>
      <c r="C110">
        <v>1292</v>
      </c>
    </row>
    <row r="111" spans="1:3" x14ac:dyDescent="0.25">
      <c r="A111" t="s">
        <v>1412</v>
      </c>
      <c r="B111">
        <v>42826</v>
      </c>
      <c r="C111">
        <v>1318</v>
      </c>
    </row>
    <row r="112" spans="1:3" x14ac:dyDescent="0.25">
      <c r="A112" t="s">
        <v>990</v>
      </c>
      <c r="B112">
        <v>42969</v>
      </c>
      <c r="C112">
        <v>1287</v>
      </c>
    </row>
    <row r="113" spans="1:3" x14ac:dyDescent="0.25">
      <c r="A113" t="s">
        <v>1579</v>
      </c>
      <c r="B113">
        <v>43175</v>
      </c>
      <c r="C113">
        <v>1238</v>
      </c>
    </row>
    <row r="114" spans="1:3" x14ac:dyDescent="0.25">
      <c r="A114" t="s">
        <v>906</v>
      </c>
      <c r="B114">
        <v>43357</v>
      </c>
      <c r="C114">
        <v>1564</v>
      </c>
    </row>
    <row r="115" spans="1:3" x14ac:dyDescent="0.25">
      <c r="A115" t="s">
        <v>1099</v>
      </c>
      <c r="B115">
        <v>43393</v>
      </c>
      <c r="C115">
        <v>1098</v>
      </c>
    </row>
    <row r="116" spans="1:3" x14ac:dyDescent="0.25">
      <c r="A116" t="s">
        <v>1253</v>
      </c>
      <c r="B116">
        <v>43600</v>
      </c>
      <c r="C116">
        <v>1171</v>
      </c>
    </row>
    <row r="117" spans="1:3" x14ac:dyDescent="0.25">
      <c r="A117" t="s">
        <v>1606</v>
      </c>
      <c r="B117">
        <v>43716</v>
      </c>
      <c r="C117">
        <v>977</v>
      </c>
    </row>
    <row r="118" spans="1:3" x14ac:dyDescent="0.25">
      <c r="A118" t="s">
        <v>1483</v>
      </c>
      <c r="B118">
        <v>43750</v>
      </c>
      <c r="C118">
        <v>958</v>
      </c>
    </row>
    <row r="119" spans="1:3" x14ac:dyDescent="0.25">
      <c r="A119" t="s">
        <v>1289</v>
      </c>
      <c r="B119">
        <v>44015</v>
      </c>
      <c r="C119">
        <v>1189</v>
      </c>
    </row>
    <row r="120" spans="1:3" x14ac:dyDescent="0.25">
      <c r="A120" t="s">
        <v>1576</v>
      </c>
      <c r="B120">
        <v>44352</v>
      </c>
      <c r="C120">
        <v>1015</v>
      </c>
    </row>
    <row r="121" spans="1:3" x14ac:dyDescent="0.25">
      <c r="A121" t="s">
        <v>1565</v>
      </c>
      <c r="B121">
        <v>44473</v>
      </c>
      <c r="C121">
        <v>1045</v>
      </c>
    </row>
    <row r="122" spans="1:3" x14ac:dyDescent="0.25">
      <c r="A122" t="s">
        <v>1059</v>
      </c>
      <c r="B122">
        <v>44635</v>
      </c>
      <c r="C122">
        <v>1345</v>
      </c>
    </row>
    <row r="123" spans="1:3" x14ac:dyDescent="0.25">
      <c r="A123" t="s">
        <v>1428</v>
      </c>
      <c r="B123">
        <v>44815</v>
      </c>
      <c r="C123">
        <v>1308</v>
      </c>
    </row>
    <row r="124" spans="1:3" x14ac:dyDescent="0.25">
      <c r="A124" t="s">
        <v>1401</v>
      </c>
      <c r="B124">
        <v>44915</v>
      </c>
      <c r="C124">
        <v>1226</v>
      </c>
    </row>
    <row r="125" spans="1:3" x14ac:dyDescent="0.25">
      <c r="A125" t="s">
        <v>1269</v>
      </c>
      <c r="B125">
        <v>45278</v>
      </c>
      <c r="C125">
        <v>1049</v>
      </c>
    </row>
    <row r="126" spans="1:3" x14ac:dyDescent="0.25">
      <c r="A126" t="s">
        <v>1237</v>
      </c>
      <c r="B126">
        <v>45481</v>
      </c>
      <c r="C126">
        <v>1051</v>
      </c>
    </row>
    <row r="127" spans="1:3" x14ac:dyDescent="0.25">
      <c r="A127" t="s">
        <v>1108</v>
      </c>
      <c r="B127">
        <v>45828</v>
      </c>
      <c r="C127">
        <v>1129</v>
      </c>
    </row>
    <row r="128" spans="1:3" x14ac:dyDescent="0.25">
      <c r="A128" t="s">
        <v>1452</v>
      </c>
      <c r="B128">
        <v>45875</v>
      </c>
      <c r="C128">
        <v>1230</v>
      </c>
    </row>
    <row r="129" spans="1:3" x14ac:dyDescent="0.25">
      <c r="A129" t="s">
        <v>1104</v>
      </c>
      <c r="B129">
        <v>45903</v>
      </c>
      <c r="C129">
        <v>993</v>
      </c>
    </row>
    <row r="130" spans="1:3" x14ac:dyDescent="0.25">
      <c r="A130" t="s">
        <v>1306</v>
      </c>
      <c r="B130">
        <v>46155</v>
      </c>
      <c r="C130">
        <v>1123</v>
      </c>
    </row>
    <row r="131" spans="1:3" x14ac:dyDescent="0.25">
      <c r="A131" t="s">
        <v>1689</v>
      </c>
      <c r="B131">
        <v>46176</v>
      </c>
      <c r="C131">
        <v>1108</v>
      </c>
    </row>
    <row r="132" spans="1:3" x14ac:dyDescent="0.25">
      <c r="A132" t="s">
        <v>1403</v>
      </c>
      <c r="B132">
        <v>46184</v>
      </c>
      <c r="C132">
        <v>1164</v>
      </c>
    </row>
    <row r="133" spans="1:3" x14ac:dyDescent="0.25">
      <c r="A133" t="s">
        <v>1121</v>
      </c>
      <c r="B133">
        <v>46326</v>
      </c>
      <c r="C133">
        <v>1198</v>
      </c>
    </row>
    <row r="134" spans="1:3" x14ac:dyDescent="0.25">
      <c r="A134" t="s">
        <v>1609</v>
      </c>
      <c r="B134">
        <v>46326</v>
      </c>
      <c r="C134">
        <v>1172</v>
      </c>
    </row>
    <row r="135" spans="1:3" x14ac:dyDescent="0.25">
      <c r="A135" t="s">
        <v>1680</v>
      </c>
      <c r="B135">
        <v>46429</v>
      </c>
      <c r="C135">
        <v>1233</v>
      </c>
    </row>
    <row r="136" spans="1:3" x14ac:dyDescent="0.25">
      <c r="A136" t="s">
        <v>905</v>
      </c>
      <c r="B136">
        <v>46566</v>
      </c>
      <c r="C136">
        <v>1793</v>
      </c>
    </row>
    <row r="137" spans="1:3" x14ac:dyDescent="0.25">
      <c r="A137" t="s">
        <v>1280</v>
      </c>
      <c r="B137">
        <v>46646</v>
      </c>
      <c r="C137">
        <v>1166</v>
      </c>
    </row>
    <row r="138" spans="1:3" x14ac:dyDescent="0.25">
      <c r="A138" t="s">
        <v>1013</v>
      </c>
      <c r="B138">
        <v>46716</v>
      </c>
      <c r="C138">
        <v>1203</v>
      </c>
    </row>
    <row r="139" spans="1:3" x14ac:dyDescent="0.25">
      <c r="A139" t="s">
        <v>1614</v>
      </c>
      <c r="B139">
        <v>46801</v>
      </c>
      <c r="C139">
        <v>1073</v>
      </c>
    </row>
    <row r="140" spans="1:3" x14ac:dyDescent="0.25">
      <c r="A140" t="s">
        <v>1496</v>
      </c>
      <c r="B140">
        <v>47036</v>
      </c>
      <c r="C140">
        <v>1102</v>
      </c>
    </row>
    <row r="141" spans="1:3" x14ac:dyDescent="0.25">
      <c r="A141" t="s">
        <v>1453</v>
      </c>
      <c r="B141">
        <v>47183</v>
      </c>
      <c r="C141">
        <v>1210</v>
      </c>
    </row>
    <row r="142" spans="1:3" x14ac:dyDescent="0.25">
      <c r="A142" t="s">
        <v>1495</v>
      </c>
      <c r="B142">
        <v>47578</v>
      </c>
      <c r="C142">
        <v>992</v>
      </c>
    </row>
    <row r="143" spans="1:3" x14ac:dyDescent="0.25">
      <c r="A143" t="s">
        <v>1613</v>
      </c>
      <c r="B143">
        <v>48022</v>
      </c>
      <c r="C143">
        <v>1005</v>
      </c>
    </row>
    <row r="144" spans="1:3" x14ac:dyDescent="0.25">
      <c r="A144" t="s">
        <v>984</v>
      </c>
      <c r="B144">
        <v>48148</v>
      </c>
      <c r="C144">
        <v>1323</v>
      </c>
    </row>
    <row r="145" spans="1:3" x14ac:dyDescent="0.25">
      <c r="A145" t="s">
        <v>1470</v>
      </c>
      <c r="B145">
        <v>48477</v>
      </c>
      <c r="C145">
        <v>1350</v>
      </c>
    </row>
    <row r="146" spans="1:3" x14ac:dyDescent="0.25">
      <c r="A146" t="s">
        <v>985</v>
      </c>
      <c r="B146">
        <v>48500</v>
      </c>
      <c r="C146">
        <v>1271</v>
      </c>
    </row>
    <row r="147" spans="1:3" x14ac:dyDescent="0.25">
      <c r="A147" t="s">
        <v>1612</v>
      </c>
      <c r="B147">
        <v>48519</v>
      </c>
      <c r="C147">
        <v>1124</v>
      </c>
    </row>
    <row r="148" spans="1:3" x14ac:dyDescent="0.25">
      <c r="A148" t="s">
        <v>1511</v>
      </c>
      <c r="B148">
        <v>48750</v>
      </c>
      <c r="C148">
        <v>1284</v>
      </c>
    </row>
    <row r="149" spans="1:3" x14ac:dyDescent="0.25">
      <c r="A149" t="s">
        <v>1112</v>
      </c>
      <c r="B149">
        <v>48824</v>
      </c>
      <c r="C149">
        <v>1157</v>
      </c>
    </row>
    <row r="150" spans="1:3" x14ac:dyDescent="0.25">
      <c r="A150" t="s">
        <v>1346</v>
      </c>
      <c r="B150">
        <v>48981</v>
      </c>
      <c r="C150">
        <v>1052</v>
      </c>
    </row>
    <row r="151" spans="1:3" x14ac:dyDescent="0.25">
      <c r="A151" t="s">
        <v>1661</v>
      </c>
      <c r="B151">
        <v>49074</v>
      </c>
      <c r="C151">
        <v>1170</v>
      </c>
    </row>
    <row r="152" spans="1:3" x14ac:dyDescent="0.25">
      <c r="A152" t="s">
        <v>1110</v>
      </c>
      <c r="B152">
        <v>49125</v>
      </c>
      <c r="C152">
        <v>1072</v>
      </c>
    </row>
    <row r="153" spans="1:3" x14ac:dyDescent="0.25">
      <c r="A153" t="s">
        <v>1596</v>
      </c>
      <c r="B153">
        <v>49183</v>
      </c>
      <c r="C153">
        <v>1165</v>
      </c>
    </row>
    <row r="154" spans="1:3" x14ac:dyDescent="0.25">
      <c r="A154" t="s">
        <v>1260</v>
      </c>
      <c r="B154">
        <v>49309</v>
      </c>
      <c r="C154">
        <v>1259</v>
      </c>
    </row>
    <row r="155" spans="1:3" x14ac:dyDescent="0.25">
      <c r="A155" t="s">
        <v>1587</v>
      </c>
      <c r="B155">
        <v>49375</v>
      </c>
      <c r="C155">
        <v>1510</v>
      </c>
    </row>
    <row r="156" spans="1:3" x14ac:dyDescent="0.25">
      <c r="A156" t="s">
        <v>993</v>
      </c>
      <c r="B156">
        <v>49402</v>
      </c>
      <c r="C156">
        <v>1641</v>
      </c>
    </row>
    <row r="157" spans="1:3" x14ac:dyDescent="0.25">
      <c r="A157" t="s">
        <v>1003</v>
      </c>
      <c r="B157">
        <v>49446</v>
      </c>
      <c r="C157">
        <v>730</v>
      </c>
    </row>
    <row r="158" spans="1:3" x14ac:dyDescent="0.25">
      <c r="A158" t="s">
        <v>1111</v>
      </c>
      <c r="B158">
        <v>49583</v>
      </c>
      <c r="C158">
        <v>1087</v>
      </c>
    </row>
    <row r="159" spans="1:3" x14ac:dyDescent="0.25">
      <c r="A159" t="s">
        <v>1247</v>
      </c>
      <c r="B159">
        <v>49643</v>
      </c>
      <c r="C159">
        <v>1218</v>
      </c>
    </row>
    <row r="160" spans="1:3" x14ac:dyDescent="0.25">
      <c r="A160" t="s">
        <v>1568</v>
      </c>
      <c r="B160">
        <v>49783</v>
      </c>
      <c r="C160">
        <v>999</v>
      </c>
    </row>
    <row r="161" spans="1:3" x14ac:dyDescent="0.25">
      <c r="A161" t="s">
        <v>1279</v>
      </c>
      <c r="B161">
        <v>50000</v>
      </c>
      <c r="C161">
        <v>1359</v>
      </c>
    </row>
    <row r="162" spans="1:3" x14ac:dyDescent="0.25">
      <c r="A162" t="s">
        <v>1594</v>
      </c>
      <c r="B162">
        <v>50000</v>
      </c>
      <c r="C162">
        <v>1248</v>
      </c>
    </row>
    <row r="163" spans="1:3" x14ac:dyDescent="0.25">
      <c r="A163" t="s">
        <v>1580</v>
      </c>
      <c r="B163">
        <v>50561</v>
      </c>
      <c r="C163">
        <v>1058</v>
      </c>
    </row>
    <row r="164" spans="1:3" x14ac:dyDescent="0.25">
      <c r="A164" t="s">
        <v>1577</v>
      </c>
      <c r="B164">
        <v>50583</v>
      </c>
      <c r="C164">
        <v>1038</v>
      </c>
    </row>
    <row r="165" spans="1:3" x14ac:dyDescent="0.25">
      <c r="A165" t="s">
        <v>1054</v>
      </c>
      <c r="B165">
        <v>50729</v>
      </c>
      <c r="C165">
        <v>1422</v>
      </c>
    </row>
    <row r="166" spans="1:3" x14ac:dyDescent="0.25">
      <c r="A166" t="s">
        <v>1102</v>
      </c>
      <c r="B166">
        <v>50799</v>
      </c>
      <c r="C166">
        <v>1107</v>
      </c>
    </row>
    <row r="167" spans="1:3" x14ac:dyDescent="0.25">
      <c r="A167" t="s">
        <v>1086</v>
      </c>
      <c r="B167">
        <v>50915</v>
      </c>
      <c r="C167">
        <v>1269</v>
      </c>
    </row>
    <row r="168" spans="1:3" x14ac:dyDescent="0.25">
      <c r="A168" t="s">
        <v>1578</v>
      </c>
      <c r="B168">
        <v>51094</v>
      </c>
      <c r="C168">
        <v>1131</v>
      </c>
    </row>
    <row r="169" spans="1:3" x14ac:dyDescent="0.25">
      <c r="A169" t="s">
        <v>1427</v>
      </c>
      <c r="B169">
        <v>51138</v>
      </c>
      <c r="C169">
        <v>1446</v>
      </c>
    </row>
    <row r="170" spans="1:3" x14ac:dyDescent="0.25">
      <c r="A170" t="s">
        <v>1597</v>
      </c>
      <c r="B170">
        <v>51426</v>
      </c>
      <c r="C170">
        <v>1264</v>
      </c>
    </row>
    <row r="171" spans="1:3" x14ac:dyDescent="0.25">
      <c r="A171" t="s">
        <v>1422</v>
      </c>
      <c r="B171">
        <v>51489</v>
      </c>
      <c r="C171">
        <v>1400</v>
      </c>
    </row>
    <row r="172" spans="1:3" x14ac:dyDescent="0.25">
      <c r="A172" t="s">
        <v>941</v>
      </c>
      <c r="B172">
        <v>51875</v>
      </c>
      <c r="C172">
        <v>1494</v>
      </c>
    </row>
    <row r="173" spans="1:3" x14ac:dyDescent="0.25">
      <c r="A173" t="s">
        <v>1016</v>
      </c>
      <c r="B173">
        <v>52352</v>
      </c>
      <c r="C173">
        <v>1418</v>
      </c>
    </row>
    <row r="174" spans="1:3" x14ac:dyDescent="0.25">
      <c r="A174" t="s">
        <v>1635</v>
      </c>
      <c r="B174">
        <v>52377</v>
      </c>
      <c r="C174">
        <v>1109</v>
      </c>
    </row>
    <row r="175" spans="1:3" x14ac:dyDescent="0.25">
      <c r="A175" t="s">
        <v>1404</v>
      </c>
      <c r="B175">
        <v>52586</v>
      </c>
      <c r="C175">
        <v>1151</v>
      </c>
    </row>
    <row r="176" spans="1:3" x14ac:dyDescent="0.25">
      <c r="A176" t="s">
        <v>999</v>
      </c>
      <c r="B176">
        <v>52607</v>
      </c>
      <c r="C176">
        <v>1137</v>
      </c>
    </row>
    <row r="177" spans="1:3" x14ac:dyDescent="0.25">
      <c r="A177" t="s">
        <v>1270</v>
      </c>
      <c r="B177">
        <v>52860</v>
      </c>
      <c r="C177">
        <v>1123</v>
      </c>
    </row>
    <row r="178" spans="1:3" x14ac:dyDescent="0.25">
      <c r="A178" t="s">
        <v>991</v>
      </c>
      <c r="B178">
        <v>52909</v>
      </c>
      <c r="C178">
        <v>1386</v>
      </c>
    </row>
    <row r="179" spans="1:3" x14ac:dyDescent="0.25">
      <c r="A179" t="s">
        <v>1005</v>
      </c>
      <c r="B179">
        <v>52917</v>
      </c>
      <c r="C179">
        <v>1497</v>
      </c>
    </row>
    <row r="180" spans="1:3" x14ac:dyDescent="0.25">
      <c r="A180" t="s">
        <v>1288</v>
      </c>
      <c r="B180">
        <v>52932</v>
      </c>
      <c r="C180">
        <v>1268</v>
      </c>
    </row>
    <row r="181" spans="1:3" x14ac:dyDescent="0.25">
      <c r="A181" t="s">
        <v>1290</v>
      </c>
      <c r="B181">
        <v>53083</v>
      </c>
      <c r="C181">
        <v>1192</v>
      </c>
    </row>
    <row r="182" spans="1:3" x14ac:dyDescent="0.25">
      <c r="A182" t="s">
        <v>1703</v>
      </c>
      <c r="B182">
        <v>53138</v>
      </c>
      <c r="C182">
        <v>1128</v>
      </c>
    </row>
    <row r="183" spans="1:3" x14ac:dyDescent="0.25">
      <c r="A183" t="s">
        <v>1571</v>
      </c>
      <c r="B183">
        <v>53147</v>
      </c>
      <c r="C183">
        <v>1138</v>
      </c>
    </row>
    <row r="184" spans="1:3" x14ac:dyDescent="0.25">
      <c r="A184" t="s">
        <v>1681</v>
      </c>
      <c r="B184">
        <v>53162</v>
      </c>
      <c r="C184">
        <v>1289</v>
      </c>
    </row>
    <row r="185" spans="1:3" x14ac:dyDescent="0.25">
      <c r="A185" t="s">
        <v>1272</v>
      </c>
      <c r="B185">
        <v>53237</v>
      </c>
      <c r="C185">
        <v>1201</v>
      </c>
    </row>
    <row r="186" spans="1:3" x14ac:dyDescent="0.25">
      <c r="A186" t="s">
        <v>1341</v>
      </c>
      <c r="B186">
        <v>53333</v>
      </c>
      <c r="C186">
        <v>1127</v>
      </c>
    </row>
    <row r="187" spans="1:3" x14ac:dyDescent="0.25">
      <c r="A187" t="s">
        <v>1266</v>
      </c>
      <c r="B187">
        <v>53607</v>
      </c>
      <c r="C187">
        <v>1342</v>
      </c>
    </row>
    <row r="188" spans="1:3" x14ac:dyDescent="0.25">
      <c r="A188" t="s">
        <v>1119</v>
      </c>
      <c r="B188">
        <v>53617</v>
      </c>
      <c r="C188">
        <v>1244</v>
      </c>
    </row>
    <row r="189" spans="1:3" x14ac:dyDescent="0.25">
      <c r="A189" t="s">
        <v>1662</v>
      </c>
      <c r="B189">
        <v>53648</v>
      </c>
      <c r="C189">
        <v>1119</v>
      </c>
    </row>
    <row r="190" spans="1:3" x14ac:dyDescent="0.25">
      <c r="A190" t="s">
        <v>1489</v>
      </c>
      <c r="B190">
        <v>53857</v>
      </c>
      <c r="C190">
        <v>1156</v>
      </c>
    </row>
    <row r="191" spans="1:3" x14ac:dyDescent="0.25">
      <c r="A191" t="s">
        <v>1582</v>
      </c>
      <c r="B191">
        <v>53904</v>
      </c>
      <c r="C191">
        <v>1120</v>
      </c>
    </row>
    <row r="192" spans="1:3" x14ac:dyDescent="0.25">
      <c r="A192" t="s">
        <v>943</v>
      </c>
      <c r="B192">
        <v>54038</v>
      </c>
      <c r="C192">
        <v>1575</v>
      </c>
    </row>
    <row r="193" spans="1:3" x14ac:dyDescent="0.25">
      <c r="A193" t="s">
        <v>1425</v>
      </c>
      <c r="B193">
        <v>54167</v>
      </c>
      <c r="C193">
        <v>1373</v>
      </c>
    </row>
    <row r="194" spans="1:3" x14ac:dyDescent="0.25">
      <c r="A194" t="s">
        <v>1058</v>
      </c>
      <c r="B194">
        <v>54216</v>
      </c>
      <c r="C194">
        <v>1492</v>
      </c>
    </row>
    <row r="195" spans="1:3" x14ac:dyDescent="0.25">
      <c r="A195" t="s">
        <v>1562</v>
      </c>
      <c r="B195">
        <v>54280</v>
      </c>
      <c r="C195">
        <v>1185</v>
      </c>
    </row>
    <row r="196" spans="1:3" x14ac:dyDescent="0.25">
      <c r="A196" t="s">
        <v>1318</v>
      </c>
      <c r="B196">
        <v>54482</v>
      </c>
      <c r="C196">
        <v>1230</v>
      </c>
    </row>
    <row r="197" spans="1:3" x14ac:dyDescent="0.25">
      <c r="A197" t="s">
        <v>1261</v>
      </c>
      <c r="B197">
        <v>54908</v>
      </c>
      <c r="C197">
        <v>1182</v>
      </c>
    </row>
    <row r="198" spans="1:3" x14ac:dyDescent="0.25">
      <c r="A198" t="s">
        <v>1433</v>
      </c>
      <c r="B198">
        <v>55399</v>
      </c>
      <c r="C198">
        <v>1198</v>
      </c>
    </row>
    <row r="199" spans="1:3" x14ac:dyDescent="0.25">
      <c r="A199" t="s">
        <v>1368</v>
      </c>
      <c r="B199">
        <v>55565</v>
      </c>
      <c r="C199">
        <v>1268</v>
      </c>
    </row>
    <row r="200" spans="1:3" x14ac:dyDescent="0.25">
      <c r="A200" t="s">
        <v>1647</v>
      </c>
      <c r="B200">
        <v>55982</v>
      </c>
      <c r="C200">
        <v>1617</v>
      </c>
    </row>
    <row r="201" spans="1:3" x14ac:dyDescent="0.25">
      <c r="A201" t="s">
        <v>992</v>
      </c>
      <c r="B201">
        <v>56009</v>
      </c>
      <c r="C201">
        <v>1463</v>
      </c>
    </row>
    <row r="202" spans="1:3" x14ac:dyDescent="0.25">
      <c r="A202" t="s">
        <v>1623</v>
      </c>
      <c r="B202">
        <v>56020</v>
      </c>
      <c r="C202">
        <v>1254</v>
      </c>
    </row>
    <row r="203" spans="1:3" x14ac:dyDescent="0.25">
      <c r="A203" t="s">
        <v>1567</v>
      </c>
      <c r="B203">
        <v>56292</v>
      </c>
      <c r="C203">
        <v>1185</v>
      </c>
    </row>
    <row r="204" spans="1:3" x14ac:dyDescent="0.25">
      <c r="A204" t="s">
        <v>1451</v>
      </c>
      <c r="B204">
        <v>56438</v>
      </c>
      <c r="C204">
        <v>1270</v>
      </c>
    </row>
    <row r="205" spans="1:3" x14ac:dyDescent="0.25">
      <c r="A205" t="s">
        <v>1140</v>
      </c>
      <c r="B205">
        <v>56714</v>
      </c>
      <c r="C205">
        <v>1007</v>
      </c>
    </row>
    <row r="206" spans="1:3" x14ac:dyDescent="0.25">
      <c r="A206" t="s">
        <v>1060</v>
      </c>
      <c r="B206">
        <v>56932</v>
      </c>
      <c r="C206">
        <v>1483</v>
      </c>
    </row>
    <row r="207" spans="1:3" x14ac:dyDescent="0.25">
      <c r="A207" t="s">
        <v>1313</v>
      </c>
      <c r="B207">
        <v>57072</v>
      </c>
      <c r="C207">
        <v>1136</v>
      </c>
    </row>
    <row r="208" spans="1:3" x14ac:dyDescent="0.25">
      <c r="A208" t="s">
        <v>1699</v>
      </c>
      <c r="B208">
        <v>57218</v>
      </c>
      <c r="C208">
        <v>1035</v>
      </c>
    </row>
    <row r="209" spans="1:3" x14ac:dyDescent="0.25">
      <c r="A209" t="s">
        <v>1628</v>
      </c>
      <c r="B209">
        <v>57286</v>
      </c>
      <c r="C209">
        <v>1094</v>
      </c>
    </row>
    <row r="210" spans="1:3" x14ac:dyDescent="0.25">
      <c r="A210" t="s">
        <v>1487</v>
      </c>
      <c r="B210">
        <v>57358</v>
      </c>
      <c r="C210">
        <v>1120</v>
      </c>
    </row>
    <row r="211" spans="1:3" x14ac:dyDescent="0.25">
      <c r="A211" t="s">
        <v>1574</v>
      </c>
      <c r="B211">
        <v>57587</v>
      </c>
      <c r="C211">
        <v>1181</v>
      </c>
    </row>
    <row r="212" spans="1:3" x14ac:dyDescent="0.25">
      <c r="A212" t="s">
        <v>1308</v>
      </c>
      <c r="B212">
        <v>57778</v>
      </c>
      <c r="C212">
        <v>1109</v>
      </c>
    </row>
    <row r="213" spans="1:3" x14ac:dyDescent="0.25">
      <c r="A213" t="s">
        <v>1345</v>
      </c>
      <c r="B213">
        <v>57917</v>
      </c>
      <c r="C213">
        <v>1032</v>
      </c>
    </row>
    <row r="214" spans="1:3" x14ac:dyDescent="0.25">
      <c r="A214" t="s">
        <v>1702</v>
      </c>
      <c r="B214">
        <v>57917</v>
      </c>
      <c r="C214">
        <v>1077</v>
      </c>
    </row>
    <row r="215" spans="1:3" x14ac:dyDescent="0.25">
      <c r="A215" t="s">
        <v>1588</v>
      </c>
      <c r="B215">
        <v>57955</v>
      </c>
      <c r="C215">
        <v>1260</v>
      </c>
    </row>
    <row r="216" spans="1:3" x14ac:dyDescent="0.25">
      <c r="A216" t="s">
        <v>1186</v>
      </c>
      <c r="B216">
        <v>58000</v>
      </c>
      <c r="C216">
        <v>964</v>
      </c>
    </row>
    <row r="217" spans="1:3" x14ac:dyDescent="0.25">
      <c r="A217" t="s">
        <v>1274</v>
      </c>
      <c r="B217">
        <v>58029</v>
      </c>
      <c r="C217">
        <v>1201</v>
      </c>
    </row>
    <row r="218" spans="1:3" x14ac:dyDescent="0.25">
      <c r="A218" t="s">
        <v>1485</v>
      </c>
      <c r="B218">
        <v>58229</v>
      </c>
      <c r="C218">
        <v>1130</v>
      </c>
    </row>
    <row r="219" spans="1:3" x14ac:dyDescent="0.25">
      <c r="A219" t="s">
        <v>913</v>
      </c>
      <c r="B219">
        <v>58273</v>
      </c>
      <c r="C219">
        <v>1834</v>
      </c>
    </row>
    <row r="220" spans="1:3" x14ac:dyDescent="0.25">
      <c r="A220" t="s">
        <v>1687</v>
      </c>
      <c r="B220">
        <v>58278</v>
      </c>
      <c r="C220">
        <v>1191</v>
      </c>
    </row>
    <row r="221" spans="1:3" x14ac:dyDescent="0.25">
      <c r="A221" t="s">
        <v>946</v>
      </c>
      <c r="B221">
        <v>58516</v>
      </c>
      <c r="C221">
        <v>1264</v>
      </c>
    </row>
    <row r="222" spans="1:3" x14ac:dyDescent="0.25">
      <c r="A222" t="s">
        <v>1038</v>
      </c>
      <c r="B222">
        <v>58875</v>
      </c>
      <c r="C222">
        <v>1410</v>
      </c>
    </row>
    <row r="223" spans="1:3" x14ac:dyDescent="0.25">
      <c r="A223" t="s">
        <v>1222</v>
      </c>
      <c r="B223">
        <v>58889</v>
      </c>
      <c r="C223">
        <v>1280</v>
      </c>
    </row>
    <row r="224" spans="1:3" x14ac:dyDescent="0.25">
      <c r="A224" t="s">
        <v>995</v>
      </c>
      <c r="B224">
        <v>59014</v>
      </c>
      <c r="C224">
        <v>1532</v>
      </c>
    </row>
    <row r="225" spans="1:3" x14ac:dyDescent="0.25">
      <c r="A225" t="s">
        <v>1275</v>
      </c>
      <c r="B225">
        <v>59018</v>
      </c>
      <c r="C225">
        <v>1070</v>
      </c>
    </row>
    <row r="226" spans="1:3" x14ac:dyDescent="0.25">
      <c r="A226" t="s">
        <v>1553</v>
      </c>
      <c r="B226">
        <v>59266</v>
      </c>
      <c r="C226">
        <v>1446</v>
      </c>
    </row>
    <row r="227" spans="1:3" x14ac:dyDescent="0.25">
      <c r="A227" t="s">
        <v>1610</v>
      </c>
      <c r="B227">
        <v>59402</v>
      </c>
      <c r="C227">
        <v>1195</v>
      </c>
    </row>
    <row r="228" spans="1:3" x14ac:dyDescent="0.25">
      <c r="A228" t="s">
        <v>1094</v>
      </c>
      <c r="B228">
        <v>59552</v>
      </c>
      <c r="C228">
        <v>1164</v>
      </c>
    </row>
    <row r="229" spans="1:3" x14ac:dyDescent="0.25">
      <c r="A229" t="s">
        <v>1569</v>
      </c>
      <c r="B229">
        <v>59771</v>
      </c>
      <c r="C229">
        <v>1209</v>
      </c>
    </row>
    <row r="230" spans="1:3" x14ac:dyDescent="0.25">
      <c r="A230" t="s">
        <v>1216</v>
      </c>
      <c r="B230">
        <v>59914</v>
      </c>
      <c r="C230">
        <v>1260</v>
      </c>
    </row>
    <row r="231" spans="1:3" x14ac:dyDescent="0.25">
      <c r="A231" t="s">
        <v>1348</v>
      </c>
      <c r="B231">
        <v>60160</v>
      </c>
      <c r="C231">
        <v>1013</v>
      </c>
    </row>
    <row r="232" spans="1:3" x14ac:dyDescent="0.25">
      <c r="A232" t="s">
        <v>1337</v>
      </c>
      <c r="B232">
        <v>60694</v>
      </c>
      <c r="C232">
        <v>1066</v>
      </c>
    </row>
    <row r="233" spans="1:3" x14ac:dyDescent="0.25">
      <c r="A233" t="s">
        <v>1055</v>
      </c>
      <c r="B233">
        <v>60725</v>
      </c>
      <c r="C233">
        <v>1634</v>
      </c>
    </row>
    <row r="234" spans="1:3" x14ac:dyDescent="0.25">
      <c r="A234" t="s">
        <v>1660</v>
      </c>
      <c r="B234">
        <v>61048</v>
      </c>
      <c r="C234">
        <v>1084</v>
      </c>
    </row>
    <row r="235" spans="1:3" x14ac:dyDescent="0.25">
      <c r="A235" t="s">
        <v>1500</v>
      </c>
      <c r="B235">
        <v>61071</v>
      </c>
      <c r="C235">
        <v>1124</v>
      </c>
    </row>
    <row r="236" spans="1:3" x14ac:dyDescent="0.25">
      <c r="A236" t="s">
        <v>1471</v>
      </c>
      <c r="B236">
        <v>61196</v>
      </c>
      <c r="C236">
        <v>1454</v>
      </c>
    </row>
    <row r="237" spans="1:3" x14ac:dyDescent="0.25">
      <c r="A237" t="s">
        <v>885</v>
      </c>
      <c r="B237">
        <v>61667</v>
      </c>
      <c r="C237">
        <v>1586</v>
      </c>
    </row>
    <row r="238" spans="1:3" x14ac:dyDescent="0.25">
      <c r="A238" t="s">
        <v>1686</v>
      </c>
      <c r="B238">
        <v>61675</v>
      </c>
      <c r="C238">
        <v>1167</v>
      </c>
    </row>
    <row r="239" spans="1:3" x14ac:dyDescent="0.25">
      <c r="A239" t="s">
        <v>1516</v>
      </c>
      <c r="B239">
        <v>61755</v>
      </c>
      <c r="C239">
        <v>1320</v>
      </c>
    </row>
    <row r="240" spans="1:3" x14ac:dyDescent="0.25">
      <c r="A240" t="s">
        <v>1047</v>
      </c>
      <c r="B240">
        <v>61844</v>
      </c>
      <c r="C240">
        <v>1541</v>
      </c>
    </row>
    <row r="241" spans="1:3" x14ac:dyDescent="0.25">
      <c r="A241" t="s">
        <v>1682</v>
      </c>
      <c r="B241">
        <v>62054</v>
      </c>
      <c r="C241">
        <v>1097</v>
      </c>
    </row>
    <row r="242" spans="1:3" x14ac:dyDescent="0.25">
      <c r="A242" t="s">
        <v>1129</v>
      </c>
      <c r="B242">
        <v>62060</v>
      </c>
      <c r="C242">
        <v>1181</v>
      </c>
    </row>
    <row r="243" spans="1:3" x14ac:dyDescent="0.25">
      <c r="A243" t="s">
        <v>1176</v>
      </c>
      <c r="B243">
        <v>62120</v>
      </c>
      <c r="C243">
        <v>1268</v>
      </c>
    </row>
    <row r="244" spans="1:3" x14ac:dyDescent="0.25">
      <c r="A244" t="s">
        <v>1096</v>
      </c>
      <c r="B244">
        <v>62212</v>
      </c>
      <c r="C244">
        <v>1094</v>
      </c>
    </row>
    <row r="245" spans="1:3" x14ac:dyDescent="0.25">
      <c r="A245" t="s">
        <v>1319</v>
      </c>
      <c r="B245">
        <v>62432</v>
      </c>
      <c r="C245">
        <v>1290</v>
      </c>
    </row>
    <row r="246" spans="1:3" x14ac:dyDescent="0.25">
      <c r="A246" t="s">
        <v>1127</v>
      </c>
      <c r="B246">
        <v>62462</v>
      </c>
      <c r="C246">
        <v>1116</v>
      </c>
    </row>
    <row r="247" spans="1:3" x14ac:dyDescent="0.25">
      <c r="A247" t="s">
        <v>1286</v>
      </c>
      <c r="B247">
        <v>62700</v>
      </c>
      <c r="C247">
        <v>1198</v>
      </c>
    </row>
    <row r="248" spans="1:3" x14ac:dyDescent="0.25">
      <c r="A248" t="s">
        <v>1122</v>
      </c>
      <c r="B248">
        <v>62788</v>
      </c>
      <c r="C248">
        <v>1102</v>
      </c>
    </row>
    <row r="249" spans="1:3" x14ac:dyDescent="0.25">
      <c r="A249" t="s">
        <v>1734</v>
      </c>
      <c r="B249">
        <v>62843</v>
      </c>
      <c r="C249">
        <v>1099</v>
      </c>
    </row>
    <row r="250" spans="1:3" x14ac:dyDescent="0.25">
      <c r="A250" t="s">
        <v>1510</v>
      </c>
      <c r="B250">
        <v>62927</v>
      </c>
      <c r="C250">
        <v>1377</v>
      </c>
    </row>
    <row r="251" spans="1:3" x14ac:dyDescent="0.25">
      <c r="A251" t="s">
        <v>1372</v>
      </c>
      <c r="B251">
        <v>63036</v>
      </c>
      <c r="C251">
        <v>1161</v>
      </c>
    </row>
    <row r="252" spans="1:3" x14ac:dyDescent="0.25">
      <c r="A252" t="s">
        <v>1178</v>
      </c>
      <c r="B252">
        <v>63044</v>
      </c>
      <c r="C252">
        <v>1285</v>
      </c>
    </row>
    <row r="253" spans="1:3" x14ac:dyDescent="0.25">
      <c r="A253" t="s">
        <v>997</v>
      </c>
      <c r="B253">
        <v>63141</v>
      </c>
      <c r="C253">
        <v>1526</v>
      </c>
    </row>
    <row r="254" spans="1:3" x14ac:dyDescent="0.25">
      <c r="A254" t="s">
        <v>1098</v>
      </c>
      <c r="B254">
        <v>63167</v>
      </c>
      <c r="C254">
        <v>1345</v>
      </c>
    </row>
    <row r="255" spans="1:3" x14ac:dyDescent="0.25">
      <c r="A255" t="s">
        <v>1284</v>
      </c>
      <c r="B255">
        <v>63190</v>
      </c>
      <c r="C255">
        <v>1310</v>
      </c>
    </row>
    <row r="256" spans="1:3" x14ac:dyDescent="0.25">
      <c r="A256" t="s">
        <v>1600</v>
      </c>
      <c r="B256">
        <v>63295</v>
      </c>
      <c r="C256">
        <v>1187</v>
      </c>
    </row>
    <row r="257" spans="1:3" x14ac:dyDescent="0.25">
      <c r="A257" t="s">
        <v>1164</v>
      </c>
      <c r="B257">
        <v>63468</v>
      </c>
      <c r="C257">
        <v>1283</v>
      </c>
    </row>
    <row r="258" spans="1:3" x14ac:dyDescent="0.25">
      <c r="A258" t="s">
        <v>892</v>
      </c>
      <c r="B258">
        <v>63514</v>
      </c>
      <c r="C258">
        <v>1542</v>
      </c>
    </row>
    <row r="259" spans="1:3" x14ac:dyDescent="0.25">
      <c r="A259" t="s">
        <v>1514</v>
      </c>
      <c r="B259">
        <v>63536</v>
      </c>
      <c r="C259">
        <v>1379</v>
      </c>
    </row>
    <row r="260" spans="1:3" x14ac:dyDescent="0.25">
      <c r="A260" t="s">
        <v>1000</v>
      </c>
      <c r="B260">
        <v>63618</v>
      </c>
      <c r="C260">
        <v>1641</v>
      </c>
    </row>
    <row r="261" spans="1:3" x14ac:dyDescent="0.25">
      <c r="A261" t="s">
        <v>1356</v>
      </c>
      <c r="B261">
        <v>63667</v>
      </c>
      <c r="C261">
        <v>1214</v>
      </c>
    </row>
    <row r="262" spans="1:3" x14ac:dyDescent="0.25">
      <c r="A262" t="s">
        <v>1457</v>
      </c>
      <c r="B262">
        <v>63715</v>
      </c>
      <c r="C262">
        <v>1457</v>
      </c>
    </row>
    <row r="263" spans="1:3" x14ac:dyDescent="0.25">
      <c r="A263" t="s">
        <v>1300</v>
      </c>
      <c r="B263">
        <v>63821</v>
      </c>
      <c r="C263">
        <v>1337</v>
      </c>
    </row>
    <row r="264" spans="1:3" x14ac:dyDescent="0.25">
      <c r="A264" t="s">
        <v>900</v>
      </c>
      <c r="B264">
        <v>64044</v>
      </c>
      <c r="C264">
        <v>1852</v>
      </c>
    </row>
    <row r="265" spans="1:3" x14ac:dyDescent="0.25">
      <c r="A265" t="s">
        <v>1541</v>
      </c>
      <c r="B265">
        <v>64241</v>
      </c>
      <c r="C265">
        <v>1235</v>
      </c>
    </row>
    <row r="266" spans="1:3" x14ac:dyDescent="0.25">
      <c r="A266" t="s">
        <v>1344</v>
      </c>
      <c r="B266">
        <v>64341</v>
      </c>
      <c r="C266">
        <v>1169</v>
      </c>
    </row>
    <row r="267" spans="1:3" x14ac:dyDescent="0.25">
      <c r="A267" t="s">
        <v>1517</v>
      </c>
      <c r="B267">
        <v>64375</v>
      </c>
      <c r="C267">
        <v>1592</v>
      </c>
    </row>
    <row r="268" spans="1:3" x14ac:dyDescent="0.25">
      <c r="A268" t="s">
        <v>1502</v>
      </c>
      <c r="B268">
        <v>64405</v>
      </c>
      <c r="C268">
        <v>1116</v>
      </c>
    </row>
    <row r="269" spans="1:3" x14ac:dyDescent="0.25">
      <c r="A269" t="s">
        <v>1389</v>
      </c>
      <c r="B269">
        <v>64406</v>
      </c>
      <c r="C269">
        <v>1319</v>
      </c>
    </row>
    <row r="270" spans="1:3" x14ac:dyDescent="0.25">
      <c r="A270" t="s">
        <v>1352</v>
      </c>
      <c r="B270">
        <v>64550</v>
      </c>
      <c r="C270">
        <v>1181</v>
      </c>
    </row>
    <row r="271" spans="1:3" x14ac:dyDescent="0.25">
      <c r="A271" t="s">
        <v>994</v>
      </c>
      <c r="B271">
        <v>64662</v>
      </c>
      <c r="C271">
        <v>1594</v>
      </c>
    </row>
    <row r="272" spans="1:3" x14ac:dyDescent="0.25">
      <c r="A272" t="s">
        <v>996</v>
      </c>
      <c r="B272">
        <v>65113</v>
      </c>
      <c r="C272">
        <v>1492</v>
      </c>
    </row>
    <row r="273" spans="1:3" x14ac:dyDescent="0.25">
      <c r="A273" t="s">
        <v>1707</v>
      </c>
      <c r="B273">
        <v>65192</v>
      </c>
      <c r="C273">
        <v>1124</v>
      </c>
    </row>
    <row r="274" spans="1:3" x14ac:dyDescent="0.25">
      <c r="A274" t="s">
        <v>1441</v>
      </c>
      <c r="B274">
        <v>65218</v>
      </c>
      <c r="C274">
        <v>1515</v>
      </c>
    </row>
    <row r="275" spans="1:3" x14ac:dyDescent="0.25">
      <c r="A275" t="s">
        <v>1664</v>
      </c>
      <c r="B275">
        <v>65470</v>
      </c>
      <c r="C275">
        <v>1242</v>
      </c>
    </row>
    <row r="276" spans="1:3" x14ac:dyDescent="0.25">
      <c r="A276" t="s">
        <v>1497</v>
      </c>
      <c r="B276">
        <v>65521</v>
      </c>
      <c r="C276">
        <v>1183</v>
      </c>
    </row>
    <row r="277" spans="1:3" x14ac:dyDescent="0.25">
      <c r="A277" t="s">
        <v>1554</v>
      </c>
      <c r="B277">
        <v>65550</v>
      </c>
      <c r="C277">
        <v>1379</v>
      </c>
    </row>
    <row r="278" spans="1:3" x14ac:dyDescent="0.25">
      <c r="A278" t="s">
        <v>1365</v>
      </c>
      <c r="B278">
        <v>65781</v>
      </c>
      <c r="C278">
        <v>1454</v>
      </c>
    </row>
    <row r="279" spans="1:3" x14ac:dyDescent="0.25">
      <c r="A279" t="s">
        <v>1400</v>
      </c>
      <c r="B279">
        <v>65927</v>
      </c>
      <c r="C279">
        <v>1319</v>
      </c>
    </row>
    <row r="280" spans="1:3" x14ac:dyDescent="0.25">
      <c r="A280" t="s">
        <v>1022</v>
      </c>
      <c r="B280">
        <v>65967</v>
      </c>
      <c r="C280">
        <v>1534</v>
      </c>
    </row>
    <row r="281" spans="1:3" x14ac:dyDescent="0.25">
      <c r="A281" t="s">
        <v>911</v>
      </c>
      <c r="B281">
        <v>66250</v>
      </c>
      <c r="C281">
        <v>2096</v>
      </c>
    </row>
    <row r="282" spans="1:3" x14ac:dyDescent="0.25">
      <c r="A282" t="s">
        <v>1093</v>
      </c>
      <c r="B282">
        <v>66331</v>
      </c>
      <c r="C282">
        <v>1014</v>
      </c>
    </row>
    <row r="283" spans="1:3" x14ac:dyDescent="0.25">
      <c r="A283" t="s">
        <v>1650</v>
      </c>
      <c r="B283">
        <v>66615</v>
      </c>
      <c r="C283">
        <v>1302</v>
      </c>
    </row>
    <row r="284" spans="1:3" x14ac:dyDescent="0.25">
      <c r="A284" t="s">
        <v>1544</v>
      </c>
      <c r="B284">
        <v>66964</v>
      </c>
      <c r="C284">
        <v>1172</v>
      </c>
    </row>
    <row r="285" spans="1:3" x14ac:dyDescent="0.25">
      <c r="A285" t="s">
        <v>1488</v>
      </c>
      <c r="B285">
        <v>66989</v>
      </c>
      <c r="C285">
        <v>1190</v>
      </c>
    </row>
    <row r="286" spans="1:3" x14ac:dyDescent="0.25">
      <c r="A286" t="s">
        <v>1459</v>
      </c>
      <c r="B286">
        <v>67097</v>
      </c>
      <c r="C286">
        <v>1754</v>
      </c>
    </row>
    <row r="287" spans="1:3" x14ac:dyDescent="0.25">
      <c r="A287" t="s">
        <v>1492</v>
      </c>
      <c r="B287">
        <v>67108</v>
      </c>
      <c r="C287">
        <v>1133</v>
      </c>
    </row>
    <row r="288" spans="1:3" x14ac:dyDescent="0.25">
      <c r="A288" t="s">
        <v>1406</v>
      </c>
      <c r="B288">
        <v>67262</v>
      </c>
      <c r="C288">
        <v>1245</v>
      </c>
    </row>
    <row r="289" spans="1:3" x14ac:dyDescent="0.25">
      <c r="A289" t="s">
        <v>1450</v>
      </c>
      <c r="B289">
        <v>67314</v>
      </c>
      <c r="C289">
        <v>1320</v>
      </c>
    </row>
    <row r="290" spans="1:3" x14ac:dyDescent="0.25">
      <c r="A290" t="s">
        <v>1429</v>
      </c>
      <c r="B290">
        <v>67917</v>
      </c>
      <c r="C290">
        <v>1487</v>
      </c>
    </row>
    <row r="291" spans="1:3" x14ac:dyDescent="0.25">
      <c r="A291" t="s">
        <v>1640</v>
      </c>
      <c r="B291">
        <v>67917</v>
      </c>
      <c r="C291">
        <v>1286</v>
      </c>
    </row>
    <row r="292" spans="1:3" x14ac:dyDescent="0.25">
      <c r="A292" t="s">
        <v>1509</v>
      </c>
      <c r="B292">
        <v>68087</v>
      </c>
      <c r="C292">
        <v>1536</v>
      </c>
    </row>
    <row r="293" spans="1:3" x14ac:dyDescent="0.25">
      <c r="A293" t="s">
        <v>1205</v>
      </c>
      <c r="B293">
        <v>68125</v>
      </c>
      <c r="C293">
        <v>1456</v>
      </c>
    </row>
    <row r="294" spans="1:3" x14ac:dyDescent="0.25">
      <c r="A294" t="s">
        <v>1381</v>
      </c>
      <c r="B294">
        <v>68125</v>
      </c>
      <c r="C294">
        <v>1408</v>
      </c>
    </row>
    <row r="295" spans="1:3" x14ac:dyDescent="0.25">
      <c r="A295" t="s">
        <v>1637</v>
      </c>
      <c r="B295">
        <v>68301</v>
      </c>
      <c r="C295">
        <v>1214</v>
      </c>
    </row>
    <row r="296" spans="1:3" x14ac:dyDescent="0.25">
      <c r="A296" t="s">
        <v>1581</v>
      </c>
      <c r="B296">
        <v>68322</v>
      </c>
      <c r="C296">
        <v>1254</v>
      </c>
    </row>
    <row r="297" spans="1:3" x14ac:dyDescent="0.25">
      <c r="A297" t="s">
        <v>1361</v>
      </c>
      <c r="B297">
        <v>68365</v>
      </c>
      <c r="C297">
        <v>1113</v>
      </c>
    </row>
    <row r="298" spans="1:3" x14ac:dyDescent="0.25">
      <c r="A298" t="s">
        <v>1268</v>
      </c>
      <c r="B298">
        <v>68482</v>
      </c>
      <c r="C298">
        <v>1120</v>
      </c>
    </row>
    <row r="299" spans="1:3" x14ac:dyDescent="0.25">
      <c r="A299" t="s">
        <v>1182</v>
      </c>
      <c r="B299">
        <v>68523</v>
      </c>
      <c r="C299">
        <v>1206</v>
      </c>
    </row>
    <row r="300" spans="1:3" x14ac:dyDescent="0.25">
      <c r="A300" t="s">
        <v>910</v>
      </c>
      <c r="B300">
        <v>68599</v>
      </c>
      <c r="C300">
        <v>1630</v>
      </c>
    </row>
    <row r="301" spans="1:3" x14ac:dyDescent="0.25">
      <c r="A301" t="s">
        <v>1437</v>
      </c>
      <c r="B301">
        <v>68832</v>
      </c>
      <c r="C301">
        <v>1506</v>
      </c>
    </row>
    <row r="302" spans="1:3" x14ac:dyDescent="0.25">
      <c r="A302" t="s">
        <v>1353</v>
      </c>
      <c r="B302">
        <v>69118</v>
      </c>
      <c r="C302">
        <v>1310</v>
      </c>
    </row>
    <row r="303" spans="1:3" x14ac:dyDescent="0.25">
      <c r="A303" t="s">
        <v>1200</v>
      </c>
      <c r="B303">
        <v>69135</v>
      </c>
      <c r="C303">
        <v>1450</v>
      </c>
    </row>
    <row r="304" spans="1:3" x14ac:dyDescent="0.25">
      <c r="A304" t="s">
        <v>1708</v>
      </c>
      <c r="B304">
        <v>69167</v>
      </c>
      <c r="C304">
        <v>1138</v>
      </c>
    </row>
    <row r="305" spans="1:3" x14ac:dyDescent="0.25">
      <c r="A305" t="s">
        <v>1473</v>
      </c>
      <c r="B305">
        <v>69390</v>
      </c>
      <c r="C305">
        <v>1430</v>
      </c>
    </row>
    <row r="306" spans="1:3" x14ac:dyDescent="0.25">
      <c r="A306" t="s">
        <v>1649</v>
      </c>
      <c r="B306">
        <v>69433</v>
      </c>
      <c r="C306">
        <v>1211</v>
      </c>
    </row>
    <row r="307" spans="1:3" x14ac:dyDescent="0.25">
      <c r="A307" t="s">
        <v>933</v>
      </c>
      <c r="B307">
        <v>69837</v>
      </c>
      <c r="C307">
        <v>1843</v>
      </c>
    </row>
    <row r="308" spans="1:3" x14ac:dyDescent="0.25">
      <c r="A308" t="s">
        <v>1092</v>
      </c>
      <c r="B308">
        <v>70217</v>
      </c>
      <c r="C308">
        <v>1254</v>
      </c>
    </row>
    <row r="309" spans="1:3" x14ac:dyDescent="0.25">
      <c r="A309" t="s">
        <v>1701</v>
      </c>
      <c r="B309">
        <v>70341</v>
      </c>
      <c r="C309">
        <v>1234</v>
      </c>
    </row>
    <row r="310" spans="1:3" x14ac:dyDescent="0.25">
      <c r="A310" t="s">
        <v>1456</v>
      </c>
      <c r="B310">
        <v>70350</v>
      </c>
      <c r="C310">
        <v>1296</v>
      </c>
    </row>
    <row r="311" spans="1:3" x14ac:dyDescent="0.25">
      <c r="A311" t="s">
        <v>1499</v>
      </c>
      <c r="B311">
        <v>70396</v>
      </c>
      <c r="C311">
        <v>1233</v>
      </c>
    </row>
    <row r="312" spans="1:3" x14ac:dyDescent="0.25">
      <c r="A312" t="s">
        <v>945</v>
      </c>
      <c r="B312">
        <v>70469</v>
      </c>
      <c r="C312">
        <v>1660</v>
      </c>
    </row>
    <row r="313" spans="1:3" x14ac:dyDescent="0.25">
      <c r="A313" t="s">
        <v>1690</v>
      </c>
      <c r="B313">
        <v>70500</v>
      </c>
      <c r="C313">
        <v>1272</v>
      </c>
    </row>
    <row r="314" spans="1:3" x14ac:dyDescent="0.25">
      <c r="A314" t="s">
        <v>1015</v>
      </c>
      <c r="B314">
        <v>70642</v>
      </c>
      <c r="C314">
        <v>1573</v>
      </c>
    </row>
    <row r="315" spans="1:3" x14ac:dyDescent="0.25">
      <c r="A315" t="s">
        <v>1132</v>
      </c>
      <c r="B315">
        <v>70689</v>
      </c>
      <c r="C315">
        <v>1333</v>
      </c>
    </row>
    <row r="316" spans="1:3" x14ac:dyDescent="0.25">
      <c r="A316" t="s">
        <v>1476</v>
      </c>
      <c r="B316">
        <v>70787</v>
      </c>
      <c r="C316">
        <v>1616</v>
      </c>
    </row>
    <row r="317" spans="1:3" x14ac:dyDescent="0.25">
      <c r="A317" t="s">
        <v>1371</v>
      </c>
      <c r="B317">
        <v>70857</v>
      </c>
      <c r="C317">
        <v>1195</v>
      </c>
    </row>
    <row r="318" spans="1:3" x14ac:dyDescent="0.25">
      <c r="A318" t="s">
        <v>1287</v>
      </c>
      <c r="B318">
        <v>70875</v>
      </c>
      <c r="C318">
        <v>1332</v>
      </c>
    </row>
    <row r="319" spans="1:3" x14ac:dyDescent="0.25">
      <c r="A319" t="s">
        <v>1693</v>
      </c>
      <c r="B319">
        <v>70952</v>
      </c>
      <c r="C319">
        <v>1191</v>
      </c>
    </row>
    <row r="320" spans="1:3" x14ac:dyDescent="0.25">
      <c r="A320" t="s">
        <v>1340</v>
      </c>
      <c r="B320">
        <v>71159</v>
      </c>
      <c r="C320">
        <v>1151</v>
      </c>
    </row>
    <row r="321" spans="1:3" x14ac:dyDescent="0.25">
      <c r="A321" t="s">
        <v>938</v>
      </c>
      <c r="B321">
        <v>71178</v>
      </c>
      <c r="C321">
        <v>1867</v>
      </c>
    </row>
    <row r="322" spans="1:3" x14ac:dyDescent="0.25">
      <c r="A322" t="s">
        <v>1561</v>
      </c>
      <c r="B322">
        <v>71225</v>
      </c>
      <c r="C322">
        <v>1380</v>
      </c>
    </row>
    <row r="323" spans="1:3" x14ac:dyDescent="0.25">
      <c r="A323" t="s">
        <v>1439</v>
      </c>
      <c r="B323">
        <v>71295</v>
      </c>
      <c r="C323">
        <v>1571</v>
      </c>
    </row>
    <row r="324" spans="1:3" x14ac:dyDescent="0.25">
      <c r="A324" t="s">
        <v>1130</v>
      </c>
      <c r="B324">
        <v>71316</v>
      </c>
      <c r="C324">
        <v>1250</v>
      </c>
    </row>
    <row r="325" spans="1:3" x14ac:dyDescent="0.25">
      <c r="A325" t="s">
        <v>1507</v>
      </c>
      <c r="B325">
        <v>71399</v>
      </c>
      <c r="C325">
        <v>1212</v>
      </c>
    </row>
    <row r="326" spans="1:3" x14ac:dyDescent="0.25">
      <c r="A326" t="s">
        <v>1025</v>
      </c>
      <c r="B326">
        <v>71660</v>
      </c>
      <c r="C326">
        <v>1859</v>
      </c>
    </row>
    <row r="327" spans="1:3" x14ac:dyDescent="0.25">
      <c r="A327" t="s">
        <v>1624</v>
      </c>
      <c r="B327">
        <v>71683</v>
      </c>
      <c r="C327">
        <v>1286</v>
      </c>
    </row>
    <row r="328" spans="1:3" x14ac:dyDescent="0.25">
      <c r="A328" t="s">
        <v>1407</v>
      </c>
      <c r="B328">
        <v>71734</v>
      </c>
      <c r="C328">
        <v>1409</v>
      </c>
    </row>
    <row r="329" spans="1:3" x14ac:dyDescent="0.25">
      <c r="A329" t="s">
        <v>1165</v>
      </c>
      <c r="B329">
        <v>71810</v>
      </c>
      <c r="C329">
        <v>1716</v>
      </c>
    </row>
    <row r="330" spans="1:3" x14ac:dyDescent="0.25">
      <c r="A330" t="s">
        <v>1364</v>
      </c>
      <c r="B330">
        <v>71825</v>
      </c>
      <c r="C330">
        <v>1273</v>
      </c>
    </row>
    <row r="331" spans="1:3" x14ac:dyDescent="0.25">
      <c r="A331" t="s">
        <v>1193</v>
      </c>
      <c r="B331">
        <v>72150</v>
      </c>
      <c r="C331">
        <v>1227</v>
      </c>
    </row>
    <row r="332" spans="1:3" x14ac:dyDescent="0.25">
      <c r="A332" t="s">
        <v>1018</v>
      </c>
      <c r="B332">
        <v>72188</v>
      </c>
      <c r="C332">
        <v>1715</v>
      </c>
    </row>
    <row r="333" spans="1:3" x14ac:dyDescent="0.25">
      <c r="A333" t="s">
        <v>1201</v>
      </c>
      <c r="B333">
        <v>72198</v>
      </c>
      <c r="C333">
        <v>1335</v>
      </c>
    </row>
    <row r="334" spans="1:3" x14ac:dyDescent="0.25">
      <c r="A334" t="s">
        <v>1665</v>
      </c>
      <c r="B334">
        <v>72219</v>
      </c>
      <c r="C334">
        <v>1542</v>
      </c>
    </row>
    <row r="335" spans="1:3" x14ac:dyDescent="0.25">
      <c r="A335" t="s">
        <v>942</v>
      </c>
      <c r="B335">
        <v>72344</v>
      </c>
      <c r="C335">
        <v>1719</v>
      </c>
    </row>
    <row r="336" spans="1:3" x14ac:dyDescent="0.25">
      <c r="A336" t="s">
        <v>1522</v>
      </c>
      <c r="B336">
        <v>72455</v>
      </c>
      <c r="C336">
        <v>1365</v>
      </c>
    </row>
    <row r="337" spans="1:3" x14ac:dyDescent="0.25">
      <c r="A337" t="s">
        <v>1014</v>
      </c>
      <c r="B337">
        <v>72464</v>
      </c>
      <c r="C337">
        <v>1368</v>
      </c>
    </row>
    <row r="338" spans="1:3" x14ac:dyDescent="0.25">
      <c r="A338" t="s">
        <v>1706</v>
      </c>
      <c r="B338">
        <v>72606</v>
      </c>
      <c r="C338">
        <v>1283</v>
      </c>
    </row>
    <row r="339" spans="1:3" x14ac:dyDescent="0.25">
      <c r="A339" t="s">
        <v>1320</v>
      </c>
      <c r="B339">
        <v>72658</v>
      </c>
      <c r="C339">
        <v>1373</v>
      </c>
    </row>
    <row r="340" spans="1:3" x14ac:dyDescent="0.25">
      <c r="A340" t="s">
        <v>1334</v>
      </c>
      <c r="B340">
        <v>72667</v>
      </c>
      <c r="C340">
        <v>1446</v>
      </c>
    </row>
    <row r="341" spans="1:3" x14ac:dyDescent="0.25">
      <c r="A341" t="s">
        <v>1627</v>
      </c>
      <c r="B341">
        <v>72674</v>
      </c>
      <c r="C341">
        <v>1335</v>
      </c>
    </row>
    <row r="342" spans="1:3" x14ac:dyDescent="0.25">
      <c r="A342" t="s">
        <v>1135</v>
      </c>
      <c r="B342">
        <v>72813</v>
      </c>
      <c r="C342">
        <v>1234</v>
      </c>
    </row>
    <row r="343" spans="1:3" x14ac:dyDescent="0.25">
      <c r="A343" t="s">
        <v>1153</v>
      </c>
      <c r="B343">
        <v>72900</v>
      </c>
      <c r="C343">
        <v>1414</v>
      </c>
    </row>
    <row r="344" spans="1:3" x14ac:dyDescent="0.25">
      <c r="A344" t="s">
        <v>1190</v>
      </c>
      <c r="B344">
        <v>73365</v>
      </c>
      <c r="C344">
        <v>1400</v>
      </c>
    </row>
    <row r="345" spans="1:3" x14ac:dyDescent="0.25">
      <c r="A345" t="s">
        <v>1435</v>
      </c>
      <c r="B345">
        <v>73411</v>
      </c>
      <c r="C345">
        <v>1442</v>
      </c>
    </row>
    <row r="346" spans="1:3" x14ac:dyDescent="0.25">
      <c r="A346" t="s">
        <v>1019</v>
      </c>
      <c r="B346">
        <v>73426</v>
      </c>
      <c r="C346">
        <v>1549</v>
      </c>
    </row>
    <row r="347" spans="1:3" x14ac:dyDescent="0.25">
      <c r="A347" t="s">
        <v>1347</v>
      </c>
      <c r="B347">
        <v>73594</v>
      </c>
      <c r="C347">
        <v>1118</v>
      </c>
    </row>
    <row r="348" spans="1:3" x14ac:dyDescent="0.25">
      <c r="A348" t="s">
        <v>1494</v>
      </c>
      <c r="B348">
        <v>73828</v>
      </c>
      <c r="C348">
        <v>1045</v>
      </c>
    </row>
    <row r="349" spans="1:3" x14ac:dyDescent="0.25">
      <c r="A349" t="s">
        <v>1184</v>
      </c>
      <c r="B349">
        <v>73903</v>
      </c>
      <c r="C349">
        <v>1303</v>
      </c>
    </row>
    <row r="350" spans="1:3" x14ac:dyDescent="0.25">
      <c r="A350" t="s">
        <v>1349</v>
      </c>
      <c r="B350">
        <v>74044</v>
      </c>
      <c r="C350">
        <v>1302</v>
      </c>
    </row>
    <row r="351" spans="1:3" x14ac:dyDescent="0.25">
      <c r="A351" t="s">
        <v>1169</v>
      </c>
      <c r="B351">
        <v>74132</v>
      </c>
      <c r="C351">
        <v>1102</v>
      </c>
    </row>
    <row r="352" spans="1:3" x14ac:dyDescent="0.25">
      <c r="A352" t="s">
        <v>1620</v>
      </c>
      <c r="B352">
        <v>74157</v>
      </c>
      <c r="C352">
        <v>1177</v>
      </c>
    </row>
    <row r="353" spans="1:3" x14ac:dyDescent="0.25">
      <c r="A353" t="s">
        <v>1396</v>
      </c>
      <c r="B353">
        <v>74202</v>
      </c>
      <c r="C353">
        <v>1498</v>
      </c>
    </row>
    <row r="354" spans="1:3" x14ac:dyDescent="0.25">
      <c r="A354" t="s">
        <v>939</v>
      </c>
      <c r="B354">
        <v>74397</v>
      </c>
      <c r="C354">
        <v>1726</v>
      </c>
    </row>
    <row r="355" spans="1:3" x14ac:dyDescent="0.25">
      <c r="A355" t="s">
        <v>1619</v>
      </c>
      <c r="B355">
        <v>74444</v>
      </c>
      <c r="C355">
        <v>1626</v>
      </c>
    </row>
    <row r="356" spans="1:3" x14ac:dyDescent="0.25">
      <c r="A356" t="s">
        <v>1357</v>
      </c>
      <c r="B356">
        <v>74519</v>
      </c>
      <c r="C356">
        <v>1553</v>
      </c>
    </row>
    <row r="357" spans="1:3" x14ac:dyDescent="0.25">
      <c r="A357" t="s">
        <v>1378</v>
      </c>
      <c r="B357">
        <v>74602</v>
      </c>
      <c r="C357">
        <v>1325</v>
      </c>
    </row>
    <row r="358" spans="1:3" x14ac:dyDescent="0.25">
      <c r="A358" t="s">
        <v>1355</v>
      </c>
      <c r="B358">
        <v>74634</v>
      </c>
      <c r="C358">
        <v>1184</v>
      </c>
    </row>
    <row r="359" spans="1:3" x14ac:dyDescent="0.25">
      <c r="A359" t="s">
        <v>1213</v>
      </c>
      <c r="B359">
        <v>74659</v>
      </c>
      <c r="C359">
        <v>1268</v>
      </c>
    </row>
    <row r="360" spans="1:3" x14ac:dyDescent="0.25">
      <c r="A360" t="s">
        <v>1604</v>
      </c>
      <c r="B360">
        <v>74675</v>
      </c>
      <c r="C360">
        <v>1280</v>
      </c>
    </row>
    <row r="361" spans="1:3" x14ac:dyDescent="0.25">
      <c r="A361" t="s">
        <v>1472</v>
      </c>
      <c r="B361">
        <v>74722</v>
      </c>
      <c r="C361">
        <v>1691</v>
      </c>
    </row>
    <row r="362" spans="1:3" x14ac:dyDescent="0.25">
      <c r="A362" t="s">
        <v>1131</v>
      </c>
      <c r="B362">
        <v>74732</v>
      </c>
      <c r="C362">
        <v>1254</v>
      </c>
    </row>
    <row r="363" spans="1:3" x14ac:dyDescent="0.25">
      <c r="A363" t="s">
        <v>1545</v>
      </c>
      <c r="B363">
        <v>74735</v>
      </c>
      <c r="C363">
        <v>1228</v>
      </c>
    </row>
    <row r="364" spans="1:3" x14ac:dyDescent="0.25">
      <c r="A364" t="s">
        <v>1145</v>
      </c>
      <c r="B364">
        <v>75074</v>
      </c>
      <c r="C364">
        <v>1495</v>
      </c>
    </row>
    <row r="365" spans="1:3" x14ac:dyDescent="0.25">
      <c r="A365" t="s">
        <v>1310</v>
      </c>
      <c r="B365">
        <v>75110</v>
      </c>
      <c r="C365">
        <v>1319</v>
      </c>
    </row>
    <row r="366" spans="1:3" x14ac:dyDescent="0.25">
      <c r="A366" t="s">
        <v>1695</v>
      </c>
      <c r="B366">
        <v>75114</v>
      </c>
      <c r="C366">
        <v>1054</v>
      </c>
    </row>
    <row r="367" spans="1:3" x14ac:dyDescent="0.25">
      <c r="A367" t="s">
        <v>1226</v>
      </c>
      <c r="B367">
        <v>75135</v>
      </c>
      <c r="C367">
        <v>1442</v>
      </c>
    </row>
    <row r="368" spans="1:3" x14ac:dyDescent="0.25">
      <c r="A368" t="s">
        <v>1163</v>
      </c>
      <c r="B368">
        <v>75293</v>
      </c>
      <c r="C368">
        <v>1323</v>
      </c>
    </row>
    <row r="369" spans="1:3" x14ac:dyDescent="0.25">
      <c r="A369" t="s">
        <v>1217</v>
      </c>
      <c r="B369">
        <v>75417</v>
      </c>
      <c r="C369">
        <v>1640</v>
      </c>
    </row>
    <row r="370" spans="1:3" x14ac:dyDescent="0.25">
      <c r="A370" t="s">
        <v>1210</v>
      </c>
      <c r="B370">
        <v>75536</v>
      </c>
      <c r="C370">
        <v>1230</v>
      </c>
    </row>
    <row r="371" spans="1:3" x14ac:dyDescent="0.25">
      <c r="A371" t="s">
        <v>1501</v>
      </c>
      <c r="B371">
        <v>75673</v>
      </c>
      <c r="C371">
        <v>1305</v>
      </c>
    </row>
    <row r="372" spans="1:3" x14ac:dyDescent="0.25">
      <c r="A372" t="s">
        <v>1285</v>
      </c>
      <c r="B372">
        <v>75685</v>
      </c>
      <c r="C372">
        <v>1341</v>
      </c>
    </row>
    <row r="373" spans="1:3" x14ac:dyDescent="0.25">
      <c r="A373" t="s">
        <v>998</v>
      </c>
      <c r="B373">
        <v>75799</v>
      </c>
      <c r="C373">
        <v>1914</v>
      </c>
    </row>
    <row r="374" spans="1:3" x14ac:dyDescent="0.25">
      <c r="A374" t="s">
        <v>1632</v>
      </c>
      <c r="B374">
        <v>75833</v>
      </c>
      <c r="C374">
        <v>1401</v>
      </c>
    </row>
    <row r="375" spans="1:3" x14ac:dyDescent="0.25">
      <c r="A375" t="s">
        <v>1409</v>
      </c>
      <c r="B375">
        <v>75881</v>
      </c>
      <c r="C375">
        <v>1690</v>
      </c>
    </row>
    <row r="376" spans="1:3" x14ac:dyDescent="0.25">
      <c r="A376" t="s">
        <v>1388</v>
      </c>
      <c r="B376">
        <v>75938</v>
      </c>
      <c r="C376">
        <v>1408</v>
      </c>
    </row>
    <row r="377" spans="1:3" x14ac:dyDescent="0.25">
      <c r="A377" t="s">
        <v>1215</v>
      </c>
      <c r="B377">
        <v>75980</v>
      </c>
      <c r="C377">
        <v>1400</v>
      </c>
    </row>
    <row r="378" spans="1:3" x14ac:dyDescent="0.25">
      <c r="A378" t="s">
        <v>1515</v>
      </c>
      <c r="B378">
        <v>75991</v>
      </c>
      <c r="C378">
        <v>1458</v>
      </c>
    </row>
    <row r="379" spans="1:3" x14ac:dyDescent="0.25">
      <c r="A379" t="s">
        <v>1704</v>
      </c>
      <c r="B379">
        <v>76047</v>
      </c>
      <c r="C379">
        <v>1301</v>
      </c>
    </row>
    <row r="380" spans="1:3" x14ac:dyDescent="0.25">
      <c r="A380" t="s">
        <v>1097</v>
      </c>
      <c r="B380">
        <v>76318</v>
      </c>
      <c r="C380">
        <v>1269</v>
      </c>
    </row>
    <row r="381" spans="1:3" x14ac:dyDescent="0.25">
      <c r="A381" t="s">
        <v>1700</v>
      </c>
      <c r="B381">
        <v>76602</v>
      </c>
      <c r="C381">
        <v>1149</v>
      </c>
    </row>
    <row r="382" spans="1:3" x14ac:dyDescent="0.25">
      <c r="A382" t="s">
        <v>1126</v>
      </c>
      <c r="B382">
        <v>76724</v>
      </c>
      <c r="C382">
        <v>1313</v>
      </c>
    </row>
    <row r="383" spans="1:3" x14ac:dyDescent="0.25">
      <c r="A383" t="s">
        <v>1572</v>
      </c>
      <c r="B383">
        <v>76739</v>
      </c>
      <c r="C383">
        <v>1447</v>
      </c>
    </row>
    <row r="384" spans="1:3" x14ac:dyDescent="0.25">
      <c r="A384" t="s">
        <v>1674</v>
      </c>
      <c r="B384">
        <v>76908</v>
      </c>
      <c r="C384">
        <v>1397</v>
      </c>
    </row>
    <row r="385" spans="1:3" x14ac:dyDescent="0.25">
      <c r="A385" t="s">
        <v>1056</v>
      </c>
      <c r="B385">
        <v>76921</v>
      </c>
      <c r="C385">
        <v>1755</v>
      </c>
    </row>
    <row r="386" spans="1:3" x14ac:dyDescent="0.25">
      <c r="A386" t="s">
        <v>1362</v>
      </c>
      <c r="B386">
        <v>77083</v>
      </c>
      <c r="C386">
        <v>1328</v>
      </c>
    </row>
    <row r="387" spans="1:3" x14ac:dyDescent="0.25">
      <c r="A387" t="s">
        <v>1046</v>
      </c>
      <c r="B387">
        <v>77273</v>
      </c>
      <c r="C387">
        <v>1466</v>
      </c>
    </row>
    <row r="388" spans="1:3" x14ac:dyDescent="0.25">
      <c r="A388" t="s">
        <v>1542</v>
      </c>
      <c r="B388">
        <v>77434</v>
      </c>
      <c r="C388">
        <v>1574</v>
      </c>
    </row>
    <row r="389" spans="1:3" x14ac:dyDescent="0.25">
      <c r="A389" t="s">
        <v>1520</v>
      </c>
      <c r="B389">
        <v>77778</v>
      </c>
      <c r="C389">
        <v>1704</v>
      </c>
    </row>
    <row r="390" spans="1:3" x14ac:dyDescent="0.25">
      <c r="A390" t="s">
        <v>1503</v>
      </c>
      <c r="B390">
        <v>77903</v>
      </c>
      <c r="C390">
        <v>1295</v>
      </c>
    </row>
    <row r="391" spans="1:3" x14ac:dyDescent="0.25">
      <c r="A391" t="s">
        <v>935</v>
      </c>
      <c r="B391">
        <v>77917</v>
      </c>
      <c r="C391">
        <v>1672</v>
      </c>
    </row>
    <row r="392" spans="1:3" x14ac:dyDescent="0.25">
      <c r="A392" t="s">
        <v>1573</v>
      </c>
      <c r="B392">
        <v>77939</v>
      </c>
      <c r="C392">
        <v>1424</v>
      </c>
    </row>
    <row r="393" spans="1:3" x14ac:dyDescent="0.25">
      <c r="A393" t="s">
        <v>1324</v>
      </c>
      <c r="B393">
        <v>78125</v>
      </c>
      <c r="C393">
        <v>1549</v>
      </c>
    </row>
    <row r="394" spans="1:3" x14ac:dyDescent="0.25">
      <c r="A394" t="s">
        <v>1466</v>
      </c>
      <c r="B394">
        <v>78134</v>
      </c>
      <c r="C394">
        <v>1673</v>
      </c>
    </row>
    <row r="395" spans="1:3" x14ac:dyDescent="0.25">
      <c r="A395" t="s">
        <v>1598</v>
      </c>
      <c r="B395">
        <v>78209</v>
      </c>
      <c r="C395">
        <v>1197</v>
      </c>
    </row>
    <row r="396" spans="1:3" x14ac:dyDescent="0.25">
      <c r="A396" t="s">
        <v>1644</v>
      </c>
      <c r="B396">
        <v>78239</v>
      </c>
      <c r="C396">
        <v>1470</v>
      </c>
    </row>
    <row r="397" spans="1:3" x14ac:dyDescent="0.25">
      <c r="A397" t="s">
        <v>1294</v>
      </c>
      <c r="B397">
        <v>78254</v>
      </c>
      <c r="C397">
        <v>1259</v>
      </c>
    </row>
    <row r="398" spans="1:3" x14ac:dyDescent="0.25">
      <c r="A398" t="s">
        <v>1709</v>
      </c>
      <c r="B398">
        <v>78684</v>
      </c>
      <c r="C398">
        <v>1671</v>
      </c>
    </row>
    <row r="399" spans="1:3" x14ac:dyDescent="0.25">
      <c r="A399" t="s">
        <v>1167</v>
      </c>
      <c r="B399">
        <v>78713</v>
      </c>
      <c r="C399">
        <v>1620</v>
      </c>
    </row>
    <row r="400" spans="1:3" x14ac:dyDescent="0.25">
      <c r="A400" t="s">
        <v>970</v>
      </c>
      <c r="B400">
        <v>78844</v>
      </c>
      <c r="C400">
        <v>1741</v>
      </c>
    </row>
    <row r="401" spans="1:3" x14ac:dyDescent="0.25">
      <c r="A401" t="s">
        <v>1040</v>
      </c>
      <c r="B401">
        <v>78958</v>
      </c>
      <c r="C401">
        <v>1494</v>
      </c>
    </row>
    <row r="402" spans="1:3" x14ac:dyDescent="0.25">
      <c r="A402" t="s">
        <v>1607</v>
      </c>
      <c r="B402">
        <v>79082</v>
      </c>
      <c r="C402">
        <v>1338</v>
      </c>
    </row>
    <row r="403" spans="1:3" x14ac:dyDescent="0.25">
      <c r="A403" t="s">
        <v>1615</v>
      </c>
      <c r="B403">
        <v>79444</v>
      </c>
      <c r="C403">
        <v>1427</v>
      </c>
    </row>
    <row r="404" spans="1:3" x14ac:dyDescent="0.25">
      <c r="A404" t="s">
        <v>1212</v>
      </c>
      <c r="B404">
        <v>79475</v>
      </c>
      <c r="C404">
        <v>1461</v>
      </c>
    </row>
    <row r="405" spans="1:3" x14ac:dyDescent="0.25">
      <c r="A405" t="s">
        <v>1367</v>
      </c>
      <c r="B405">
        <v>79611</v>
      </c>
      <c r="C405">
        <v>1216</v>
      </c>
    </row>
    <row r="406" spans="1:3" x14ac:dyDescent="0.25">
      <c r="A406" t="s">
        <v>1397</v>
      </c>
      <c r="B406">
        <v>79707</v>
      </c>
      <c r="C406">
        <v>1654</v>
      </c>
    </row>
    <row r="407" spans="1:3" x14ac:dyDescent="0.25">
      <c r="A407" t="s">
        <v>1183</v>
      </c>
      <c r="B407">
        <v>79864</v>
      </c>
      <c r="C407">
        <v>1398</v>
      </c>
    </row>
    <row r="408" spans="1:3" x14ac:dyDescent="0.25">
      <c r="A408" t="s">
        <v>1144</v>
      </c>
      <c r="B408">
        <v>79954</v>
      </c>
      <c r="C408">
        <v>1591</v>
      </c>
    </row>
    <row r="409" spans="1:3" x14ac:dyDescent="0.25">
      <c r="A409" t="s">
        <v>1322</v>
      </c>
      <c r="B409">
        <v>80000</v>
      </c>
      <c r="C409">
        <v>1448</v>
      </c>
    </row>
    <row r="410" spans="1:3" x14ac:dyDescent="0.25">
      <c r="A410" t="s">
        <v>1343</v>
      </c>
      <c r="B410">
        <v>80000</v>
      </c>
      <c r="C410">
        <v>1181</v>
      </c>
    </row>
    <row r="411" spans="1:3" x14ac:dyDescent="0.25">
      <c r="A411" t="s">
        <v>1175</v>
      </c>
      <c r="B411">
        <v>80298</v>
      </c>
      <c r="C411">
        <v>1359</v>
      </c>
    </row>
    <row r="412" spans="1:3" x14ac:dyDescent="0.25">
      <c r="A412" t="s">
        <v>1089</v>
      </c>
      <c r="B412">
        <v>80725</v>
      </c>
      <c r="C412">
        <v>1365</v>
      </c>
    </row>
    <row r="413" spans="1:3" x14ac:dyDescent="0.25">
      <c r="A413" t="s">
        <v>1599</v>
      </c>
      <c r="B413">
        <v>80753</v>
      </c>
      <c r="C413">
        <v>1399</v>
      </c>
    </row>
    <row r="414" spans="1:3" x14ac:dyDescent="0.25">
      <c r="A414" t="s">
        <v>1530</v>
      </c>
      <c r="B414">
        <v>80759</v>
      </c>
      <c r="C414">
        <v>1705</v>
      </c>
    </row>
    <row r="415" spans="1:3" x14ac:dyDescent="0.25">
      <c r="A415" t="s">
        <v>915</v>
      </c>
      <c r="B415">
        <v>80816</v>
      </c>
      <c r="C415">
        <v>2170</v>
      </c>
    </row>
    <row r="416" spans="1:3" x14ac:dyDescent="0.25">
      <c r="A416" t="s">
        <v>1041</v>
      </c>
      <c r="B416">
        <v>80871</v>
      </c>
      <c r="C416">
        <v>1526</v>
      </c>
    </row>
    <row r="417" spans="1:3" x14ac:dyDescent="0.25">
      <c r="A417" t="s">
        <v>891</v>
      </c>
      <c r="B417">
        <v>80882</v>
      </c>
      <c r="C417">
        <v>1944</v>
      </c>
    </row>
    <row r="418" spans="1:3" x14ac:dyDescent="0.25">
      <c r="A418" t="s">
        <v>1691</v>
      </c>
      <c r="B418">
        <v>81016</v>
      </c>
      <c r="C418">
        <v>1407</v>
      </c>
    </row>
    <row r="419" spans="1:3" x14ac:dyDescent="0.25">
      <c r="A419" t="s">
        <v>1513</v>
      </c>
      <c r="B419">
        <v>81154</v>
      </c>
      <c r="C419">
        <v>1520</v>
      </c>
    </row>
    <row r="420" spans="1:3" x14ac:dyDescent="0.25">
      <c r="A420" t="s">
        <v>1678</v>
      </c>
      <c r="B420">
        <v>81163</v>
      </c>
      <c r="C420">
        <v>1602</v>
      </c>
    </row>
    <row r="421" spans="1:3" x14ac:dyDescent="0.25">
      <c r="A421" t="s">
        <v>1174</v>
      </c>
      <c r="B421">
        <v>81250</v>
      </c>
      <c r="C421">
        <v>1352</v>
      </c>
    </row>
    <row r="422" spans="1:3" x14ac:dyDescent="0.25">
      <c r="A422" t="s">
        <v>1281</v>
      </c>
      <c r="B422">
        <v>81270</v>
      </c>
      <c r="C422">
        <v>1503</v>
      </c>
    </row>
    <row r="423" spans="1:3" x14ac:dyDescent="0.25">
      <c r="A423" t="s">
        <v>1519</v>
      </c>
      <c r="B423">
        <v>81316</v>
      </c>
      <c r="C423">
        <v>1846</v>
      </c>
    </row>
    <row r="424" spans="1:3" x14ac:dyDescent="0.25">
      <c r="A424" t="s">
        <v>1067</v>
      </c>
      <c r="B424">
        <v>81474</v>
      </c>
      <c r="C424">
        <v>1767</v>
      </c>
    </row>
    <row r="425" spans="1:3" x14ac:dyDescent="0.25">
      <c r="A425" t="s">
        <v>1173</v>
      </c>
      <c r="B425">
        <v>81641</v>
      </c>
      <c r="C425">
        <v>1413</v>
      </c>
    </row>
    <row r="426" spans="1:3" x14ac:dyDescent="0.25">
      <c r="A426" t="s">
        <v>972</v>
      </c>
      <c r="B426">
        <v>81667</v>
      </c>
      <c r="C426">
        <v>1853</v>
      </c>
    </row>
    <row r="427" spans="1:3" x14ac:dyDescent="0.25">
      <c r="A427" t="s">
        <v>1321</v>
      </c>
      <c r="B427">
        <v>81919</v>
      </c>
      <c r="C427">
        <v>1194</v>
      </c>
    </row>
    <row r="428" spans="1:3" x14ac:dyDescent="0.25">
      <c r="A428" t="s">
        <v>1512</v>
      </c>
      <c r="B428">
        <v>82000</v>
      </c>
      <c r="C428">
        <v>1490</v>
      </c>
    </row>
    <row r="429" spans="1:3" x14ac:dyDescent="0.25">
      <c r="A429" t="s">
        <v>1095</v>
      </c>
      <c r="B429">
        <v>82266</v>
      </c>
      <c r="C429">
        <v>1596</v>
      </c>
    </row>
    <row r="430" spans="1:3" x14ac:dyDescent="0.25">
      <c r="A430" t="s">
        <v>1523</v>
      </c>
      <c r="B430">
        <v>82281</v>
      </c>
      <c r="C430">
        <v>1535</v>
      </c>
    </row>
    <row r="431" spans="1:3" x14ac:dyDescent="0.25">
      <c r="A431" t="s">
        <v>1223</v>
      </c>
      <c r="B431">
        <v>82346</v>
      </c>
      <c r="C431">
        <v>1447</v>
      </c>
    </row>
    <row r="432" spans="1:3" x14ac:dyDescent="0.25">
      <c r="A432" t="s">
        <v>1246</v>
      </c>
      <c r="B432">
        <v>82355</v>
      </c>
      <c r="C432">
        <v>1487</v>
      </c>
    </row>
    <row r="433" spans="1:3" x14ac:dyDescent="0.25">
      <c r="A433" t="s">
        <v>1469</v>
      </c>
      <c r="B433">
        <v>82364</v>
      </c>
      <c r="C433">
        <v>1283</v>
      </c>
    </row>
    <row r="434" spans="1:3" x14ac:dyDescent="0.25">
      <c r="A434" t="s">
        <v>1669</v>
      </c>
      <c r="B434">
        <v>82436</v>
      </c>
      <c r="C434">
        <v>1366</v>
      </c>
    </row>
    <row r="435" spans="1:3" x14ac:dyDescent="0.25">
      <c r="A435" t="s">
        <v>1293</v>
      </c>
      <c r="B435">
        <v>82454</v>
      </c>
      <c r="C435">
        <v>1312</v>
      </c>
    </row>
    <row r="436" spans="1:3" x14ac:dyDescent="0.25">
      <c r="A436" t="s">
        <v>1351</v>
      </c>
      <c r="B436">
        <v>82688</v>
      </c>
      <c r="C436">
        <v>1536</v>
      </c>
    </row>
    <row r="437" spans="1:3" x14ac:dyDescent="0.25">
      <c r="A437" t="s">
        <v>1103</v>
      </c>
      <c r="B437">
        <v>82702</v>
      </c>
      <c r="C437">
        <v>1362</v>
      </c>
    </row>
    <row r="438" spans="1:3" x14ac:dyDescent="0.25">
      <c r="A438" t="s">
        <v>912</v>
      </c>
      <c r="B438">
        <v>82753</v>
      </c>
      <c r="C438">
        <v>1441</v>
      </c>
    </row>
    <row r="439" spans="1:3" x14ac:dyDescent="0.25">
      <c r="A439" t="s">
        <v>1398</v>
      </c>
      <c r="B439">
        <v>82790</v>
      </c>
      <c r="C439">
        <v>1302</v>
      </c>
    </row>
    <row r="440" spans="1:3" x14ac:dyDescent="0.25">
      <c r="A440" t="s">
        <v>1622</v>
      </c>
      <c r="B440">
        <v>82841</v>
      </c>
      <c r="C440">
        <v>1662</v>
      </c>
    </row>
    <row r="441" spans="1:3" x14ac:dyDescent="0.25">
      <c r="A441" t="s">
        <v>1605</v>
      </c>
      <c r="B441">
        <v>83039</v>
      </c>
      <c r="C441">
        <v>1304</v>
      </c>
    </row>
    <row r="442" spans="1:3" x14ac:dyDescent="0.25">
      <c r="A442" t="s">
        <v>1187</v>
      </c>
      <c r="B442">
        <v>83345</v>
      </c>
      <c r="C442">
        <v>1133</v>
      </c>
    </row>
    <row r="443" spans="1:3" x14ac:dyDescent="0.25">
      <c r="A443" t="s">
        <v>934</v>
      </c>
      <c r="B443">
        <v>83672</v>
      </c>
      <c r="C443">
        <v>2127</v>
      </c>
    </row>
    <row r="444" spans="1:3" x14ac:dyDescent="0.25">
      <c r="A444" t="s">
        <v>1426</v>
      </c>
      <c r="B444">
        <v>83925</v>
      </c>
      <c r="C444">
        <v>1703</v>
      </c>
    </row>
    <row r="445" spans="1:3" x14ac:dyDescent="0.25">
      <c r="A445" t="s">
        <v>1283</v>
      </c>
      <c r="B445">
        <v>83929</v>
      </c>
      <c r="C445">
        <v>1576</v>
      </c>
    </row>
    <row r="446" spans="1:3" x14ac:dyDescent="0.25">
      <c r="A446" t="s">
        <v>1360</v>
      </c>
      <c r="B446">
        <v>84167</v>
      </c>
      <c r="C446">
        <v>1524</v>
      </c>
    </row>
    <row r="447" spans="1:3" x14ac:dyDescent="0.25">
      <c r="A447" t="s">
        <v>1408</v>
      </c>
      <c r="B447">
        <v>84340</v>
      </c>
      <c r="C447">
        <v>1665</v>
      </c>
    </row>
    <row r="448" spans="1:3" x14ac:dyDescent="0.25">
      <c r="A448" t="s">
        <v>1634</v>
      </c>
      <c r="B448">
        <v>84625</v>
      </c>
      <c r="C448">
        <v>1323</v>
      </c>
    </row>
    <row r="449" spans="1:3" x14ac:dyDescent="0.25">
      <c r="A449" t="s">
        <v>1277</v>
      </c>
      <c r="B449">
        <v>84648</v>
      </c>
      <c r="C449">
        <v>1460</v>
      </c>
    </row>
    <row r="450" spans="1:3" x14ac:dyDescent="0.25">
      <c r="A450" t="s">
        <v>1449</v>
      </c>
      <c r="B450">
        <v>84688</v>
      </c>
      <c r="C450">
        <v>1663</v>
      </c>
    </row>
    <row r="451" spans="1:3" x14ac:dyDescent="0.25">
      <c r="A451" t="s">
        <v>1194</v>
      </c>
      <c r="B451">
        <v>84779</v>
      </c>
      <c r="C451">
        <v>1355</v>
      </c>
    </row>
    <row r="452" spans="1:3" x14ac:dyDescent="0.25">
      <c r="A452" t="s">
        <v>1652</v>
      </c>
      <c r="B452">
        <v>84837</v>
      </c>
      <c r="C452">
        <v>1408</v>
      </c>
    </row>
    <row r="453" spans="1:3" x14ac:dyDescent="0.25">
      <c r="A453" t="s">
        <v>1533</v>
      </c>
      <c r="B453">
        <v>85024</v>
      </c>
      <c r="C453">
        <v>1689</v>
      </c>
    </row>
    <row r="454" spans="1:3" x14ac:dyDescent="0.25">
      <c r="A454" t="s">
        <v>1633</v>
      </c>
      <c r="B454">
        <v>85052</v>
      </c>
      <c r="C454">
        <v>1432</v>
      </c>
    </row>
    <row r="455" spans="1:3" x14ac:dyDescent="0.25">
      <c r="A455" t="s">
        <v>1694</v>
      </c>
      <c r="B455">
        <v>85216</v>
      </c>
      <c r="C455">
        <v>1349</v>
      </c>
    </row>
    <row r="456" spans="1:3" x14ac:dyDescent="0.25">
      <c r="A456" t="s">
        <v>1177</v>
      </c>
      <c r="B456">
        <v>85347</v>
      </c>
      <c r="C456">
        <v>1256</v>
      </c>
    </row>
    <row r="457" spans="1:3" x14ac:dyDescent="0.25">
      <c r="A457" t="s">
        <v>1653</v>
      </c>
      <c r="B457">
        <v>85378</v>
      </c>
      <c r="C457">
        <v>1363</v>
      </c>
    </row>
    <row r="458" spans="1:3" x14ac:dyDescent="0.25">
      <c r="A458" t="s">
        <v>1480</v>
      </c>
      <c r="B458">
        <v>85406</v>
      </c>
      <c r="C458">
        <v>1464</v>
      </c>
    </row>
    <row r="459" spans="1:3" x14ac:dyDescent="0.25">
      <c r="A459" t="s">
        <v>1486</v>
      </c>
      <c r="B459">
        <v>85406</v>
      </c>
      <c r="C459">
        <v>1408</v>
      </c>
    </row>
    <row r="460" spans="1:3" x14ac:dyDescent="0.25">
      <c r="A460" t="s">
        <v>907</v>
      </c>
      <c r="B460">
        <v>85420</v>
      </c>
      <c r="C460">
        <v>2014</v>
      </c>
    </row>
    <row r="461" spans="1:3" x14ac:dyDescent="0.25">
      <c r="A461" t="s">
        <v>1206</v>
      </c>
      <c r="B461">
        <v>85446</v>
      </c>
      <c r="C461">
        <v>1448</v>
      </c>
    </row>
    <row r="462" spans="1:3" x14ac:dyDescent="0.25">
      <c r="A462" t="s">
        <v>1100</v>
      </c>
      <c r="B462">
        <v>85524</v>
      </c>
      <c r="C462">
        <v>1496</v>
      </c>
    </row>
    <row r="463" spans="1:3" x14ac:dyDescent="0.25">
      <c r="A463" t="s">
        <v>1498</v>
      </c>
      <c r="B463">
        <v>85536</v>
      </c>
      <c r="C463">
        <v>1238</v>
      </c>
    </row>
    <row r="464" spans="1:3" x14ac:dyDescent="0.25">
      <c r="A464" t="s">
        <v>1392</v>
      </c>
      <c r="B464">
        <v>85960</v>
      </c>
      <c r="C464">
        <v>1509</v>
      </c>
    </row>
    <row r="465" spans="1:3" x14ac:dyDescent="0.25">
      <c r="A465" t="s">
        <v>1663</v>
      </c>
      <c r="B465">
        <v>86009</v>
      </c>
      <c r="C465">
        <v>1409</v>
      </c>
    </row>
    <row r="466" spans="1:3" x14ac:dyDescent="0.25">
      <c r="A466" t="s">
        <v>1692</v>
      </c>
      <c r="B466">
        <v>86053</v>
      </c>
      <c r="C466">
        <v>1378</v>
      </c>
    </row>
    <row r="467" spans="1:3" x14ac:dyDescent="0.25">
      <c r="A467" t="s">
        <v>1209</v>
      </c>
      <c r="B467">
        <v>86119</v>
      </c>
      <c r="C467">
        <v>1538</v>
      </c>
    </row>
    <row r="468" spans="1:3" x14ac:dyDescent="0.25">
      <c r="A468" t="s">
        <v>1618</v>
      </c>
      <c r="B468">
        <v>86384</v>
      </c>
      <c r="C468">
        <v>1376</v>
      </c>
    </row>
    <row r="469" spans="1:3" x14ac:dyDescent="0.25">
      <c r="A469" t="s">
        <v>1141</v>
      </c>
      <c r="B469">
        <v>86651</v>
      </c>
      <c r="C469">
        <v>1596</v>
      </c>
    </row>
    <row r="470" spans="1:3" x14ac:dyDescent="0.25">
      <c r="A470" t="s">
        <v>908</v>
      </c>
      <c r="B470">
        <v>86705</v>
      </c>
      <c r="C470">
        <v>1908</v>
      </c>
    </row>
    <row r="471" spans="1:3" x14ac:dyDescent="0.25">
      <c r="A471" t="s">
        <v>1291</v>
      </c>
      <c r="B471">
        <v>86714</v>
      </c>
      <c r="C471">
        <v>1345</v>
      </c>
    </row>
    <row r="472" spans="1:3" x14ac:dyDescent="0.25">
      <c r="A472" t="s">
        <v>1696</v>
      </c>
      <c r="B472">
        <v>86821</v>
      </c>
      <c r="C472">
        <v>1307</v>
      </c>
    </row>
    <row r="473" spans="1:3" x14ac:dyDescent="0.25">
      <c r="A473" t="s">
        <v>1493</v>
      </c>
      <c r="B473">
        <v>86983</v>
      </c>
      <c r="C473">
        <v>1426</v>
      </c>
    </row>
    <row r="474" spans="1:3" x14ac:dyDescent="0.25">
      <c r="A474" t="s">
        <v>1342</v>
      </c>
      <c r="B474">
        <v>87039</v>
      </c>
      <c r="C474">
        <v>1574</v>
      </c>
    </row>
    <row r="475" spans="1:3" x14ac:dyDescent="0.25">
      <c r="A475" t="s">
        <v>1447</v>
      </c>
      <c r="B475">
        <v>87227</v>
      </c>
      <c r="C475">
        <v>1786</v>
      </c>
    </row>
    <row r="476" spans="1:3" x14ac:dyDescent="0.25">
      <c r="A476" t="s">
        <v>1335</v>
      </c>
      <c r="B476">
        <v>87308</v>
      </c>
      <c r="C476">
        <v>1569</v>
      </c>
    </row>
    <row r="477" spans="1:3" x14ac:dyDescent="0.25">
      <c r="A477" t="s">
        <v>1299</v>
      </c>
      <c r="B477">
        <v>87500</v>
      </c>
      <c r="C477">
        <v>1458</v>
      </c>
    </row>
    <row r="478" spans="1:3" x14ac:dyDescent="0.25">
      <c r="A478" t="s">
        <v>1611</v>
      </c>
      <c r="B478">
        <v>87604</v>
      </c>
      <c r="C478">
        <v>1297</v>
      </c>
    </row>
    <row r="479" spans="1:3" x14ac:dyDescent="0.25">
      <c r="A479" t="s">
        <v>1445</v>
      </c>
      <c r="B479">
        <v>87647</v>
      </c>
      <c r="C479">
        <v>1661</v>
      </c>
    </row>
    <row r="480" spans="1:3" x14ac:dyDescent="0.25">
      <c r="A480" t="s">
        <v>1214</v>
      </c>
      <c r="B480">
        <v>87917</v>
      </c>
      <c r="C480">
        <v>1407</v>
      </c>
    </row>
    <row r="481" spans="1:3" x14ac:dyDescent="0.25">
      <c r="A481" t="s">
        <v>977</v>
      </c>
      <c r="B481">
        <v>88021</v>
      </c>
      <c r="C481">
        <v>1489</v>
      </c>
    </row>
    <row r="482" spans="1:3" x14ac:dyDescent="0.25">
      <c r="A482" t="s">
        <v>1440</v>
      </c>
      <c r="B482">
        <v>88063</v>
      </c>
      <c r="C482">
        <v>1618</v>
      </c>
    </row>
    <row r="483" spans="1:3" x14ac:dyDescent="0.25">
      <c r="A483" t="s">
        <v>1387</v>
      </c>
      <c r="B483">
        <v>88167</v>
      </c>
      <c r="C483">
        <v>1657</v>
      </c>
    </row>
    <row r="484" spans="1:3" x14ac:dyDescent="0.25">
      <c r="A484" t="s">
        <v>1504</v>
      </c>
      <c r="B484">
        <v>88167</v>
      </c>
      <c r="C484">
        <v>1264</v>
      </c>
    </row>
    <row r="485" spans="1:3" x14ac:dyDescent="0.25">
      <c r="A485" t="s">
        <v>1651</v>
      </c>
      <c r="B485">
        <v>88438</v>
      </c>
      <c r="C485">
        <v>1515</v>
      </c>
    </row>
    <row r="486" spans="1:3" x14ac:dyDescent="0.25">
      <c r="A486" t="s">
        <v>1479</v>
      </c>
      <c r="B486">
        <v>88750</v>
      </c>
      <c r="C486">
        <v>1741</v>
      </c>
    </row>
    <row r="487" spans="1:3" x14ac:dyDescent="0.25">
      <c r="A487" t="s">
        <v>1171</v>
      </c>
      <c r="B487">
        <v>88896</v>
      </c>
      <c r="C487">
        <v>1484</v>
      </c>
    </row>
    <row r="488" spans="1:3" x14ac:dyDescent="0.25">
      <c r="A488" t="s">
        <v>1518</v>
      </c>
      <c r="B488">
        <v>89036</v>
      </c>
      <c r="C488">
        <v>1489</v>
      </c>
    </row>
    <row r="489" spans="1:3" x14ac:dyDescent="0.25">
      <c r="A489" t="s">
        <v>1505</v>
      </c>
      <c r="B489">
        <v>89063</v>
      </c>
      <c r="C489">
        <v>1371</v>
      </c>
    </row>
    <row r="490" spans="1:3" x14ac:dyDescent="0.25">
      <c r="A490" t="s">
        <v>1304</v>
      </c>
      <c r="B490">
        <v>89076</v>
      </c>
      <c r="C490">
        <v>1346</v>
      </c>
    </row>
    <row r="491" spans="1:3" x14ac:dyDescent="0.25">
      <c r="A491" t="s">
        <v>1305</v>
      </c>
      <c r="B491">
        <v>89079</v>
      </c>
      <c r="C491">
        <v>1336</v>
      </c>
    </row>
    <row r="492" spans="1:3" x14ac:dyDescent="0.25">
      <c r="A492" t="s">
        <v>1629</v>
      </c>
      <c r="B492">
        <v>89079</v>
      </c>
      <c r="C492">
        <v>1650</v>
      </c>
    </row>
    <row r="493" spans="1:3" x14ac:dyDescent="0.25">
      <c r="A493" t="s">
        <v>1376</v>
      </c>
      <c r="B493">
        <v>89141</v>
      </c>
      <c r="C493">
        <v>1506</v>
      </c>
    </row>
    <row r="494" spans="1:3" x14ac:dyDescent="0.25">
      <c r="A494" t="s">
        <v>1455</v>
      </c>
      <c r="B494">
        <v>89167</v>
      </c>
      <c r="C494">
        <v>1730</v>
      </c>
    </row>
    <row r="495" spans="1:3" x14ac:dyDescent="0.25">
      <c r="A495" t="s">
        <v>1393</v>
      </c>
      <c r="B495">
        <v>89261</v>
      </c>
      <c r="C495">
        <v>1605</v>
      </c>
    </row>
    <row r="496" spans="1:3" x14ac:dyDescent="0.25">
      <c r="A496" t="s">
        <v>1683</v>
      </c>
      <c r="B496">
        <v>89292</v>
      </c>
      <c r="C496">
        <v>1193</v>
      </c>
    </row>
    <row r="497" spans="1:3" x14ac:dyDescent="0.25">
      <c r="A497" t="s">
        <v>1684</v>
      </c>
      <c r="B497">
        <v>89460</v>
      </c>
      <c r="C497">
        <v>1382</v>
      </c>
    </row>
    <row r="498" spans="1:3" x14ac:dyDescent="0.25">
      <c r="A498" t="s">
        <v>940</v>
      </c>
      <c r="B498">
        <v>89506</v>
      </c>
      <c r="C498">
        <v>2194</v>
      </c>
    </row>
    <row r="499" spans="1:3" x14ac:dyDescent="0.25">
      <c r="A499" t="s">
        <v>1390</v>
      </c>
      <c r="B499">
        <v>89545</v>
      </c>
      <c r="C499">
        <v>1634</v>
      </c>
    </row>
    <row r="500" spans="1:3" x14ac:dyDescent="0.25">
      <c r="A500" t="s">
        <v>1202</v>
      </c>
      <c r="B500">
        <v>89691</v>
      </c>
      <c r="C500">
        <v>1552</v>
      </c>
    </row>
    <row r="501" spans="1:3" x14ac:dyDescent="0.25">
      <c r="A501" t="s">
        <v>1525</v>
      </c>
      <c r="B501">
        <v>89699</v>
      </c>
      <c r="C501">
        <v>1530</v>
      </c>
    </row>
    <row r="502" spans="1:3" x14ac:dyDescent="0.25">
      <c r="A502" t="s">
        <v>1137</v>
      </c>
      <c r="B502">
        <v>89900</v>
      </c>
      <c r="C502">
        <v>1457</v>
      </c>
    </row>
    <row r="503" spans="1:3" x14ac:dyDescent="0.25">
      <c r="A503" t="s">
        <v>1063</v>
      </c>
      <c r="B503">
        <v>89985</v>
      </c>
      <c r="C503">
        <v>1860</v>
      </c>
    </row>
    <row r="504" spans="1:3" x14ac:dyDescent="0.25">
      <c r="A504" t="s">
        <v>1442</v>
      </c>
      <c r="B504">
        <v>90000</v>
      </c>
      <c r="C504">
        <v>1798</v>
      </c>
    </row>
    <row r="505" spans="1:3" x14ac:dyDescent="0.25">
      <c r="A505" t="s">
        <v>1138</v>
      </c>
      <c r="B505">
        <v>90054</v>
      </c>
      <c r="C505">
        <v>1342</v>
      </c>
    </row>
    <row r="506" spans="1:3" x14ac:dyDescent="0.25">
      <c r="A506" t="s">
        <v>1315</v>
      </c>
      <c r="B506">
        <v>90141</v>
      </c>
      <c r="C506">
        <v>1623</v>
      </c>
    </row>
    <row r="507" spans="1:3" x14ac:dyDescent="0.25">
      <c r="A507" t="s">
        <v>1402</v>
      </c>
      <c r="B507">
        <v>90150</v>
      </c>
      <c r="C507">
        <v>1651</v>
      </c>
    </row>
    <row r="508" spans="1:3" x14ac:dyDescent="0.25">
      <c r="A508" t="s">
        <v>1639</v>
      </c>
      <c r="B508">
        <v>90156</v>
      </c>
      <c r="C508">
        <v>1138</v>
      </c>
    </row>
    <row r="509" spans="1:3" x14ac:dyDescent="0.25">
      <c r="A509" t="s">
        <v>1065</v>
      </c>
      <c r="B509">
        <v>90285</v>
      </c>
      <c r="C509">
        <v>1466</v>
      </c>
    </row>
    <row r="510" spans="1:3" x14ac:dyDescent="0.25">
      <c r="A510" t="s">
        <v>1147</v>
      </c>
      <c r="B510">
        <v>90375</v>
      </c>
      <c r="C510">
        <v>1581</v>
      </c>
    </row>
    <row r="511" spans="1:3" x14ac:dyDescent="0.25">
      <c r="A511" t="s">
        <v>1133</v>
      </c>
      <c r="B511">
        <v>90500</v>
      </c>
      <c r="C511">
        <v>1343</v>
      </c>
    </row>
    <row r="512" spans="1:3" x14ac:dyDescent="0.25">
      <c r="A512" t="s">
        <v>1021</v>
      </c>
      <c r="B512">
        <v>90527</v>
      </c>
      <c r="C512">
        <v>1773</v>
      </c>
    </row>
    <row r="513" spans="1:3" x14ac:dyDescent="0.25">
      <c r="A513" t="s">
        <v>1191</v>
      </c>
      <c r="B513">
        <v>90543</v>
      </c>
      <c r="C513">
        <v>1204</v>
      </c>
    </row>
    <row r="514" spans="1:3" x14ac:dyDescent="0.25">
      <c r="A514" t="s">
        <v>1039</v>
      </c>
      <c r="B514">
        <v>90563</v>
      </c>
      <c r="C514">
        <v>1509</v>
      </c>
    </row>
    <row r="515" spans="1:3" x14ac:dyDescent="0.25">
      <c r="A515" t="s">
        <v>1020</v>
      </c>
      <c r="B515">
        <v>90568</v>
      </c>
      <c r="C515">
        <v>1958</v>
      </c>
    </row>
    <row r="516" spans="1:3" x14ac:dyDescent="0.25">
      <c r="A516" t="s">
        <v>1211</v>
      </c>
      <c r="B516">
        <v>90571</v>
      </c>
      <c r="C516">
        <v>1431</v>
      </c>
    </row>
    <row r="517" spans="1:3" x14ac:dyDescent="0.25">
      <c r="A517" t="s">
        <v>1207</v>
      </c>
      <c r="B517">
        <v>90644</v>
      </c>
      <c r="C517">
        <v>1726</v>
      </c>
    </row>
    <row r="518" spans="1:3" x14ac:dyDescent="0.25">
      <c r="A518" t="s">
        <v>973</v>
      </c>
      <c r="B518">
        <v>90913</v>
      </c>
      <c r="C518">
        <v>1857</v>
      </c>
    </row>
    <row r="519" spans="1:3" x14ac:dyDescent="0.25">
      <c r="A519" t="s">
        <v>1057</v>
      </c>
      <c r="B519">
        <v>90929</v>
      </c>
      <c r="C519">
        <v>1930</v>
      </c>
    </row>
    <row r="520" spans="1:3" x14ac:dyDescent="0.25">
      <c r="A520" t="s">
        <v>1636</v>
      </c>
      <c r="B520">
        <v>91125</v>
      </c>
      <c r="C520">
        <v>1374</v>
      </c>
    </row>
    <row r="521" spans="1:3" x14ac:dyDescent="0.25">
      <c r="A521" t="s">
        <v>1128</v>
      </c>
      <c r="B521">
        <v>91129</v>
      </c>
      <c r="C521">
        <v>1605</v>
      </c>
    </row>
    <row r="522" spans="1:3" x14ac:dyDescent="0.25">
      <c r="A522" t="s">
        <v>1276</v>
      </c>
      <c r="B522">
        <v>91170</v>
      </c>
      <c r="C522">
        <v>1516</v>
      </c>
    </row>
    <row r="523" spans="1:3" x14ac:dyDescent="0.25">
      <c r="A523" t="s">
        <v>1101</v>
      </c>
      <c r="B523">
        <v>91250</v>
      </c>
      <c r="C523">
        <v>1361</v>
      </c>
    </row>
    <row r="524" spans="1:3" x14ac:dyDescent="0.25">
      <c r="A524" t="s">
        <v>1373</v>
      </c>
      <c r="B524">
        <v>91375</v>
      </c>
      <c r="C524">
        <v>1709</v>
      </c>
    </row>
    <row r="525" spans="1:3" x14ac:dyDescent="0.25">
      <c r="A525" t="s">
        <v>1358</v>
      </c>
      <c r="B525">
        <v>91383</v>
      </c>
      <c r="C525">
        <v>1648</v>
      </c>
    </row>
    <row r="526" spans="1:3" x14ac:dyDescent="0.25">
      <c r="A526" t="s">
        <v>974</v>
      </c>
      <c r="B526">
        <v>91467</v>
      </c>
      <c r="C526">
        <v>1873</v>
      </c>
    </row>
    <row r="527" spans="1:3" x14ac:dyDescent="0.25">
      <c r="A527" t="s">
        <v>1001</v>
      </c>
      <c r="B527">
        <v>91500</v>
      </c>
      <c r="C527">
        <v>1696</v>
      </c>
    </row>
    <row r="528" spans="1:3" x14ac:dyDescent="0.25">
      <c r="A528" t="s">
        <v>883</v>
      </c>
      <c r="B528">
        <v>91556</v>
      </c>
      <c r="C528">
        <v>1979</v>
      </c>
    </row>
    <row r="529" spans="1:3" x14ac:dyDescent="0.25">
      <c r="A529" t="s">
        <v>1333</v>
      </c>
      <c r="B529">
        <v>91591</v>
      </c>
      <c r="C529">
        <v>1429</v>
      </c>
    </row>
    <row r="530" spans="1:3" x14ac:dyDescent="0.25">
      <c r="A530" t="s">
        <v>1646</v>
      </c>
      <c r="B530">
        <v>91684</v>
      </c>
      <c r="C530">
        <v>1462</v>
      </c>
    </row>
    <row r="531" spans="1:3" x14ac:dyDescent="0.25">
      <c r="A531" t="s">
        <v>1419</v>
      </c>
      <c r="B531">
        <v>91829</v>
      </c>
      <c r="C531">
        <v>1762</v>
      </c>
    </row>
    <row r="532" spans="1:3" x14ac:dyDescent="0.25">
      <c r="A532" t="s">
        <v>1374</v>
      </c>
      <c r="B532">
        <v>91836</v>
      </c>
      <c r="C532">
        <v>1586</v>
      </c>
    </row>
    <row r="533" spans="1:3" x14ac:dyDescent="0.25">
      <c r="A533" t="s">
        <v>1418</v>
      </c>
      <c r="B533">
        <v>91932</v>
      </c>
      <c r="C533">
        <v>1596</v>
      </c>
    </row>
    <row r="534" spans="1:3" x14ac:dyDescent="0.25">
      <c r="A534" t="s">
        <v>1705</v>
      </c>
      <c r="B534">
        <v>91973</v>
      </c>
      <c r="C534">
        <v>1465</v>
      </c>
    </row>
    <row r="535" spans="1:3" x14ac:dyDescent="0.25">
      <c r="A535" t="s">
        <v>914</v>
      </c>
      <c r="B535">
        <v>91996</v>
      </c>
      <c r="C535">
        <v>2280</v>
      </c>
    </row>
    <row r="536" spans="1:3" x14ac:dyDescent="0.25">
      <c r="A536" t="s">
        <v>1616</v>
      </c>
      <c r="B536">
        <v>92283</v>
      </c>
      <c r="C536">
        <v>1493</v>
      </c>
    </row>
    <row r="537" spans="1:3" x14ac:dyDescent="0.25">
      <c r="A537" t="s">
        <v>1188</v>
      </c>
      <c r="B537">
        <v>92500</v>
      </c>
      <c r="C537">
        <v>1268</v>
      </c>
    </row>
    <row r="538" spans="1:3" x14ac:dyDescent="0.25">
      <c r="A538" t="s">
        <v>1204</v>
      </c>
      <c r="B538">
        <v>92750</v>
      </c>
      <c r="C538">
        <v>1582</v>
      </c>
    </row>
    <row r="539" spans="1:3" x14ac:dyDescent="0.25">
      <c r="A539" t="s">
        <v>1697</v>
      </c>
      <c r="B539">
        <v>92813</v>
      </c>
      <c r="C539">
        <v>1280</v>
      </c>
    </row>
    <row r="540" spans="1:3" x14ac:dyDescent="0.25">
      <c r="A540" t="s">
        <v>1386</v>
      </c>
      <c r="B540">
        <v>93125</v>
      </c>
      <c r="C540">
        <v>1552</v>
      </c>
    </row>
    <row r="541" spans="1:3" x14ac:dyDescent="0.25">
      <c r="A541" t="s">
        <v>1278</v>
      </c>
      <c r="B541">
        <v>93403</v>
      </c>
      <c r="C541">
        <v>1502</v>
      </c>
    </row>
    <row r="542" spans="1:3" x14ac:dyDescent="0.25">
      <c r="A542" t="s">
        <v>1698</v>
      </c>
      <c r="B542">
        <v>93472</v>
      </c>
      <c r="C542">
        <v>1240</v>
      </c>
    </row>
    <row r="543" spans="1:3" x14ac:dyDescent="0.25">
      <c r="A543" t="s">
        <v>1017</v>
      </c>
      <c r="B543">
        <v>93558</v>
      </c>
      <c r="C543">
        <v>1831</v>
      </c>
    </row>
    <row r="544" spans="1:3" x14ac:dyDescent="0.25">
      <c r="A544" t="s">
        <v>1282</v>
      </c>
      <c r="B544">
        <v>93571</v>
      </c>
      <c r="C544">
        <v>1586</v>
      </c>
    </row>
    <row r="545" spans="1:3" x14ac:dyDescent="0.25">
      <c r="A545" t="s">
        <v>1454</v>
      </c>
      <c r="B545">
        <v>93632</v>
      </c>
      <c r="C545">
        <v>1699</v>
      </c>
    </row>
    <row r="546" spans="1:3" x14ac:dyDescent="0.25">
      <c r="A546" t="s">
        <v>1676</v>
      </c>
      <c r="B546">
        <v>93839</v>
      </c>
      <c r="C546">
        <v>1487</v>
      </c>
    </row>
    <row r="547" spans="1:3" x14ac:dyDescent="0.25">
      <c r="A547" t="s">
        <v>1230</v>
      </c>
      <c r="B547">
        <v>93843</v>
      </c>
      <c r="C547">
        <v>1818</v>
      </c>
    </row>
    <row r="548" spans="1:3" x14ac:dyDescent="0.25">
      <c r="A548" t="s">
        <v>1379</v>
      </c>
      <c r="B548">
        <v>93945</v>
      </c>
      <c r="C548">
        <v>1594</v>
      </c>
    </row>
    <row r="549" spans="1:3" x14ac:dyDescent="0.25">
      <c r="A549" t="s">
        <v>1156</v>
      </c>
      <c r="B549">
        <v>94167</v>
      </c>
      <c r="C549">
        <v>1496</v>
      </c>
    </row>
    <row r="550" spans="1:3" x14ac:dyDescent="0.25">
      <c r="A550" t="s">
        <v>1583</v>
      </c>
      <c r="B550">
        <v>94434</v>
      </c>
      <c r="C550">
        <v>1597</v>
      </c>
    </row>
    <row r="551" spans="1:3" x14ac:dyDescent="0.25">
      <c r="A551" t="s">
        <v>1584</v>
      </c>
      <c r="B551">
        <v>94576</v>
      </c>
      <c r="C551">
        <v>1475</v>
      </c>
    </row>
    <row r="552" spans="1:3" x14ac:dyDescent="0.25">
      <c r="A552" t="s">
        <v>1630</v>
      </c>
      <c r="B552">
        <v>94592</v>
      </c>
      <c r="C552">
        <v>1565</v>
      </c>
    </row>
    <row r="553" spans="1:3" x14ac:dyDescent="0.25">
      <c r="A553" t="s">
        <v>1142</v>
      </c>
      <c r="B553">
        <v>94872</v>
      </c>
      <c r="C553">
        <v>1648</v>
      </c>
    </row>
    <row r="554" spans="1:3" x14ac:dyDescent="0.25">
      <c r="A554" t="s">
        <v>1391</v>
      </c>
      <c r="B554">
        <v>95057</v>
      </c>
      <c r="C554">
        <v>1694</v>
      </c>
    </row>
    <row r="555" spans="1:3" x14ac:dyDescent="0.25">
      <c r="A555" t="s">
        <v>1477</v>
      </c>
      <c r="B555">
        <v>95125</v>
      </c>
      <c r="C555">
        <v>1710</v>
      </c>
    </row>
    <row r="556" spans="1:3" x14ac:dyDescent="0.25">
      <c r="A556" t="s">
        <v>1052</v>
      </c>
      <c r="B556">
        <v>95234</v>
      </c>
      <c r="C556">
        <v>1694</v>
      </c>
    </row>
    <row r="557" spans="1:3" x14ac:dyDescent="0.25">
      <c r="A557" t="s">
        <v>1359</v>
      </c>
      <c r="B557">
        <v>95240</v>
      </c>
      <c r="C557">
        <v>1358</v>
      </c>
    </row>
    <row r="558" spans="1:3" x14ac:dyDescent="0.25">
      <c r="A558" t="s">
        <v>944</v>
      </c>
      <c r="B558">
        <v>95279</v>
      </c>
      <c r="C558">
        <v>2131</v>
      </c>
    </row>
    <row r="559" spans="1:3" x14ac:dyDescent="0.25">
      <c r="A559" t="s">
        <v>1591</v>
      </c>
      <c r="B559">
        <v>95642</v>
      </c>
      <c r="C559">
        <v>1661</v>
      </c>
    </row>
    <row r="560" spans="1:3" x14ac:dyDescent="0.25">
      <c r="A560" t="s">
        <v>1332</v>
      </c>
      <c r="B560">
        <v>95795</v>
      </c>
      <c r="C560">
        <v>1421</v>
      </c>
    </row>
    <row r="561" spans="1:3" x14ac:dyDescent="0.25">
      <c r="A561" t="s">
        <v>928</v>
      </c>
      <c r="B561">
        <v>95948</v>
      </c>
      <c r="C561">
        <v>1955</v>
      </c>
    </row>
    <row r="562" spans="1:3" x14ac:dyDescent="0.25">
      <c r="A562" t="s">
        <v>1382</v>
      </c>
      <c r="B562">
        <v>96111</v>
      </c>
      <c r="C562">
        <v>1576</v>
      </c>
    </row>
    <row r="563" spans="1:3" x14ac:dyDescent="0.25">
      <c r="A563" t="s">
        <v>1224</v>
      </c>
      <c r="B563">
        <v>96472</v>
      </c>
      <c r="C563">
        <v>1454</v>
      </c>
    </row>
    <row r="564" spans="1:3" x14ac:dyDescent="0.25">
      <c r="A564" t="s">
        <v>1617</v>
      </c>
      <c r="B564">
        <v>96607</v>
      </c>
      <c r="C564">
        <v>1494</v>
      </c>
    </row>
    <row r="565" spans="1:3" x14ac:dyDescent="0.25">
      <c r="A565" t="s">
        <v>1118</v>
      </c>
      <c r="B565">
        <v>96658</v>
      </c>
      <c r="C565">
        <v>1560</v>
      </c>
    </row>
    <row r="566" spans="1:3" x14ac:dyDescent="0.25">
      <c r="A566" t="s">
        <v>1638</v>
      </c>
      <c r="B566">
        <v>96719</v>
      </c>
      <c r="C566">
        <v>1506</v>
      </c>
    </row>
    <row r="567" spans="1:3" x14ac:dyDescent="0.25">
      <c r="A567" t="s">
        <v>1198</v>
      </c>
      <c r="B567">
        <v>96875</v>
      </c>
      <c r="C567">
        <v>1792</v>
      </c>
    </row>
    <row r="568" spans="1:3" x14ac:dyDescent="0.25">
      <c r="A568" t="s">
        <v>1448</v>
      </c>
      <c r="B568">
        <v>96916</v>
      </c>
      <c r="C568">
        <v>1905</v>
      </c>
    </row>
    <row r="569" spans="1:3" x14ac:dyDescent="0.25">
      <c r="A569" t="s">
        <v>1602</v>
      </c>
      <c r="B569">
        <v>97750</v>
      </c>
      <c r="C569">
        <v>1528</v>
      </c>
    </row>
    <row r="570" spans="1:3" x14ac:dyDescent="0.25">
      <c r="A570" t="s">
        <v>1159</v>
      </c>
      <c r="B570">
        <v>98000</v>
      </c>
      <c r="C570">
        <v>1768</v>
      </c>
    </row>
    <row r="571" spans="1:3" x14ac:dyDescent="0.25">
      <c r="A571" t="s">
        <v>1592</v>
      </c>
      <c r="B571">
        <v>98000</v>
      </c>
      <c r="C571">
        <v>1396</v>
      </c>
    </row>
    <row r="572" spans="1:3" x14ac:dyDescent="0.25">
      <c r="A572" t="s">
        <v>1328</v>
      </c>
      <c r="B572">
        <v>98250</v>
      </c>
      <c r="C572">
        <v>1570</v>
      </c>
    </row>
    <row r="573" spans="1:3" x14ac:dyDescent="0.25">
      <c r="A573" t="s">
        <v>1350</v>
      </c>
      <c r="B573">
        <v>98409</v>
      </c>
      <c r="C573">
        <v>1623</v>
      </c>
    </row>
    <row r="574" spans="1:3" x14ac:dyDescent="0.25">
      <c r="A574" t="s">
        <v>1168</v>
      </c>
      <c r="B574">
        <v>98611</v>
      </c>
      <c r="C574">
        <v>1627</v>
      </c>
    </row>
    <row r="575" spans="1:3" x14ac:dyDescent="0.25">
      <c r="A575" t="s">
        <v>937</v>
      </c>
      <c r="B575">
        <v>98636</v>
      </c>
      <c r="C575">
        <v>1940</v>
      </c>
    </row>
    <row r="576" spans="1:3" x14ac:dyDescent="0.25">
      <c r="A576" t="s">
        <v>1203</v>
      </c>
      <c r="B576">
        <v>98664</v>
      </c>
      <c r="C576">
        <v>1549</v>
      </c>
    </row>
    <row r="577" spans="1:3" x14ac:dyDescent="0.25">
      <c r="A577" t="s">
        <v>909</v>
      </c>
      <c r="B577">
        <v>99112</v>
      </c>
      <c r="C577">
        <v>1969</v>
      </c>
    </row>
    <row r="578" spans="1:3" x14ac:dyDescent="0.25">
      <c r="A578" t="s">
        <v>1549</v>
      </c>
      <c r="B578">
        <v>99391</v>
      </c>
      <c r="C578">
        <v>1752</v>
      </c>
    </row>
    <row r="579" spans="1:3" x14ac:dyDescent="0.25">
      <c r="A579" t="s">
        <v>1508</v>
      </c>
      <c r="B579">
        <v>99554</v>
      </c>
      <c r="C579">
        <v>1497</v>
      </c>
    </row>
    <row r="580" spans="1:3" x14ac:dyDescent="0.25">
      <c r="A580" t="s">
        <v>1192</v>
      </c>
      <c r="B580">
        <v>99617</v>
      </c>
      <c r="C580">
        <v>1511</v>
      </c>
    </row>
    <row r="581" spans="1:3" x14ac:dyDescent="0.25">
      <c r="A581" t="s">
        <v>1088</v>
      </c>
      <c r="B581">
        <v>99722</v>
      </c>
      <c r="C581">
        <v>1473</v>
      </c>
    </row>
    <row r="582" spans="1:3" x14ac:dyDescent="0.25">
      <c r="A582" t="s">
        <v>1091</v>
      </c>
      <c r="B582">
        <v>99743</v>
      </c>
      <c r="C582">
        <v>1591</v>
      </c>
    </row>
    <row r="583" spans="1:3" x14ac:dyDescent="0.25">
      <c r="A583" t="s">
        <v>1395</v>
      </c>
      <c r="B583">
        <v>99779</v>
      </c>
      <c r="C583">
        <v>1823</v>
      </c>
    </row>
    <row r="584" spans="1:3" x14ac:dyDescent="0.25">
      <c r="A584" t="s">
        <v>1023</v>
      </c>
      <c r="B584">
        <v>100156</v>
      </c>
      <c r="C584">
        <v>1861</v>
      </c>
    </row>
    <row r="585" spans="1:3" x14ac:dyDescent="0.25">
      <c r="A585" t="s">
        <v>1524</v>
      </c>
      <c r="B585">
        <v>100286</v>
      </c>
      <c r="C585">
        <v>1782</v>
      </c>
    </row>
    <row r="586" spans="1:3" x14ac:dyDescent="0.25">
      <c r="A586" t="s">
        <v>1438</v>
      </c>
      <c r="B586">
        <v>100309</v>
      </c>
      <c r="C586">
        <v>1797</v>
      </c>
    </row>
    <row r="587" spans="1:3" x14ac:dyDescent="0.25">
      <c r="A587" t="s">
        <v>1031</v>
      </c>
      <c r="B587">
        <v>100357</v>
      </c>
      <c r="C587">
        <v>2200</v>
      </c>
    </row>
    <row r="588" spans="1:3" x14ac:dyDescent="0.25">
      <c r="A588" t="s">
        <v>1590</v>
      </c>
      <c r="B588">
        <v>100435</v>
      </c>
      <c r="C588">
        <v>1779</v>
      </c>
    </row>
    <row r="589" spans="1:3" x14ac:dyDescent="0.25">
      <c r="A589" t="s">
        <v>1608</v>
      </c>
      <c r="B589">
        <v>100757</v>
      </c>
      <c r="C589">
        <v>1517</v>
      </c>
    </row>
    <row r="590" spans="1:3" x14ac:dyDescent="0.25">
      <c r="A590" t="s">
        <v>929</v>
      </c>
      <c r="B590">
        <v>100813</v>
      </c>
      <c r="C590">
        <v>2347</v>
      </c>
    </row>
    <row r="591" spans="1:3" x14ac:dyDescent="0.25">
      <c r="A591" t="s">
        <v>1670</v>
      </c>
      <c r="B591">
        <v>100833</v>
      </c>
      <c r="C591">
        <v>1587</v>
      </c>
    </row>
    <row r="592" spans="1:3" x14ac:dyDescent="0.25">
      <c r="A592" t="s">
        <v>1061</v>
      </c>
      <c r="B592">
        <v>101679</v>
      </c>
      <c r="C592">
        <v>1757</v>
      </c>
    </row>
    <row r="593" spans="1:3" x14ac:dyDescent="0.25">
      <c r="A593" t="s">
        <v>1085</v>
      </c>
      <c r="B593">
        <v>101818</v>
      </c>
      <c r="C593">
        <v>1838</v>
      </c>
    </row>
    <row r="594" spans="1:3" x14ac:dyDescent="0.25">
      <c r="A594" t="s">
        <v>1548</v>
      </c>
      <c r="B594">
        <v>101848</v>
      </c>
      <c r="C594">
        <v>1522</v>
      </c>
    </row>
    <row r="595" spans="1:3" x14ac:dyDescent="0.25">
      <c r="A595" t="s">
        <v>1208</v>
      </c>
      <c r="B595">
        <v>101964</v>
      </c>
      <c r="C595">
        <v>1333</v>
      </c>
    </row>
    <row r="596" spans="1:3" x14ac:dyDescent="0.25">
      <c r="A596" t="s">
        <v>1314</v>
      </c>
      <c r="B596">
        <v>101974</v>
      </c>
      <c r="C596">
        <v>1923</v>
      </c>
    </row>
    <row r="597" spans="1:3" x14ac:dyDescent="0.25">
      <c r="A597" t="s">
        <v>1666</v>
      </c>
      <c r="B597">
        <v>102222</v>
      </c>
      <c r="C597">
        <v>1797</v>
      </c>
    </row>
    <row r="598" spans="1:3" x14ac:dyDescent="0.25">
      <c r="A598" t="s">
        <v>1150</v>
      </c>
      <c r="B598">
        <v>102227</v>
      </c>
      <c r="C598">
        <v>1493</v>
      </c>
    </row>
    <row r="599" spans="1:3" x14ac:dyDescent="0.25">
      <c r="A599" t="s">
        <v>1642</v>
      </c>
      <c r="B599">
        <v>102610</v>
      </c>
      <c r="C599">
        <v>1720</v>
      </c>
    </row>
    <row r="600" spans="1:3" x14ac:dyDescent="0.25">
      <c r="A600" t="s">
        <v>1543</v>
      </c>
      <c r="B600">
        <v>102656</v>
      </c>
      <c r="C600">
        <v>1507</v>
      </c>
    </row>
    <row r="601" spans="1:3" x14ac:dyDescent="0.25">
      <c r="A601" t="s">
        <v>1143</v>
      </c>
      <c r="B601">
        <v>102688</v>
      </c>
      <c r="C601">
        <v>1746</v>
      </c>
    </row>
    <row r="602" spans="1:3" x14ac:dyDescent="0.25">
      <c r="A602" t="s">
        <v>1585</v>
      </c>
      <c r="B602">
        <v>102697</v>
      </c>
      <c r="C602">
        <v>1664</v>
      </c>
    </row>
    <row r="603" spans="1:3" x14ac:dyDescent="0.25">
      <c r="A603" t="s">
        <v>1218</v>
      </c>
      <c r="B603">
        <v>102955</v>
      </c>
      <c r="C603">
        <v>1589</v>
      </c>
    </row>
    <row r="604" spans="1:3" x14ac:dyDescent="0.25">
      <c r="A604" t="s">
        <v>1675</v>
      </c>
      <c r="B604">
        <v>103348</v>
      </c>
      <c r="C604">
        <v>1618</v>
      </c>
    </row>
    <row r="605" spans="1:3" x14ac:dyDescent="0.25">
      <c r="A605" t="s">
        <v>1626</v>
      </c>
      <c r="B605">
        <v>103558</v>
      </c>
      <c r="C605">
        <v>1763</v>
      </c>
    </row>
    <row r="606" spans="1:3" x14ac:dyDescent="0.25">
      <c r="A606" t="s">
        <v>1443</v>
      </c>
      <c r="B606">
        <v>103598</v>
      </c>
      <c r="C606">
        <v>1613</v>
      </c>
    </row>
    <row r="607" spans="1:3" x14ac:dyDescent="0.25">
      <c r="A607" t="s">
        <v>1673</v>
      </c>
      <c r="B607">
        <v>103631</v>
      </c>
      <c r="C607">
        <v>1669</v>
      </c>
    </row>
    <row r="608" spans="1:3" x14ac:dyDescent="0.25">
      <c r="A608" t="s">
        <v>902</v>
      </c>
      <c r="B608">
        <v>103810</v>
      </c>
      <c r="C608">
        <v>1898</v>
      </c>
    </row>
    <row r="609" spans="1:3" x14ac:dyDescent="0.25">
      <c r="A609" t="s">
        <v>1162</v>
      </c>
      <c r="B609">
        <v>104336</v>
      </c>
      <c r="C609">
        <v>1214</v>
      </c>
    </row>
    <row r="610" spans="1:3" x14ac:dyDescent="0.25">
      <c r="A610" t="s">
        <v>1323</v>
      </c>
      <c r="B610">
        <v>104375</v>
      </c>
      <c r="C610">
        <v>1948</v>
      </c>
    </row>
    <row r="611" spans="1:3" x14ac:dyDescent="0.25">
      <c r="A611" t="s">
        <v>936</v>
      </c>
      <c r="B611">
        <v>104417</v>
      </c>
      <c r="C611">
        <v>1919</v>
      </c>
    </row>
    <row r="612" spans="1:3" x14ac:dyDescent="0.25">
      <c r="A612" t="s">
        <v>1042</v>
      </c>
      <c r="B612">
        <v>104432</v>
      </c>
      <c r="C612">
        <v>1895</v>
      </c>
    </row>
    <row r="613" spans="1:3" x14ac:dyDescent="0.25">
      <c r="A613" t="s">
        <v>1292</v>
      </c>
      <c r="B613">
        <v>104500</v>
      </c>
      <c r="C613">
        <v>1647</v>
      </c>
    </row>
    <row r="614" spans="1:3" x14ac:dyDescent="0.25">
      <c r="A614" t="s">
        <v>884</v>
      </c>
      <c r="B614">
        <v>104868</v>
      </c>
      <c r="C614">
        <v>2018</v>
      </c>
    </row>
    <row r="615" spans="1:3" x14ac:dyDescent="0.25">
      <c r="A615" t="s">
        <v>1161</v>
      </c>
      <c r="B615">
        <v>105000</v>
      </c>
      <c r="C615">
        <v>1759</v>
      </c>
    </row>
    <row r="616" spans="1:3" x14ac:dyDescent="0.25">
      <c r="A616" t="s">
        <v>1166</v>
      </c>
      <c r="B616">
        <v>105066</v>
      </c>
      <c r="C616">
        <v>1483</v>
      </c>
    </row>
    <row r="617" spans="1:3" x14ac:dyDescent="0.25">
      <c r="A617" t="s">
        <v>1658</v>
      </c>
      <c r="B617">
        <v>105328</v>
      </c>
      <c r="C617">
        <v>1487</v>
      </c>
    </row>
    <row r="618" spans="1:3" x14ac:dyDescent="0.25">
      <c r="A618" t="s">
        <v>1385</v>
      </c>
      <c r="B618">
        <v>105441</v>
      </c>
      <c r="C618">
        <v>1838</v>
      </c>
    </row>
    <row r="619" spans="1:3" x14ac:dyDescent="0.25">
      <c r="A619" t="s">
        <v>1066</v>
      </c>
      <c r="B619">
        <v>105528</v>
      </c>
      <c r="C619">
        <v>1936</v>
      </c>
    </row>
    <row r="620" spans="1:3" x14ac:dyDescent="0.25">
      <c r="A620" t="s">
        <v>1354</v>
      </c>
      <c r="B620">
        <v>105701</v>
      </c>
      <c r="C620">
        <v>1769</v>
      </c>
    </row>
    <row r="621" spans="1:3" x14ac:dyDescent="0.25">
      <c r="A621" t="s">
        <v>1330</v>
      </c>
      <c r="B621">
        <v>105708</v>
      </c>
      <c r="C621">
        <v>1281</v>
      </c>
    </row>
    <row r="622" spans="1:3" x14ac:dyDescent="0.25">
      <c r="A622" t="s">
        <v>1468</v>
      </c>
      <c r="B622">
        <v>105759</v>
      </c>
      <c r="C622">
        <v>1649</v>
      </c>
    </row>
    <row r="623" spans="1:3" x14ac:dyDescent="0.25">
      <c r="A623" t="s">
        <v>1528</v>
      </c>
      <c r="B623">
        <v>105769</v>
      </c>
      <c r="C623">
        <v>1827</v>
      </c>
    </row>
    <row r="624" spans="1:3" x14ac:dyDescent="0.25">
      <c r="A624" t="s">
        <v>1659</v>
      </c>
      <c r="B624">
        <v>105772</v>
      </c>
      <c r="C624">
        <v>1778</v>
      </c>
    </row>
    <row r="625" spans="1:3" x14ac:dyDescent="0.25">
      <c r="A625" t="s">
        <v>1467</v>
      </c>
      <c r="B625">
        <v>105833</v>
      </c>
      <c r="C625">
        <v>1727</v>
      </c>
    </row>
    <row r="626" spans="1:3" x14ac:dyDescent="0.25">
      <c r="A626" t="s">
        <v>1529</v>
      </c>
      <c r="B626">
        <v>106063</v>
      </c>
      <c r="C626">
        <v>1906</v>
      </c>
    </row>
    <row r="627" spans="1:3" x14ac:dyDescent="0.25">
      <c r="A627" t="s">
        <v>1631</v>
      </c>
      <c r="B627">
        <v>106111</v>
      </c>
      <c r="C627">
        <v>1589</v>
      </c>
    </row>
    <row r="628" spans="1:3" x14ac:dyDescent="0.25">
      <c r="A628" t="s">
        <v>1481</v>
      </c>
      <c r="B628">
        <v>106250</v>
      </c>
      <c r="C628">
        <v>1724</v>
      </c>
    </row>
    <row r="629" spans="1:3" x14ac:dyDescent="0.25">
      <c r="A629" t="s">
        <v>1070</v>
      </c>
      <c r="B629">
        <v>106296</v>
      </c>
      <c r="C629">
        <v>1962</v>
      </c>
    </row>
    <row r="630" spans="1:3" x14ac:dyDescent="0.25">
      <c r="A630" t="s">
        <v>1336</v>
      </c>
      <c r="B630">
        <v>106765</v>
      </c>
      <c r="C630">
        <v>1649</v>
      </c>
    </row>
    <row r="631" spans="1:3" x14ac:dyDescent="0.25">
      <c r="A631" t="s">
        <v>1146</v>
      </c>
      <c r="B631">
        <v>106782</v>
      </c>
      <c r="C631">
        <v>1549</v>
      </c>
    </row>
    <row r="632" spans="1:3" x14ac:dyDescent="0.25">
      <c r="A632" t="s">
        <v>1474</v>
      </c>
      <c r="B632">
        <v>106904</v>
      </c>
      <c r="C632">
        <v>2045</v>
      </c>
    </row>
    <row r="633" spans="1:3" x14ac:dyDescent="0.25">
      <c r="A633" t="s">
        <v>1062</v>
      </c>
      <c r="B633">
        <v>106915</v>
      </c>
      <c r="C633">
        <v>1972</v>
      </c>
    </row>
    <row r="634" spans="1:3" x14ac:dyDescent="0.25">
      <c r="A634" t="s">
        <v>1071</v>
      </c>
      <c r="B634">
        <v>107033</v>
      </c>
      <c r="C634">
        <v>1991</v>
      </c>
    </row>
    <row r="635" spans="1:3" x14ac:dyDescent="0.25">
      <c r="A635" t="s">
        <v>1317</v>
      </c>
      <c r="B635">
        <v>107109</v>
      </c>
      <c r="C635">
        <v>1988</v>
      </c>
    </row>
    <row r="636" spans="1:3" x14ac:dyDescent="0.25">
      <c r="A636" t="s">
        <v>1546</v>
      </c>
      <c r="B636">
        <v>107500</v>
      </c>
      <c r="C636">
        <v>1778</v>
      </c>
    </row>
    <row r="637" spans="1:3" x14ac:dyDescent="0.25">
      <c r="A637" t="s">
        <v>1478</v>
      </c>
      <c r="B637">
        <v>107619</v>
      </c>
      <c r="C637">
        <v>1824</v>
      </c>
    </row>
    <row r="638" spans="1:3" x14ac:dyDescent="0.25">
      <c r="A638" t="s">
        <v>1172</v>
      </c>
      <c r="B638">
        <v>107670</v>
      </c>
      <c r="C638">
        <v>1572</v>
      </c>
    </row>
    <row r="639" spans="1:3" x14ac:dyDescent="0.25">
      <c r="A639" t="s">
        <v>1325</v>
      </c>
      <c r="B639">
        <v>108250</v>
      </c>
      <c r="C639">
        <v>1915</v>
      </c>
    </row>
    <row r="640" spans="1:3" x14ac:dyDescent="0.25">
      <c r="A640" t="s">
        <v>1043</v>
      </c>
      <c r="B640">
        <v>108636</v>
      </c>
      <c r="C640">
        <v>1867</v>
      </c>
    </row>
    <row r="641" spans="1:3" x14ac:dyDescent="0.25">
      <c r="A641" t="s">
        <v>1535</v>
      </c>
      <c r="B641">
        <v>108750</v>
      </c>
      <c r="C641">
        <v>1577</v>
      </c>
    </row>
    <row r="642" spans="1:3" x14ac:dyDescent="0.25">
      <c r="A642" t="s">
        <v>1316</v>
      </c>
      <c r="B642">
        <v>109167</v>
      </c>
      <c r="C642">
        <v>1878</v>
      </c>
    </row>
    <row r="643" spans="1:3" x14ac:dyDescent="0.25">
      <c r="A643" t="s">
        <v>1380</v>
      </c>
      <c r="B643">
        <v>109429</v>
      </c>
      <c r="C643">
        <v>1826</v>
      </c>
    </row>
    <row r="644" spans="1:3" x14ac:dyDescent="0.25">
      <c r="A644" t="s">
        <v>1643</v>
      </c>
      <c r="B644">
        <v>109460</v>
      </c>
      <c r="C644">
        <v>1674</v>
      </c>
    </row>
    <row r="645" spans="1:3" x14ac:dyDescent="0.25">
      <c r="A645" t="s">
        <v>1199</v>
      </c>
      <c r="B645">
        <v>109605</v>
      </c>
      <c r="C645">
        <v>1660</v>
      </c>
    </row>
    <row r="646" spans="1:3" x14ac:dyDescent="0.25">
      <c r="A646" t="s">
        <v>1180</v>
      </c>
      <c r="B646">
        <v>109671</v>
      </c>
      <c r="C646">
        <v>1615</v>
      </c>
    </row>
    <row r="647" spans="1:3" x14ac:dyDescent="0.25">
      <c r="A647" t="s">
        <v>1327</v>
      </c>
      <c r="B647">
        <v>109688</v>
      </c>
      <c r="C647">
        <v>1739</v>
      </c>
    </row>
    <row r="648" spans="1:3" x14ac:dyDescent="0.25">
      <c r="A648" t="s">
        <v>1329</v>
      </c>
      <c r="B648">
        <v>109886</v>
      </c>
      <c r="C648">
        <v>1464</v>
      </c>
    </row>
    <row r="649" spans="1:3" x14ac:dyDescent="0.25">
      <c r="A649" t="s">
        <v>1677</v>
      </c>
      <c r="B649">
        <v>109962</v>
      </c>
      <c r="C649">
        <v>1517</v>
      </c>
    </row>
    <row r="650" spans="1:3" x14ac:dyDescent="0.25">
      <c r="A650" t="s">
        <v>1044</v>
      </c>
      <c r="B650">
        <v>110365</v>
      </c>
      <c r="C650">
        <v>1621</v>
      </c>
    </row>
    <row r="651" spans="1:3" x14ac:dyDescent="0.25">
      <c r="A651" t="s">
        <v>1384</v>
      </c>
      <c r="B651">
        <v>110497</v>
      </c>
      <c r="C651">
        <v>1867</v>
      </c>
    </row>
    <row r="652" spans="1:3" x14ac:dyDescent="0.25">
      <c r="A652" t="s">
        <v>1394</v>
      </c>
      <c r="B652">
        <v>110543</v>
      </c>
      <c r="C652">
        <v>1948</v>
      </c>
    </row>
    <row r="653" spans="1:3" x14ac:dyDescent="0.25">
      <c r="A653" t="s">
        <v>1068</v>
      </c>
      <c r="B653">
        <v>110625</v>
      </c>
      <c r="C653">
        <v>2079</v>
      </c>
    </row>
    <row r="654" spans="1:3" x14ac:dyDescent="0.25">
      <c r="A654" t="s">
        <v>1601</v>
      </c>
      <c r="B654">
        <v>110625</v>
      </c>
      <c r="C654">
        <v>1712</v>
      </c>
    </row>
    <row r="655" spans="1:3" x14ac:dyDescent="0.25">
      <c r="A655" t="s">
        <v>1312</v>
      </c>
      <c r="B655">
        <v>111250</v>
      </c>
      <c r="C655">
        <v>1890</v>
      </c>
    </row>
    <row r="656" spans="1:3" x14ac:dyDescent="0.25">
      <c r="A656" t="s">
        <v>1034</v>
      </c>
      <c r="B656">
        <v>111793</v>
      </c>
      <c r="C656">
        <v>2304</v>
      </c>
    </row>
    <row r="657" spans="1:3" x14ac:dyDescent="0.25">
      <c r="A657" t="s">
        <v>1295</v>
      </c>
      <c r="B657">
        <v>111809</v>
      </c>
      <c r="C657">
        <v>1678</v>
      </c>
    </row>
    <row r="658" spans="1:3" x14ac:dyDescent="0.25">
      <c r="A658" t="s">
        <v>1603</v>
      </c>
      <c r="B658">
        <v>111849</v>
      </c>
      <c r="C658">
        <v>1443</v>
      </c>
    </row>
    <row r="659" spans="1:3" x14ac:dyDescent="0.25">
      <c r="A659" t="s">
        <v>1526</v>
      </c>
      <c r="B659">
        <v>111983</v>
      </c>
      <c r="C659">
        <v>2174</v>
      </c>
    </row>
    <row r="660" spans="1:3" x14ac:dyDescent="0.25">
      <c r="A660" t="s">
        <v>904</v>
      </c>
      <c r="B660">
        <v>112188</v>
      </c>
      <c r="C660">
        <v>2357</v>
      </c>
    </row>
    <row r="661" spans="1:3" x14ac:dyDescent="0.25">
      <c r="A661" t="s">
        <v>1181</v>
      </c>
      <c r="B661">
        <v>112500</v>
      </c>
      <c r="C661">
        <v>1850</v>
      </c>
    </row>
    <row r="662" spans="1:3" x14ac:dyDescent="0.25">
      <c r="A662" t="s">
        <v>1303</v>
      </c>
      <c r="B662">
        <v>112557</v>
      </c>
      <c r="C662">
        <v>1849</v>
      </c>
    </row>
    <row r="663" spans="1:3" x14ac:dyDescent="0.25">
      <c r="A663" t="s">
        <v>1375</v>
      </c>
      <c r="B663">
        <v>113466</v>
      </c>
      <c r="C663">
        <v>1955</v>
      </c>
    </row>
    <row r="664" spans="1:3" x14ac:dyDescent="0.25">
      <c r="A664" t="s">
        <v>1547</v>
      </c>
      <c r="B664">
        <v>113500</v>
      </c>
      <c r="C664">
        <v>1981</v>
      </c>
    </row>
    <row r="665" spans="1:3" x14ac:dyDescent="0.25">
      <c r="A665" t="s">
        <v>927</v>
      </c>
      <c r="B665">
        <v>113594</v>
      </c>
      <c r="C665">
        <v>2278</v>
      </c>
    </row>
    <row r="666" spans="1:3" x14ac:dyDescent="0.25">
      <c r="A666" t="s">
        <v>1027</v>
      </c>
      <c r="B666">
        <v>113636</v>
      </c>
      <c r="C666">
        <v>2439</v>
      </c>
    </row>
    <row r="667" spans="1:3" x14ac:dyDescent="0.25">
      <c r="A667" t="s">
        <v>1475</v>
      </c>
      <c r="B667">
        <v>113765</v>
      </c>
      <c r="C667">
        <v>2369</v>
      </c>
    </row>
    <row r="668" spans="1:3" x14ac:dyDescent="0.25">
      <c r="A668" t="s">
        <v>1024</v>
      </c>
      <c r="B668">
        <v>113814</v>
      </c>
      <c r="C668">
        <v>2062</v>
      </c>
    </row>
    <row r="669" spans="1:3" x14ac:dyDescent="0.25">
      <c r="A669" t="s">
        <v>1076</v>
      </c>
      <c r="B669">
        <v>114773</v>
      </c>
      <c r="C669">
        <v>1980</v>
      </c>
    </row>
    <row r="670" spans="1:3" x14ac:dyDescent="0.25">
      <c r="A670" t="s">
        <v>1196</v>
      </c>
      <c r="B670">
        <v>114792</v>
      </c>
      <c r="C670">
        <v>1698</v>
      </c>
    </row>
    <row r="671" spans="1:3" x14ac:dyDescent="0.25">
      <c r="A671" t="s">
        <v>1539</v>
      </c>
      <c r="B671">
        <v>115625</v>
      </c>
      <c r="C671">
        <v>1667</v>
      </c>
    </row>
    <row r="672" spans="1:3" x14ac:dyDescent="0.25">
      <c r="A672" t="s">
        <v>1672</v>
      </c>
      <c r="B672">
        <v>116000</v>
      </c>
      <c r="C672">
        <v>1628</v>
      </c>
    </row>
    <row r="673" spans="1:3" x14ac:dyDescent="0.25">
      <c r="A673" t="s">
        <v>882</v>
      </c>
      <c r="B673">
        <v>116222</v>
      </c>
      <c r="C673">
        <v>1923</v>
      </c>
    </row>
    <row r="674" spans="1:3" x14ac:dyDescent="0.25">
      <c r="A674" t="s">
        <v>1139</v>
      </c>
      <c r="B674">
        <v>116250</v>
      </c>
      <c r="C674">
        <v>1652</v>
      </c>
    </row>
    <row r="675" spans="1:3" x14ac:dyDescent="0.25">
      <c r="A675" t="s">
        <v>1170</v>
      </c>
      <c r="B675">
        <v>116402</v>
      </c>
      <c r="C675">
        <v>1912</v>
      </c>
    </row>
    <row r="676" spans="1:3" x14ac:dyDescent="0.25">
      <c r="A676" t="s">
        <v>1049</v>
      </c>
      <c r="B676">
        <v>116500</v>
      </c>
      <c r="C676">
        <v>2158</v>
      </c>
    </row>
    <row r="677" spans="1:3" x14ac:dyDescent="0.25">
      <c r="A677" t="s">
        <v>1377</v>
      </c>
      <c r="B677">
        <v>117009</v>
      </c>
      <c r="C677">
        <v>1522</v>
      </c>
    </row>
    <row r="678" spans="1:3" x14ac:dyDescent="0.25">
      <c r="A678" t="s">
        <v>1105</v>
      </c>
      <c r="B678">
        <v>117401</v>
      </c>
      <c r="C678">
        <v>1833</v>
      </c>
    </row>
    <row r="679" spans="1:3" x14ac:dyDescent="0.25">
      <c r="A679" t="s">
        <v>1446</v>
      </c>
      <c r="B679">
        <v>117625</v>
      </c>
      <c r="C679">
        <v>1927</v>
      </c>
    </row>
    <row r="680" spans="1:3" x14ac:dyDescent="0.25">
      <c r="A680" t="s">
        <v>1668</v>
      </c>
      <c r="B680">
        <v>117635</v>
      </c>
      <c r="C680">
        <v>1688</v>
      </c>
    </row>
    <row r="681" spans="1:3" x14ac:dyDescent="0.25">
      <c r="A681" t="s">
        <v>1152</v>
      </c>
      <c r="B681">
        <v>117895</v>
      </c>
      <c r="C681">
        <v>1722</v>
      </c>
    </row>
    <row r="682" spans="1:3" x14ac:dyDescent="0.25">
      <c r="A682" t="s">
        <v>1667</v>
      </c>
      <c r="B682">
        <v>118388</v>
      </c>
      <c r="C682">
        <v>1660</v>
      </c>
    </row>
    <row r="683" spans="1:3" x14ac:dyDescent="0.25">
      <c r="A683" t="s">
        <v>1028</v>
      </c>
      <c r="B683">
        <v>118819</v>
      </c>
      <c r="C683">
        <v>2194</v>
      </c>
    </row>
    <row r="684" spans="1:3" x14ac:dyDescent="0.25">
      <c r="A684" t="s">
        <v>1045</v>
      </c>
      <c r="B684">
        <v>118906</v>
      </c>
      <c r="C684">
        <v>1759</v>
      </c>
    </row>
    <row r="685" spans="1:3" x14ac:dyDescent="0.25">
      <c r="A685" t="s">
        <v>1326</v>
      </c>
      <c r="B685">
        <v>118971</v>
      </c>
      <c r="C685">
        <v>2036</v>
      </c>
    </row>
    <row r="686" spans="1:3" x14ac:dyDescent="0.25">
      <c r="A686" t="s">
        <v>1134</v>
      </c>
      <c r="B686">
        <v>119042</v>
      </c>
      <c r="C686">
        <v>2032</v>
      </c>
    </row>
    <row r="687" spans="1:3" x14ac:dyDescent="0.25">
      <c r="A687" t="s">
        <v>1625</v>
      </c>
      <c r="B687">
        <v>119375</v>
      </c>
      <c r="C687">
        <v>1488</v>
      </c>
    </row>
    <row r="688" spans="1:3" x14ac:dyDescent="0.25">
      <c r="A688" t="s">
        <v>1537</v>
      </c>
      <c r="B688">
        <v>119861</v>
      </c>
      <c r="C688">
        <v>1552</v>
      </c>
    </row>
    <row r="689" spans="1:3" x14ac:dyDescent="0.25">
      <c r="A689" t="s">
        <v>1383</v>
      </c>
      <c r="B689">
        <v>119905</v>
      </c>
      <c r="C689">
        <v>1897</v>
      </c>
    </row>
    <row r="690" spans="1:3" x14ac:dyDescent="0.25">
      <c r="A690" t="s">
        <v>1657</v>
      </c>
      <c r="B690">
        <v>119917</v>
      </c>
      <c r="C690">
        <v>1820</v>
      </c>
    </row>
    <row r="691" spans="1:3" x14ac:dyDescent="0.25">
      <c r="A691" t="s">
        <v>1051</v>
      </c>
      <c r="B691">
        <v>120476</v>
      </c>
      <c r="C691">
        <v>2277</v>
      </c>
    </row>
    <row r="692" spans="1:3" x14ac:dyDescent="0.25">
      <c r="A692" t="s">
        <v>1536</v>
      </c>
      <c r="B692">
        <v>120745</v>
      </c>
      <c r="C692">
        <v>1590</v>
      </c>
    </row>
    <row r="693" spans="1:3" x14ac:dyDescent="0.25">
      <c r="A693" t="s">
        <v>1538</v>
      </c>
      <c r="B693">
        <v>120833</v>
      </c>
      <c r="C693">
        <v>1589</v>
      </c>
    </row>
    <row r="694" spans="1:3" x14ac:dyDescent="0.25">
      <c r="A694" t="s">
        <v>1366</v>
      </c>
      <c r="B694">
        <v>120893</v>
      </c>
      <c r="C694">
        <v>2028</v>
      </c>
    </row>
    <row r="695" spans="1:3" x14ac:dyDescent="0.25">
      <c r="A695" t="s">
        <v>1656</v>
      </c>
      <c r="B695">
        <v>121250</v>
      </c>
      <c r="C695">
        <v>1878</v>
      </c>
    </row>
    <row r="696" spans="1:3" x14ac:dyDescent="0.25">
      <c r="A696" t="s">
        <v>1195</v>
      </c>
      <c r="B696">
        <v>121296</v>
      </c>
      <c r="C696">
        <v>1813</v>
      </c>
    </row>
    <row r="697" spans="1:3" x14ac:dyDescent="0.25">
      <c r="A697" t="s">
        <v>1029</v>
      </c>
      <c r="B697">
        <v>121802</v>
      </c>
      <c r="C697">
        <v>2161</v>
      </c>
    </row>
    <row r="698" spans="1:3" x14ac:dyDescent="0.25">
      <c r="A698" t="s">
        <v>1534</v>
      </c>
      <c r="B698">
        <v>121889</v>
      </c>
      <c r="C698">
        <v>2003</v>
      </c>
    </row>
    <row r="699" spans="1:3" x14ac:dyDescent="0.25">
      <c r="A699" t="s">
        <v>1179</v>
      </c>
      <c r="B699">
        <v>121939</v>
      </c>
      <c r="C699">
        <v>1775</v>
      </c>
    </row>
    <row r="700" spans="1:3" x14ac:dyDescent="0.25">
      <c r="A700" t="s">
        <v>1531</v>
      </c>
      <c r="B700">
        <v>122031</v>
      </c>
      <c r="C700">
        <v>2272</v>
      </c>
    </row>
    <row r="701" spans="1:3" x14ac:dyDescent="0.25">
      <c r="A701" t="s">
        <v>1035</v>
      </c>
      <c r="B701">
        <v>122097</v>
      </c>
      <c r="C701">
        <v>2348</v>
      </c>
    </row>
    <row r="702" spans="1:3" x14ac:dyDescent="0.25">
      <c r="A702" t="s">
        <v>1189</v>
      </c>
      <c r="B702">
        <v>122222</v>
      </c>
      <c r="C702">
        <v>1767</v>
      </c>
    </row>
    <row r="703" spans="1:3" x14ac:dyDescent="0.25">
      <c r="A703" t="s">
        <v>1552</v>
      </c>
      <c r="B703">
        <v>122431</v>
      </c>
      <c r="C703">
        <v>2046</v>
      </c>
    </row>
    <row r="704" spans="1:3" x14ac:dyDescent="0.25">
      <c r="A704" t="s">
        <v>931</v>
      </c>
      <c r="B704">
        <v>122633</v>
      </c>
      <c r="C704">
        <v>2513</v>
      </c>
    </row>
    <row r="705" spans="1:3" x14ac:dyDescent="0.25">
      <c r="A705" t="s">
        <v>1301</v>
      </c>
      <c r="B705">
        <v>123480</v>
      </c>
      <c r="C705">
        <v>1929</v>
      </c>
    </row>
    <row r="706" spans="1:3" x14ac:dyDescent="0.25">
      <c r="A706" t="s">
        <v>1154</v>
      </c>
      <c r="B706">
        <v>123580</v>
      </c>
      <c r="C706">
        <v>1738</v>
      </c>
    </row>
    <row r="707" spans="1:3" x14ac:dyDescent="0.25">
      <c r="A707" t="s">
        <v>1050</v>
      </c>
      <c r="B707">
        <v>123750</v>
      </c>
      <c r="C707">
        <v>2185</v>
      </c>
    </row>
    <row r="708" spans="1:3" x14ac:dyDescent="0.25">
      <c r="A708" t="s">
        <v>1641</v>
      </c>
      <c r="B708">
        <v>124141</v>
      </c>
      <c r="C708">
        <v>1763</v>
      </c>
    </row>
    <row r="709" spans="1:3" x14ac:dyDescent="0.25">
      <c r="A709" t="s">
        <v>1069</v>
      </c>
      <c r="B709">
        <v>126422</v>
      </c>
      <c r="C709">
        <v>2107</v>
      </c>
    </row>
    <row r="710" spans="1:3" x14ac:dyDescent="0.25">
      <c r="A710" t="s">
        <v>1550</v>
      </c>
      <c r="B710">
        <v>126534</v>
      </c>
      <c r="C710">
        <v>1916</v>
      </c>
    </row>
    <row r="711" spans="1:3" x14ac:dyDescent="0.25">
      <c r="A711" t="s">
        <v>1220</v>
      </c>
      <c r="B711">
        <v>126738</v>
      </c>
      <c r="C711">
        <v>1920</v>
      </c>
    </row>
    <row r="712" spans="1:3" x14ac:dyDescent="0.25">
      <c r="A712" t="s">
        <v>962</v>
      </c>
      <c r="B712">
        <v>126838</v>
      </c>
      <c r="C712">
        <v>2452</v>
      </c>
    </row>
    <row r="713" spans="1:3" x14ac:dyDescent="0.25">
      <c r="A713" t="s">
        <v>1033</v>
      </c>
      <c r="B713">
        <v>128056</v>
      </c>
      <c r="C713">
        <v>2056</v>
      </c>
    </row>
    <row r="714" spans="1:3" x14ac:dyDescent="0.25">
      <c r="A714" t="s">
        <v>922</v>
      </c>
      <c r="B714">
        <v>128623</v>
      </c>
      <c r="C714">
        <v>2425</v>
      </c>
    </row>
    <row r="715" spans="1:3" x14ac:dyDescent="0.25">
      <c r="A715" t="s">
        <v>1148</v>
      </c>
      <c r="B715">
        <v>128661</v>
      </c>
      <c r="C715">
        <v>1861</v>
      </c>
    </row>
    <row r="716" spans="1:3" x14ac:dyDescent="0.25">
      <c r="A716" t="s">
        <v>1030</v>
      </c>
      <c r="B716">
        <v>128667</v>
      </c>
      <c r="C716">
        <v>2371</v>
      </c>
    </row>
    <row r="717" spans="1:3" x14ac:dyDescent="0.25">
      <c r="A717" t="s">
        <v>1444</v>
      </c>
      <c r="B717">
        <v>128750</v>
      </c>
      <c r="C717">
        <v>2032</v>
      </c>
    </row>
    <row r="718" spans="1:3" x14ac:dyDescent="0.25">
      <c r="A718" t="s">
        <v>1465</v>
      </c>
      <c r="B718">
        <v>129133</v>
      </c>
      <c r="C718">
        <v>2240</v>
      </c>
    </row>
    <row r="719" spans="1:3" x14ac:dyDescent="0.25">
      <c r="A719" t="s">
        <v>976</v>
      </c>
      <c r="B719">
        <v>129250</v>
      </c>
      <c r="C719">
        <v>2370</v>
      </c>
    </row>
    <row r="720" spans="1:3" x14ac:dyDescent="0.25">
      <c r="A720" t="s">
        <v>1460</v>
      </c>
      <c r="B720">
        <v>129559</v>
      </c>
      <c r="C720">
        <v>2329</v>
      </c>
    </row>
    <row r="721" spans="1:3" x14ac:dyDescent="0.25">
      <c r="A721" t="s">
        <v>926</v>
      </c>
      <c r="B721">
        <v>129821</v>
      </c>
      <c r="C721">
        <v>2593</v>
      </c>
    </row>
    <row r="722" spans="1:3" x14ac:dyDescent="0.25">
      <c r="A722" t="s">
        <v>1073</v>
      </c>
      <c r="B722">
        <v>130625</v>
      </c>
      <c r="C722">
        <v>2189</v>
      </c>
    </row>
    <row r="723" spans="1:3" x14ac:dyDescent="0.25">
      <c r="A723" t="s">
        <v>1221</v>
      </c>
      <c r="B723">
        <v>130694</v>
      </c>
      <c r="C723">
        <v>2109</v>
      </c>
    </row>
    <row r="724" spans="1:3" x14ac:dyDescent="0.25">
      <c r="A724" t="s">
        <v>1645</v>
      </c>
      <c r="B724">
        <v>130885</v>
      </c>
      <c r="C724">
        <v>1686</v>
      </c>
    </row>
    <row r="725" spans="1:3" x14ac:dyDescent="0.25">
      <c r="A725" t="s">
        <v>1461</v>
      </c>
      <c r="B725">
        <v>130888</v>
      </c>
      <c r="C725">
        <v>2202</v>
      </c>
    </row>
    <row r="726" spans="1:3" x14ac:dyDescent="0.25">
      <c r="A726" t="s">
        <v>1081</v>
      </c>
      <c r="B726">
        <v>130962</v>
      </c>
      <c r="C726">
        <v>2282</v>
      </c>
    </row>
    <row r="727" spans="1:3" x14ac:dyDescent="0.25">
      <c r="A727" t="s">
        <v>1136</v>
      </c>
      <c r="B727">
        <v>131563</v>
      </c>
      <c r="C727">
        <v>1998</v>
      </c>
    </row>
    <row r="728" spans="1:3" x14ac:dyDescent="0.25">
      <c r="A728" t="s">
        <v>1158</v>
      </c>
      <c r="B728">
        <v>131583</v>
      </c>
      <c r="C728">
        <v>1968</v>
      </c>
    </row>
    <row r="729" spans="1:3" x14ac:dyDescent="0.25">
      <c r="A729" t="s">
        <v>898</v>
      </c>
      <c r="B729">
        <v>131897</v>
      </c>
      <c r="C729">
        <v>2349</v>
      </c>
    </row>
    <row r="730" spans="1:3" x14ac:dyDescent="0.25">
      <c r="A730" t="s">
        <v>1077</v>
      </c>
      <c r="B730">
        <v>131992</v>
      </c>
      <c r="C730">
        <v>2518</v>
      </c>
    </row>
    <row r="731" spans="1:3" x14ac:dyDescent="0.25">
      <c r="A731" t="s">
        <v>1160</v>
      </c>
      <c r="B731">
        <v>132740</v>
      </c>
      <c r="C731">
        <v>1939</v>
      </c>
    </row>
    <row r="732" spans="1:3" x14ac:dyDescent="0.25">
      <c r="A732" t="s">
        <v>1090</v>
      </c>
      <c r="B732">
        <v>133417</v>
      </c>
      <c r="C732">
        <v>1791</v>
      </c>
    </row>
    <row r="733" spans="1:3" x14ac:dyDescent="0.25">
      <c r="A733" t="s">
        <v>1078</v>
      </c>
      <c r="B733">
        <v>133482</v>
      </c>
      <c r="C733">
        <v>2844</v>
      </c>
    </row>
    <row r="734" spans="1:3" x14ac:dyDescent="0.25">
      <c r="A734" t="s">
        <v>1506</v>
      </c>
      <c r="B734">
        <v>133984</v>
      </c>
      <c r="C734">
        <v>1768</v>
      </c>
    </row>
    <row r="735" spans="1:3" x14ac:dyDescent="0.25">
      <c r="A735" t="s">
        <v>901</v>
      </c>
      <c r="B735">
        <v>133988</v>
      </c>
      <c r="C735">
        <v>2313</v>
      </c>
    </row>
    <row r="736" spans="1:3" x14ac:dyDescent="0.25">
      <c r="A736" t="s">
        <v>1540</v>
      </c>
      <c r="B736">
        <v>135197</v>
      </c>
      <c r="C736">
        <v>2328</v>
      </c>
    </row>
    <row r="737" spans="1:3" x14ac:dyDescent="0.25">
      <c r="A737" t="s">
        <v>1551</v>
      </c>
      <c r="B737">
        <v>136053</v>
      </c>
      <c r="C737">
        <v>2168</v>
      </c>
    </row>
    <row r="738" spans="1:3" x14ac:dyDescent="0.25">
      <c r="A738" t="s">
        <v>1527</v>
      </c>
      <c r="B738">
        <v>136103</v>
      </c>
      <c r="C738">
        <v>2080</v>
      </c>
    </row>
    <row r="739" spans="1:3" x14ac:dyDescent="0.25">
      <c r="A739" t="s">
        <v>886</v>
      </c>
      <c r="B739">
        <v>136495</v>
      </c>
      <c r="C739">
        <v>2403</v>
      </c>
    </row>
    <row r="740" spans="1:3" x14ac:dyDescent="0.25">
      <c r="A740" t="s">
        <v>1106</v>
      </c>
      <c r="B740">
        <v>136719</v>
      </c>
      <c r="C740">
        <v>1985</v>
      </c>
    </row>
    <row r="741" spans="1:3" x14ac:dyDescent="0.25">
      <c r="A741" t="s">
        <v>1331</v>
      </c>
      <c r="B741">
        <v>136855</v>
      </c>
      <c r="C741">
        <v>1528</v>
      </c>
    </row>
    <row r="742" spans="1:3" x14ac:dyDescent="0.25">
      <c r="A742" t="s">
        <v>1532</v>
      </c>
      <c r="B742">
        <v>137361</v>
      </c>
      <c r="C742">
        <v>2262</v>
      </c>
    </row>
    <row r="743" spans="1:3" x14ac:dyDescent="0.25">
      <c r="A743" t="s">
        <v>1462</v>
      </c>
      <c r="B743">
        <v>138169</v>
      </c>
      <c r="C743">
        <v>2364</v>
      </c>
    </row>
    <row r="744" spans="1:3" x14ac:dyDescent="0.25">
      <c r="A744" t="s">
        <v>930</v>
      </c>
      <c r="B744">
        <v>138542</v>
      </c>
      <c r="C744">
        <v>3132</v>
      </c>
    </row>
    <row r="745" spans="1:3" x14ac:dyDescent="0.25">
      <c r="A745" t="s">
        <v>1231</v>
      </c>
      <c r="B745">
        <v>138542</v>
      </c>
      <c r="C745">
        <v>1949</v>
      </c>
    </row>
    <row r="746" spans="1:3" x14ac:dyDescent="0.25">
      <c r="A746" t="s">
        <v>903</v>
      </c>
      <c r="B746">
        <v>138686</v>
      </c>
      <c r="C746">
        <v>2581</v>
      </c>
    </row>
    <row r="747" spans="1:3" x14ac:dyDescent="0.25">
      <c r="A747" t="s">
        <v>961</v>
      </c>
      <c r="B747">
        <v>139000</v>
      </c>
      <c r="C747">
        <v>2313</v>
      </c>
    </row>
    <row r="748" spans="1:3" x14ac:dyDescent="0.25">
      <c r="A748" t="s">
        <v>1155</v>
      </c>
      <c r="B748">
        <v>139236</v>
      </c>
      <c r="C748">
        <v>1892</v>
      </c>
    </row>
    <row r="749" spans="1:3" x14ac:dyDescent="0.25">
      <c r="A749" t="s">
        <v>1074</v>
      </c>
      <c r="B749">
        <v>139313</v>
      </c>
      <c r="C749">
        <v>2531</v>
      </c>
    </row>
    <row r="750" spans="1:3" x14ac:dyDescent="0.25">
      <c r="A750" t="s">
        <v>1228</v>
      </c>
      <c r="B750">
        <v>140000</v>
      </c>
      <c r="C750">
        <v>2038</v>
      </c>
    </row>
    <row r="751" spans="1:3" x14ac:dyDescent="0.25">
      <c r="A751" t="s">
        <v>969</v>
      </c>
      <c r="B751">
        <v>140278</v>
      </c>
      <c r="C751">
        <v>2698</v>
      </c>
    </row>
    <row r="752" spans="1:3" x14ac:dyDescent="0.25">
      <c r="A752" t="s">
        <v>1048</v>
      </c>
      <c r="B752">
        <v>140337</v>
      </c>
      <c r="C752">
        <v>2456</v>
      </c>
    </row>
    <row r="753" spans="1:3" x14ac:dyDescent="0.25">
      <c r="A753" t="s">
        <v>1072</v>
      </c>
      <c r="B753">
        <v>140625</v>
      </c>
      <c r="C753">
        <v>2333</v>
      </c>
    </row>
    <row r="754" spans="1:3" x14ac:dyDescent="0.25">
      <c r="A754" t="s">
        <v>1227</v>
      </c>
      <c r="B754">
        <v>141765</v>
      </c>
      <c r="C754">
        <v>2426</v>
      </c>
    </row>
    <row r="755" spans="1:3" x14ac:dyDescent="0.25">
      <c r="A755" t="s">
        <v>1296</v>
      </c>
      <c r="B755">
        <v>141914</v>
      </c>
      <c r="C755">
        <v>1960</v>
      </c>
    </row>
    <row r="756" spans="1:3" x14ac:dyDescent="0.25">
      <c r="A756" t="s">
        <v>1219</v>
      </c>
      <c r="B756">
        <v>142566</v>
      </c>
      <c r="C756">
        <v>1910</v>
      </c>
    </row>
    <row r="757" spans="1:3" x14ac:dyDescent="0.25">
      <c r="A757" t="s">
        <v>932</v>
      </c>
      <c r="B757">
        <v>143141</v>
      </c>
      <c r="C757">
        <v>2407</v>
      </c>
    </row>
    <row r="758" spans="1:3" x14ac:dyDescent="0.25">
      <c r="A758" t="s">
        <v>1036</v>
      </c>
      <c r="B758">
        <v>143182</v>
      </c>
      <c r="C758">
        <v>2775</v>
      </c>
    </row>
    <row r="759" spans="1:3" x14ac:dyDescent="0.25">
      <c r="A759" t="s">
        <v>1521</v>
      </c>
      <c r="B759">
        <v>144250</v>
      </c>
      <c r="C759">
        <v>2291</v>
      </c>
    </row>
    <row r="760" spans="1:3" x14ac:dyDescent="0.25">
      <c r="A760" t="s">
        <v>950</v>
      </c>
      <c r="B760">
        <v>144375</v>
      </c>
      <c r="C760">
        <v>2854</v>
      </c>
    </row>
    <row r="761" spans="1:3" x14ac:dyDescent="0.25">
      <c r="A761" t="s">
        <v>897</v>
      </c>
      <c r="B761">
        <v>144519</v>
      </c>
      <c r="C761">
        <v>2570</v>
      </c>
    </row>
    <row r="762" spans="1:3" x14ac:dyDescent="0.25">
      <c r="A762" t="s">
        <v>1151</v>
      </c>
      <c r="B762">
        <v>144886</v>
      </c>
      <c r="C762">
        <v>1967</v>
      </c>
    </row>
    <row r="763" spans="1:3" x14ac:dyDescent="0.25">
      <c r="A763" t="s">
        <v>1026</v>
      </c>
      <c r="B763">
        <v>145125</v>
      </c>
      <c r="C763">
        <v>2718</v>
      </c>
    </row>
    <row r="764" spans="1:3" x14ac:dyDescent="0.25">
      <c r="A764" t="s">
        <v>920</v>
      </c>
      <c r="B764">
        <v>145625</v>
      </c>
      <c r="C764">
        <v>3144</v>
      </c>
    </row>
    <row r="765" spans="1:3" x14ac:dyDescent="0.25">
      <c r="A765" t="s">
        <v>1157</v>
      </c>
      <c r="B765">
        <v>147778</v>
      </c>
      <c r="C765">
        <v>2361</v>
      </c>
    </row>
    <row r="766" spans="1:3" x14ac:dyDescent="0.25">
      <c r="A766" t="s">
        <v>975</v>
      </c>
      <c r="B766">
        <v>148804</v>
      </c>
      <c r="C766">
        <v>2670</v>
      </c>
    </row>
    <row r="767" spans="1:3" x14ac:dyDescent="0.25">
      <c r="A767" t="s">
        <v>1464</v>
      </c>
      <c r="B767">
        <v>149107</v>
      </c>
      <c r="C767">
        <v>2238</v>
      </c>
    </row>
    <row r="768" spans="1:3" x14ac:dyDescent="0.25">
      <c r="A768" t="s">
        <v>956</v>
      </c>
      <c r="B768">
        <v>152321</v>
      </c>
      <c r="C768">
        <v>2569</v>
      </c>
    </row>
    <row r="769" spans="1:3" x14ac:dyDescent="0.25">
      <c r="A769" t="s">
        <v>1080</v>
      </c>
      <c r="B769">
        <v>152708</v>
      </c>
      <c r="C769">
        <v>2467</v>
      </c>
    </row>
    <row r="770" spans="1:3" x14ac:dyDescent="0.25">
      <c r="A770" t="s">
        <v>1075</v>
      </c>
      <c r="B770">
        <v>153267</v>
      </c>
      <c r="C770">
        <v>2492</v>
      </c>
    </row>
    <row r="771" spans="1:3" x14ac:dyDescent="0.25">
      <c r="A771" t="s">
        <v>1298</v>
      </c>
      <c r="B771">
        <v>153878</v>
      </c>
      <c r="C771">
        <v>2253</v>
      </c>
    </row>
    <row r="772" spans="1:3" x14ac:dyDescent="0.25">
      <c r="A772" t="s">
        <v>1037</v>
      </c>
      <c r="B772">
        <v>159338</v>
      </c>
      <c r="C772">
        <v>2946</v>
      </c>
    </row>
    <row r="773" spans="1:3" x14ac:dyDescent="0.25">
      <c r="A773" t="s">
        <v>1032</v>
      </c>
      <c r="B773">
        <v>163315</v>
      </c>
      <c r="C773">
        <v>2544</v>
      </c>
    </row>
    <row r="774" spans="1:3" x14ac:dyDescent="0.25">
      <c r="A774" t="s">
        <v>971</v>
      </c>
      <c r="B774">
        <v>163438</v>
      </c>
      <c r="C774">
        <v>2692</v>
      </c>
    </row>
    <row r="775" spans="1:3" x14ac:dyDescent="0.25">
      <c r="A775" t="s">
        <v>887</v>
      </c>
      <c r="B775">
        <v>164063</v>
      </c>
      <c r="C775">
        <v>2436</v>
      </c>
    </row>
    <row r="776" spans="1:3" x14ac:dyDescent="0.25">
      <c r="A776" t="s">
        <v>949</v>
      </c>
      <c r="B776">
        <v>166677</v>
      </c>
      <c r="C776">
        <v>3214</v>
      </c>
    </row>
    <row r="777" spans="1:3" x14ac:dyDescent="0.25">
      <c r="A777" t="s">
        <v>1083</v>
      </c>
      <c r="B777">
        <v>166908</v>
      </c>
      <c r="C777">
        <v>2824</v>
      </c>
    </row>
    <row r="778" spans="1:3" x14ac:dyDescent="0.25">
      <c r="A778" t="s">
        <v>1463</v>
      </c>
      <c r="B778">
        <v>167400</v>
      </c>
      <c r="C778">
        <v>2642</v>
      </c>
    </row>
    <row r="779" spans="1:3" x14ac:dyDescent="0.25">
      <c r="A779" t="s">
        <v>1297</v>
      </c>
      <c r="B779">
        <v>168672</v>
      </c>
      <c r="C779">
        <v>2397</v>
      </c>
    </row>
    <row r="780" spans="1:3" x14ac:dyDescent="0.25">
      <c r="A780" t="s">
        <v>899</v>
      </c>
      <c r="B780">
        <v>168846</v>
      </c>
      <c r="C780">
        <v>2638</v>
      </c>
    </row>
    <row r="781" spans="1:3" x14ac:dyDescent="0.25">
      <c r="A781" t="s">
        <v>1197</v>
      </c>
      <c r="B781">
        <v>169688</v>
      </c>
      <c r="C781">
        <v>2347</v>
      </c>
    </row>
    <row r="782" spans="1:3" x14ac:dyDescent="0.25">
      <c r="A782" t="s">
        <v>957</v>
      </c>
      <c r="B782">
        <v>169810</v>
      </c>
      <c r="C782">
        <v>2925</v>
      </c>
    </row>
    <row r="783" spans="1:3" x14ac:dyDescent="0.25">
      <c r="A783" t="s">
        <v>895</v>
      </c>
      <c r="B783">
        <v>170972</v>
      </c>
      <c r="C783">
        <v>3328</v>
      </c>
    </row>
    <row r="784" spans="1:3" x14ac:dyDescent="0.25">
      <c r="A784" t="s">
        <v>968</v>
      </c>
      <c r="B784">
        <v>171250</v>
      </c>
      <c r="C784">
        <v>3043</v>
      </c>
    </row>
    <row r="785" spans="1:3" x14ac:dyDescent="0.25">
      <c r="A785" t="s">
        <v>1229</v>
      </c>
      <c r="B785">
        <v>172031</v>
      </c>
      <c r="C785">
        <v>2065</v>
      </c>
    </row>
    <row r="786" spans="1:3" x14ac:dyDescent="0.25">
      <c r="A786" t="s">
        <v>1302</v>
      </c>
      <c r="B786">
        <v>174375</v>
      </c>
      <c r="C786">
        <v>2346</v>
      </c>
    </row>
    <row r="787" spans="1:3" x14ac:dyDescent="0.25">
      <c r="A787" t="s">
        <v>966</v>
      </c>
      <c r="B787">
        <v>174712</v>
      </c>
      <c r="C787">
        <v>2525</v>
      </c>
    </row>
    <row r="788" spans="1:3" x14ac:dyDescent="0.25">
      <c r="A788" t="s">
        <v>1079</v>
      </c>
      <c r="B788">
        <v>175000</v>
      </c>
      <c r="C788">
        <v>2833</v>
      </c>
    </row>
    <row r="789" spans="1:3" x14ac:dyDescent="0.25">
      <c r="A789" t="s">
        <v>954</v>
      </c>
      <c r="B789">
        <v>175972</v>
      </c>
      <c r="C789">
        <v>3048</v>
      </c>
    </row>
    <row r="790" spans="1:3" x14ac:dyDescent="0.25">
      <c r="A790" t="s">
        <v>877</v>
      </c>
      <c r="B790">
        <v>176875</v>
      </c>
      <c r="C790">
        <v>3267</v>
      </c>
    </row>
    <row r="791" spans="1:3" x14ac:dyDescent="0.25">
      <c r="A791" t="s">
        <v>1082</v>
      </c>
      <c r="B791">
        <v>177361</v>
      </c>
      <c r="C791">
        <v>2944</v>
      </c>
    </row>
    <row r="792" spans="1:3" x14ac:dyDescent="0.25">
      <c r="A792" t="s">
        <v>1232</v>
      </c>
      <c r="B792">
        <v>178696</v>
      </c>
      <c r="C792">
        <v>2676</v>
      </c>
    </row>
    <row r="793" spans="1:3" x14ac:dyDescent="0.25">
      <c r="A793" t="s">
        <v>1225</v>
      </c>
      <c r="B793">
        <v>179821</v>
      </c>
      <c r="C793">
        <v>2397</v>
      </c>
    </row>
    <row r="794" spans="1:3" x14ac:dyDescent="0.25">
      <c r="A794" t="s">
        <v>967</v>
      </c>
      <c r="B794">
        <v>180694</v>
      </c>
      <c r="C794">
        <v>2864</v>
      </c>
    </row>
    <row r="795" spans="1:3" x14ac:dyDescent="0.25">
      <c r="A795" t="s">
        <v>896</v>
      </c>
      <c r="B795">
        <v>186324</v>
      </c>
      <c r="C795">
        <v>2959</v>
      </c>
    </row>
    <row r="796" spans="1:3" x14ac:dyDescent="0.25">
      <c r="A796" t="s">
        <v>916</v>
      </c>
      <c r="B796">
        <v>189712</v>
      </c>
      <c r="C796" s="15">
        <v>4000</v>
      </c>
    </row>
    <row r="797" spans="1:3" x14ac:dyDescent="0.25">
      <c r="A797" t="s">
        <v>1084</v>
      </c>
      <c r="B797">
        <v>191524</v>
      </c>
      <c r="C797">
        <v>3201</v>
      </c>
    </row>
    <row r="798" spans="1:3" x14ac:dyDescent="0.25">
      <c r="A798" t="s">
        <v>921</v>
      </c>
      <c r="B798">
        <v>192222</v>
      </c>
      <c r="C798">
        <v>3654</v>
      </c>
    </row>
    <row r="799" spans="1:3" x14ac:dyDescent="0.25">
      <c r="A799" t="s">
        <v>963</v>
      </c>
      <c r="B799">
        <v>195250</v>
      </c>
      <c r="C799">
        <v>3341</v>
      </c>
    </row>
    <row r="800" spans="1:3" x14ac:dyDescent="0.25">
      <c r="A800" t="s">
        <v>1149</v>
      </c>
      <c r="B800">
        <v>195357</v>
      </c>
      <c r="C800">
        <v>2589</v>
      </c>
    </row>
    <row r="801" spans="1:3" x14ac:dyDescent="0.25">
      <c r="A801" t="s">
        <v>894</v>
      </c>
      <c r="B801">
        <v>196250</v>
      </c>
      <c r="C801">
        <v>3331</v>
      </c>
    </row>
    <row r="802" spans="1:3" x14ac:dyDescent="0.25">
      <c r="A802" t="s">
        <v>952</v>
      </c>
      <c r="B802">
        <v>198281</v>
      </c>
      <c r="C802">
        <v>3417</v>
      </c>
    </row>
    <row r="803" spans="1:3" x14ac:dyDescent="0.25">
      <c r="A803" t="s">
        <v>959</v>
      </c>
      <c r="B803">
        <v>202500</v>
      </c>
      <c r="C803" s="15">
        <v>4000</v>
      </c>
    </row>
    <row r="804" spans="1:3" x14ac:dyDescent="0.25">
      <c r="A804" t="s">
        <v>965</v>
      </c>
      <c r="B804">
        <v>216500</v>
      </c>
      <c r="C804">
        <v>3418</v>
      </c>
    </row>
    <row r="805" spans="1:3" x14ac:dyDescent="0.25">
      <c r="A805" t="s">
        <v>947</v>
      </c>
      <c r="B805">
        <v>219783</v>
      </c>
      <c r="C805">
        <v>3273</v>
      </c>
    </row>
    <row r="806" spans="1:3" x14ac:dyDescent="0.25">
      <c r="A806" t="s">
        <v>948</v>
      </c>
      <c r="B806">
        <v>219792</v>
      </c>
      <c r="C806" s="15">
        <v>4000</v>
      </c>
    </row>
    <row r="807" spans="1:3" x14ac:dyDescent="0.25">
      <c r="A807" t="s">
        <v>880</v>
      </c>
      <c r="B807">
        <v>222839</v>
      </c>
      <c r="C807">
        <v>3250</v>
      </c>
    </row>
    <row r="808" spans="1:3" x14ac:dyDescent="0.25">
      <c r="A808" t="s">
        <v>958</v>
      </c>
      <c r="B808">
        <v>228558</v>
      </c>
      <c r="C808">
        <v>3756</v>
      </c>
    </row>
    <row r="809" spans="1:3" x14ac:dyDescent="0.25">
      <c r="A809" t="s">
        <v>951</v>
      </c>
      <c r="B809">
        <v>229531</v>
      </c>
      <c r="C809">
        <v>3941</v>
      </c>
    </row>
    <row r="810" spans="1:3" x14ac:dyDescent="0.25">
      <c r="A810" t="s">
        <v>893</v>
      </c>
      <c r="B810">
        <v>233750</v>
      </c>
      <c r="C810">
        <v>3644</v>
      </c>
    </row>
    <row r="811" spans="1:3" x14ac:dyDescent="0.25">
      <c r="A811" t="s">
        <v>888</v>
      </c>
      <c r="B811">
        <v>236000</v>
      </c>
      <c r="C811">
        <v>3348</v>
      </c>
    </row>
    <row r="812" spans="1:3" x14ac:dyDescent="0.25">
      <c r="A812" t="s">
        <v>890</v>
      </c>
      <c r="B812">
        <v>238068</v>
      </c>
      <c r="C812">
        <v>3293</v>
      </c>
    </row>
    <row r="813" spans="1:3" x14ac:dyDescent="0.25">
      <c r="A813" t="s">
        <v>881</v>
      </c>
      <c r="B813">
        <v>238750</v>
      </c>
      <c r="C813">
        <v>3541</v>
      </c>
    </row>
    <row r="814" spans="1:3" x14ac:dyDescent="0.25">
      <c r="A814" t="s">
        <v>953</v>
      </c>
      <c r="B814">
        <v>242125</v>
      </c>
      <c r="C814">
        <v>3609</v>
      </c>
    </row>
    <row r="815" spans="1:3" x14ac:dyDescent="0.25">
      <c r="A815" t="s">
        <v>955</v>
      </c>
      <c r="B815">
        <v>242500</v>
      </c>
      <c r="C815">
        <v>3773</v>
      </c>
    </row>
    <row r="816" spans="1:3" x14ac:dyDescent="0.25">
      <c r="A816" t="s">
        <v>964</v>
      </c>
      <c r="B816">
        <v>247169</v>
      </c>
      <c r="C816">
        <v>3810</v>
      </c>
    </row>
    <row r="817" spans="1:3" x14ac:dyDescent="0.25">
      <c r="A817" t="s">
        <v>960</v>
      </c>
      <c r="B817">
        <v>247361</v>
      </c>
      <c r="C817">
        <v>3750</v>
      </c>
    </row>
    <row r="818" spans="1:3" x14ac:dyDescent="0.25">
      <c r="A818" t="s">
        <v>878</v>
      </c>
      <c r="B818" s="15">
        <v>250000</v>
      </c>
      <c r="C818" s="15">
        <v>4000</v>
      </c>
    </row>
    <row r="819" spans="1:3" x14ac:dyDescent="0.25">
      <c r="A819" t="s">
        <v>879</v>
      </c>
      <c r="B819" s="15">
        <v>250000</v>
      </c>
      <c r="C819">
        <v>3523</v>
      </c>
    </row>
    <row r="820" spans="1:3" x14ac:dyDescent="0.25">
      <c r="A820" t="s">
        <v>889</v>
      </c>
      <c r="B820" s="15">
        <v>250000</v>
      </c>
      <c r="C820" s="15">
        <v>4000</v>
      </c>
    </row>
    <row r="821" spans="1:3" x14ac:dyDescent="0.25">
      <c r="A821" t="s">
        <v>917</v>
      </c>
      <c r="B821" s="15">
        <v>250000</v>
      </c>
      <c r="C821" s="15">
        <v>4000</v>
      </c>
    </row>
    <row r="822" spans="1:3" x14ac:dyDescent="0.25">
      <c r="A822" t="s">
        <v>918</v>
      </c>
      <c r="B822" s="15">
        <v>250000</v>
      </c>
      <c r="C822">
        <v>3565</v>
      </c>
    </row>
    <row r="823" spans="1:3" x14ac:dyDescent="0.25">
      <c r="A823" t="s">
        <v>919</v>
      </c>
      <c r="B823" s="15">
        <v>250000</v>
      </c>
      <c r="C823" s="15">
        <v>4000</v>
      </c>
    </row>
    <row r="824" spans="1:3" x14ac:dyDescent="0.25">
      <c r="A824" t="s">
        <v>923</v>
      </c>
      <c r="B824" s="15">
        <v>250000</v>
      </c>
      <c r="C824" s="15">
        <v>4000</v>
      </c>
    </row>
    <row r="825" spans="1:3" x14ac:dyDescent="0.25">
      <c r="A825" t="s">
        <v>924</v>
      </c>
      <c r="B825" s="15">
        <v>250000</v>
      </c>
      <c r="C825" s="15">
        <v>4000</v>
      </c>
    </row>
    <row r="826" spans="1:3" x14ac:dyDescent="0.25">
      <c r="A826" t="s">
        <v>925</v>
      </c>
      <c r="B826" s="15">
        <v>250000</v>
      </c>
      <c r="C826" s="15">
        <v>4000</v>
      </c>
    </row>
  </sheetData>
  <sortState xmlns:xlrd2="http://schemas.microsoft.com/office/spreadsheetml/2017/richdata2" ref="A3:C836">
    <sortCondition ref="B3:B8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F03B-0915-4479-9EEF-CFDECA6662F9}">
  <sheetPr>
    <tabColor theme="6" tint="0.59999389629810485"/>
  </sheetPr>
  <dimension ref="A1"/>
  <sheetViews>
    <sheetView workbookViewId="0"/>
  </sheetViews>
  <sheetFormatPr defaultRowHeight="15" x14ac:dyDescent="0.25"/>
  <sheetData>
    <row r="1" spans="1:1" x14ac:dyDescent="0.25">
      <c r="A1" t="s">
        <v>1963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5297A-545C-4C41-8AE4-5CC43B1202B5}">
  <sheetPr>
    <tabColor theme="6" tint="0.59999389629810485"/>
  </sheetPr>
  <dimension ref="A1:K9"/>
  <sheetViews>
    <sheetView zoomScale="160" zoomScaleNormal="160" workbookViewId="0">
      <selection activeCell="E4" sqref="E4"/>
    </sheetView>
  </sheetViews>
  <sheetFormatPr defaultRowHeight="15" x14ac:dyDescent="0.25"/>
  <cols>
    <col min="2" max="2" width="13.140625" bestFit="1" customWidth="1"/>
    <col min="3" max="8" width="13.42578125" bestFit="1" customWidth="1"/>
    <col min="9" max="9" width="11" bestFit="1" customWidth="1"/>
    <col min="10" max="10" width="13.42578125" bestFit="1" customWidth="1"/>
  </cols>
  <sheetData>
    <row r="1" spans="1:11" x14ac:dyDescent="0.25">
      <c r="A1" s="17" t="s">
        <v>1760</v>
      </c>
    </row>
    <row r="2" spans="1:11" x14ac:dyDescent="0.25">
      <c r="A2" s="101" t="s">
        <v>1761</v>
      </c>
      <c r="B2" s="103" t="s">
        <v>1762</v>
      </c>
      <c r="C2" s="103"/>
      <c r="D2" s="104"/>
      <c r="E2" s="105" t="s">
        <v>1763</v>
      </c>
      <c r="F2" s="106"/>
      <c r="G2" s="106"/>
      <c r="H2" s="107" t="s">
        <v>1764</v>
      </c>
      <c r="I2" s="108"/>
      <c r="J2" s="109"/>
    </row>
    <row r="3" spans="1:11" x14ac:dyDescent="0.25">
      <c r="A3" s="102"/>
      <c r="B3" s="18" t="s">
        <v>1765</v>
      </c>
      <c r="C3" s="19" t="s">
        <v>1766</v>
      </c>
      <c r="D3" s="20" t="s">
        <v>1767</v>
      </c>
      <c r="E3" s="18" t="s">
        <v>1765</v>
      </c>
      <c r="F3" s="20" t="s">
        <v>1766</v>
      </c>
      <c r="G3" s="19" t="s">
        <v>1767</v>
      </c>
      <c r="H3" s="18" t="s">
        <v>1765</v>
      </c>
      <c r="I3" s="19" t="s">
        <v>1766</v>
      </c>
      <c r="J3" s="21" t="s">
        <v>1767</v>
      </c>
    </row>
    <row r="4" spans="1:11" x14ac:dyDescent="0.25">
      <c r="A4" s="22" t="s">
        <v>1768</v>
      </c>
      <c r="B4" s="23">
        <f>C4+D4</f>
        <v>105846843.95327686</v>
      </c>
      <c r="C4" s="24">
        <f>F4+I4</f>
        <v>52517969.465156935</v>
      </c>
      <c r="D4" s="25">
        <f>G4+J4</f>
        <v>53328874.488119923</v>
      </c>
      <c r="E4" s="24">
        <f>F4+G4</f>
        <v>68563460.358035907</v>
      </c>
      <c r="F4" s="25">
        <f>'2.) Small Load'!H936</f>
        <v>52470662.833952934</v>
      </c>
      <c r="G4" s="24">
        <f>'2.) Small Load'!L936</f>
        <v>16092797.524082968</v>
      </c>
      <c r="H4" s="25">
        <f>I4+J4</f>
        <v>37283383.595240958</v>
      </c>
      <c r="I4" s="24">
        <f>'3.) Large Load'!H236</f>
        <v>47306.631203999939</v>
      </c>
      <c r="J4" s="26">
        <f>'3.) Large Load'!L236</f>
        <v>37236076.964036956</v>
      </c>
    </row>
    <row r="5" spans="1:11" x14ac:dyDescent="0.25">
      <c r="A5" s="22" t="s">
        <v>1769</v>
      </c>
      <c r="B5" s="27">
        <f>C5+D5</f>
        <v>88670377.975999802</v>
      </c>
      <c r="C5" s="28">
        <f>F5+I5</f>
        <v>47836683.275999866</v>
      </c>
      <c r="D5" s="29">
        <f>G5+J5</f>
        <v>40833694.699999943</v>
      </c>
      <c r="E5" s="28">
        <f>F5+G5</f>
        <v>55894987.735599861</v>
      </c>
      <c r="F5" s="29">
        <f>'2.) Small Load'!J936</f>
        <v>47836683.275999866</v>
      </c>
      <c r="G5" s="28">
        <f>'2.) Small Load'!N936</f>
        <v>8058304.4595999913</v>
      </c>
      <c r="H5" s="29">
        <f>I5+J5</f>
        <v>32775390.240399953</v>
      </c>
      <c r="I5" s="28">
        <f>'3.) Large Load'!J236</f>
        <v>0</v>
      </c>
      <c r="J5" s="30">
        <f>'3.) Large Load'!N236</f>
        <v>32775390.240399953</v>
      </c>
    </row>
    <row r="6" spans="1:11" x14ac:dyDescent="0.25">
      <c r="A6" t="s">
        <v>1770</v>
      </c>
      <c r="B6" s="31">
        <f>B5/B4</f>
        <v>0.83772339981285482</v>
      </c>
      <c r="C6" s="31">
        <f t="shared" ref="C6:J6" si="0">C5/C4</f>
        <v>0.91086315337719082</v>
      </c>
      <c r="D6" s="31">
        <f t="shared" si="0"/>
        <v>0.76569579035643198</v>
      </c>
      <c r="E6" s="31">
        <f t="shared" si="0"/>
        <v>0.81522997007032982</v>
      </c>
      <c r="F6" s="31">
        <f t="shared" si="0"/>
        <v>0.91168437165321092</v>
      </c>
      <c r="G6" s="31">
        <f t="shared" si="0"/>
        <v>0.5007398152832464</v>
      </c>
      <c r="H6" s="31">
        <f t="shared" si="0"/>
        <v>0.87908840560768131</v>
      </c>
      <c r="I6" s="31">
        <f t="shared" si="0"/>
        <v>0</v>
      </c>
      <c r="J6" s="31">
        <f t="shared" si="0"/>
        <v>0.88020524482358364</v>
      </c>
    </row>
    <row r="7" spans="1:11" x14ac:dyDescent="0.25">
      <c r="C7" s="99" t="s">
        <v>1771</v>
      </c>
      <c r="D7" s="99"/>
    </row>
    <row r="8" spans="1:11" x14ac:dyDescent="0.25">
      <c r="A8" s="32" t="s">
        <v>1772</v>
      </c>
      <c r="B8" s="33"/>
      <c r="C8" s="34"/>
      <c r="D8" s="34"/>
      <c r="E8" s="35"/>
      <c r="F8" s="35"/>
      <c r="G8" s="35"/>
      <c r="H8" s="35"/>
      <c r="I8" s="35"/>
      <c r="J8" s="35"/>
      <c r="K8" s="35"/>
    </row>
    <row r="9" spans="1:11" x14ac:dyDescent="0.25">
      <c r="A9" s="32" t="s">
        <v>1773</v>
      </c>
      <c r="B9" s="33"/>
      <c r="C9" s="34"/>
      <c r="D9" s="34"/>
      <c r="E9" s="35"/>
      <c r="F9" s="35"/>
      <c r="G9" s="35"/>
      <c r="H9" s="35"/>
      <c r="I9" s="35"/>
      <c r="J9" s="35"/>
      <c r="K9" s="35"/>
    </row>
  </sheetData>
  <mergeCells count="5">
    <mergeCell ref="A2:A3"/>
    <mergeCell ref="B2:D2"/>
    <mergeCell ref="E2:G2"/>
    <mergeCell ref="H2:J2"/>
    <mergeCell ref="C7:D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341A9-99DD-4FB1-9844-C1EDDBA14169}">
  <sheetPr>
    <tabColor theme="6" tint="0.59999389629810485"/>
    <pageSetUpPr fitToPage="1"/>
  </sheetPr>
  <dimension ref="A1:P939"/>
  <sheetViews>
    <sheetView zoomScale="80" zoomScaleNormal="80" workbookViewId="0">
      <pane ySplit="5" topLeftCell="A928" activePane="bottomLeft" state="frozen"/>
      <selection pane="bottomLeft" activeCell="L4" sqref="L4:O4"/>
    </sheetView>
  </sheetViews>
  <sheetFormatPr defaultRowHeight="15" x14ac:dyDescent="0.25"/>
  <cols>
    <col min="1" max="1" width="15.7109375" customWidth="1"/>
    <col min="2" max="2" width="23.28515625" customWidth="1"/>
    <col min="3" max="3" width="20" customWidth="1"/>
    <col min="4" max="4" width="20.7109375" style="38" customWidth="1"/>
    <col min="5" max="5" width="20.7109375" style="37" customWidth="1"/>
    <col min="6" max="6" width="20.7109375" style="38" customWidth="1"/>
    <col min="7" max="7" width="20.7109375" style="37" customWidth="1"/>
    <col min="8" max="8" width="20.7109375" style="36" customWidth="1"/>
    <col min="9" max="9" width="20.7109375" style="31" customWidth="1"/>
    <col min="10" max="10" width="20.7109375" customWidth="1"/>
    <col min="11" max="11" width="20.7109375" style="31" customWidth="1"/>
    <col min="12" max="12" width="20.7109375" customWidth="1"/>
    <col min="13" max="13" width="20.7109375" style="31" customWidth="1"/>
    <col min="14" max="14" width="20.7109375" customWidth="1"/>
    <col min="15" max="15" width="20.7109375" style="31" customWidth="1"/>
    <col min="16" max="16" width="20.5703125" customWidth="1"/>
    <col min="17" max="17" width="14.140625" customWidth="1"/>
    <col min="18" max="18" width="20.5703125" customWidth="1"/>
    <col min="19" max="19" width="14.140625" customWidth="1"/>
  </cols>
  <sheetData>
    <row r="1" spans="1:15" ht="18.75" customHeight="1" x14ac:dyDescent="0.25">
      <c r="A1" s="113" t="s">
        <v>1939</v>
      </c>
      <c r="B1" s="114"/>
      <c r="C1" s="114"/>
      <c r="D1" s="114"/>
      <c r="E1" s="114"/>
      <c r="F1" s="114"/>
      <c r="G1" s="114"/>
      <c r="H1" s="114"/>
      <c r="I1" s="114"/>
      <c r="J1" s="114"/>
      <c r="K1" s="114"/>
      <c r="L1" s="114"/>
      <c r="M1" s="114"/>
      <c r="N1" s="114"/>
      <c r="O1" s="115"/>
    </row>
    <row r="2" spans="1:15" ht="15.75" customHeight="1" thickBot="1" x14ac:dyDescent="0.3">
      <c r="A2" s="116"/>
      <c r="B2" s="117"/>
      <c r="C2" s="117"/>
      <c r="D2" s="117"/>
      <c r="E2" s="117"/>
      <c r="F2" s="117"/>
      <c r="G2" s="117"/>
      <c r="H2" s="117"/>
      <c r="I2" s="117"/>
      <c r="J2" s="117"/>
      <c r="K2" s="117"/>
      <c r="L2" s="117"/>
      <c r="M2" s="117"/>
      <c r="N2" s="117"/>
      <c r="O2" s="118"/>
    </row>
    <row r="3" spans="1:15" ht="16.5" thickBot="1" x14ac:dyDescent="0.3">
      <c r="A3" s="126" t="s">
        <v>1760</v>
      </c>
      <c r="B3" s="127"/>
      <c r="C3" s="127"/>
      <c r="D3" s="110" t="s">
        <v>1763</v>
      </c>
      <c r="E3" s="111"/>
      <c r="F3" s="111"/>
      <c r="G3" s="111"/>
      <c r="H3" s="111"/>
      <c r="I3" s="111"/>
      <c r="J3" s="111"/>
      <c r="K3" s="111"/>
      <c r="L3" s="111"/>
      <c r="M3" s="111"/>
      <c r="N3" s="111"/>
      <c r="O3" s="112"/>
    </row>
    <row r="4" spans="1:15" x14ac:dyDescent="0.25">
      <c r="A4" s="128"/>
      <c r="B4" s="129"/>
      <c r="C4" s="130"/>
      <c r="D4" s="122" t="s">
        <v>1765</v>
      </c>
      <c r="E4" s="123"/>
      <c r="F4" s="123"/>
      <c r="G4" s="123"/>
      <c r="H4" s="124" t="s">
        <v>1766</v>
      </c>
      <c r="I4" s="125"/>
      <c r="J4" s="125"/>
      <c r="K4" s="125"/>
      <c r="L4" s="119" t="s">
        <v>1767</v>
      </c>
      <c r="M4" s="120"/>
      <c r="N4" s="120"/>
      <c r="O4" s="121"/>
    </row>
    <row r="5" spans="1:15" ht="74.25" customHeight="1" x14ac:dyDescent="0.25">
      <c r="A5" s="56" t="s">
        <v>876</v>
      </c>
      <c r="B5" s="56" t="s">
        <v>1938</v>
      </c>
      <c r="C5" s="55" t="s">
        <v>1937</v>
      </c>
      <c r="D5" s="54" t="s">
        <v>1936</v>
      </c>
      <c r="E5" s="53" t="s">
        <v>1935</v>
      </c>
      <c r="F5" s="54" t="s">
        <v>1934</v>
      </c>
      <c r="G5" s="53" t="s">
        <v>1933</v>
      </c>
      <c r="H5" s="52" t="s">
        <v>1932</v>
      </c>
      <c r="I5" s="51" t="s">
        <v>1931</v>
      </c>
      <c r="J5" s="52" t="s">
        <v>1930</v>
      </c>
      <c r="K5" s="51" t="s">
        <v>1929</v>
      </c>
      <c r="L5" s="52" t="s">
        <v>1928</v>
      </c>
      <c r="M5" s="51" t="s">
        <v>1927</v>
      </c>
      <c r="N5" s="52" t="s">
        <v>1926</v>
      </c>
      <c r="O5" s="51" t="s">
        <v>1925</v>
      </c>
    </row>
    <row r="6" spans="1:15" x14ac:dyDescent="0.25">
      <c r="A6" s="47">
        <v>9013528100</v>
      </c>
      <c r="B6" t="s">
        <v>1924</v>
      </c>
      <c r="C6" t="s">
        <v>1774</v>
      </c>
      <c r="D6" s="46">
        <f>Table3[[#This Row],[Residential CLM $ Collected]]+Table3[[#This Row],[C&amp;I CLM $ Collected]]</f>
        <v>77025.251267999993</v>
      </c>
      <c r="E6" s="39">
        <f>Table3[[#This Row],[CLM $ Collected ]]/'[1]1.) CLM Reference'!$B$4</f>
        <v>7.2770475142367634E-4</v>
      </c>
      <c r="F6" s="46">
        <f>Table3[[#This Row],[Residential Incentive Disbursements]]+Table3[[#This Row],[C&amp;I Incentive Disbursements]]</f>
        <v>47231.169999999896</v>
      </c>
      <c r="G6" s="39">
        <f>Table3[[#This Row],[Incentive Disbursements]]/'[1]1.) CLM Reference'!$B$5</f>
        <v>5.3266007293646417E-4</v>
      </c>
      <c r="H6" s="46">
        <v>66197.678084999992</v>
      </c>
      <c r="I6" s="39">
        <f>Table3[[#This Row],[Residential CLM $ Collected]]/'[1]1.) CLM Reference'!$B$4</f>
        <v>6.2541003219917558E-4</v>
      </c>
      <c r="J6" s="48">
        <v>42721.169999999896</v>
      </c>
      <c r="K6" s="39">
        <f>Table3[[#This Row],[Residential Incentive Disbursements]]/'[1]1.) CLM Reference'!$B$5</f>
        <v>4.81797540228859E-4</v>
      </c>
      <c r="L6" s="40">
        <v>10827.573182999999</v>
      </c>
      <c r="M6" s="39">
        <f>Table3[[#This Row],[C&amp;I CLM $ Collected]]/'[1]1.) CLM Reference'!$B$4</f>
        <v>1.0229471922450072E-4</v>
      </c>
      <c r="N6" s="48">
        <v>4510</v>
      </c>
      <c r="O6" s="39">
        <f>Table3[[#This Row],[C&amp;I Incentive Disbursements]]/'[1]1.) CLM Reference'!$B$5</f>
        <v>5.0862532707605135E-5</v>
      </c>
    </row>
    <row r="7" spans="1:15" x14ac:dyDescent="0.25">
      <c r="A7" s="47">
        <v>9013529100</v>
      </c>
      <c r="B7" t="s">
        <v>1924</v>
      </c>
      <c r="C7" t="s">
        <v>1774</v>
      </c>
      <c r="D7" s="46">
        <f>Table3[[#This Row],[Residential CLM $ Collected]]+Table3[[#This Row],[C&amp;I CLM $ Collected]]</f>
        <v>644.43518999999992</v>
      </c>
      <c r="E7" s="39">
        <f>Table3[[#This Row],[CLM $ Collected ]]/'[1]1.) CLM Reference'!$B$4</f>
        <v>6.0883741633757917E-6</v>
      </c>
      <c r="F7" s="46">
        <f>Table3[[#This Row],[Residential Incentive Disbursements]]+Table3[[#This Row],[C&amp;I Incentive Disbursements]]</f>
        <v>0</v>
      </c>
      <c r="G7" s="39">
        <f>Table3[[#This Row],[Incentive Disbursements]]/'[1]1.) CLM Reference'!$B$5</f>
        <v>0</v>
      </c>
      <c r="H7" s="46">
        <v>644.43518999999992</v>
      </c>
      <c r="I7" s="39">
        <f>Table3[[#This Row],[Residential CLM $ Collected]]/'[1]1.) CLM Reference'!$B$4</f>
        <v>6.0883741633757917E-6</v>
      </c>
      <c r="J7" s="48">
        <v>0</v>
      </c>
      <c r="K7" s="39">
        <f>Table3[[#This Row],[Residential Incentive Disbursements]]/'[1]1.) CLM Reference'!$B$5</f>
        <v>0</v>
      </c>
      <c r="L7" s="40">
        <v>0</v>
      </c>
      <c r="M7" s="39">
        <f>Table3[[#This Row],[C&amp;I CLM $ Collected]]/'[1]1.) CLM Reference'!$B$4</f>
        <v>0</v>
      </c>
      <c r="N7" s="48">
        <v>0</v>
      </c>
      <c r="O7" s="39">
        <f>Table3[[#This Row],[C&amp;I Incentive Disbursements]]/'[1]1.) CLM Reference'!$B$5</f>
        <v>0</v>
      </c>
    </row>
    <row r="8" spans="1:15" x14ac:dyDescent="0.25">
      <c r="A8" s="47">
        <v>9015830100</v>
      </c>
      <c r="B8" t="s">
        <v>1923</v>
      </c>
      <c r="C8" t="s">
        <v>1774</v>
      </c>
      <c r="D8" s="46">
        <f>Table3[[#This Row],[Residential CLM $ Collected]]+Table3[[#This Row],[C&amp;I CLM $ Collected]]</f>
        <v>106665.705846</v>
      </c>
      <c r="E8" s="39">
        <f>Table3[[#This Row],[CLM $ Collected ]]/'[1]1.) CLM Reference'!$B$4</f>
        <v>1.0077362901163554E-3</v>
      </c>
      <c r="F8" s="46">
        <f>Table3[[#This Row],[Residential Incentive Disbursements]]+Table3[[#This Row],[C&amp;I Incentive Disbursements]]</f>
        <v>64458.5799999999</v>
      </c>
      <c r="G8" s="39">
        <f>Table3[[#This Row],[Incentive Disbursements]]/'[1]1.) CLM Reference'!$B$5</f>
        <v>7.2694603847799934E-4</v>
      </c>
      <c r="H8" s="46">
        <v>84964.074551999991</v>
      </c>
      <c r="I8" s="39">
        <f>Table3[[#This Row],[Residential CLM $ Collected]]/'[1]1.) CLM Reference'!$B$4</f>
        <v>8.0270768006559569E-4</v>
      </c>
      <c r="J8" s="48">
        <v>60078.5799999999</v>
      </c>
      <c r="K8" s="39">
        <f>Table3[[#This Row],[Residential Incentive Disbursements]]/'[1]1.) CLM Reference'!$B$5</f>
        <v>6.7754960981739835E-4</v>
      </c>
      <c r="L8" s="40">
        <v>21701.631293999999</v>
      </c>
      <c r="M8" s="39">
        <f>Table3[[#This Row],[C&amp;I CLM $ Collected]]/'[1]1.) CLM Reference'!$B$4</f>
        <v>2.0502861005075956E-4</v>
      </c>
      <c r="N8" s="48">
        <v>4380</v>
      </c>
      <c r="O8" s="39">
        <f>Table3[[#This Row],[C&amp;I Incentive Disbursements]]/'[1]1.) CLM Reference'!$B$5</f>
        <v>4.9396428660600999E-5</v>
      </c>
    </row>
    <row r="9" spans="1:15" x14ac:dyDescent="0.25">
      <c r="A9" s="47">
        <v>9015902200</v>
      </c>
      <c r="B9" t="s">
        <v>1923</v>
      </c>
      <c r="C9" t="s">
        <v>1774</v>
      </c>
      <c r="D9" s="46">
        <f>Table3[[#This Row],[Residential CLM $ Collected]]+Table3[[#This Row],[C&amp;I CLM $ Collected]]</f>
        <v>1281.9983399999999</v>
      </c>
      <c r="E9" s="39">
        <f>Table3[[#This Row],[CLM $ Collected ]]/'[1]1.) CLM Reference'!$B$4</f>
        <v>1.2111823953540857E-5</v>
      </c>
      <c r="F9" s="46">
        <f>Table3[[#This Row],[Residential Incentive Disbursements]]+Table3[[#This Row],[C&amp;I Incentive Disbursements]]</f>
        <v>1369.22</v>
      </c>
      <c r="G9" s="39">
        <f>Table3[[#This Row],[Incentive Disbursements]]/'[1]1.) CLM Reference'!$B$5</f>
        <v>1.5441684486453903E-5</v>
      </c>
      <c r="H9" s="46">
        <v>1281.9983399999999</v>
      </c>
      <c r="I9" s="39">
        <f>Table3[[#This Row],[Residential CLM $ Collected]]/'[1]1.) CLM Reference'!$B$4</f>
        <v>1.2111823953540857E-5</v>
      </c>
      <c r="J9" s="48">
        <v>1369.22</v>
      </c>
      <c r="K9" s="39">
        <f>Table3[[#This Row],[Residential Incentive Disbursements]]/'[1]1.) CLM Reference'!$B$5</f>
        <v>1.5441684486453903E-5</v>
      </c>
      <c r="L9" s="40">
        <v>0</v>
      </c>
      <c r="M9" s="39">
        <f>Table3[[#This Row],[C&amp;I CLM $ Collected]]/'[1]1.) CLM Reference'!$B$4</f>
        <v>0</v>
      </c>
      <c r="N9" s="48">
        <v>0</v>
      </c>
      <c r="O9" s="39">
        <f>Table3[[#This Row],[C&amp;I Incentive Disbursements]]/'[1]1.) CLM Reference'!$B$5</f>
        <v>0</v>
      </c>
    </row>
    <row r="10" spans="1:15" x14ac:dyDescent="0.25">
      <c r="A10" s="47">
        <v>9003460301</v>
      </c>
      <c r="B10" t="s">
        <v>1922</v>
      </c>
      <c r="C10" t="s">
        <v>1774</v>
      </c>
      <c r="D10" s="46">
        <f>Table3[[#This Row],[Residential CLM $ Collected]]+Table3[[#This Row],[C&amp;I CLM $ Collected]]</f>
        <v>380.33792999999997</v>
      </c>
      <c r="E10" s="39">
        <f>Table3[[#This Row],[CLM $ Collected ]]/'[1]1.) CLM Reference'!$B$4</f>
        <v>3.5932855037972558E-6</v>
      </c>
      <c r="F10" s="46">
        <f>Table3[[#This Row],[Residential Incentive Disbursements]]+Table3[[#This Row],[C&amp;I Incentive Disbursements]]</f>
        <v>0</v>
      </c>
      <c r="G10" s="39">
        <f>Table3[[#This Row],[Incentive Disbursements]]/'[1]1.) CLM Reference'!$B$5</f>
        <v>0</v>
      </c>
      <c r="H10" s="46">
        <v>380.33792999999997</v>
      </c>
      <c r="I10" s="39">
        <f>Table3[[#This Row],[Residential CLM $ Collected]]/'[1]1.) CLM Reference'!$B$4</f>
        <v>3.5932855037972558E-6</v>
      </c>
      <c r="J10" s="48">
        <v>0</v>
      </c>
      <c r="K10" s="39">
        <f>Table3[[#This Row],[Residential Incentive Disbursements]]/'[1]1.) CLM Reference'!$B$5</f>
        <v>0</v>
      </c>
      <c r="L10" s="40">
        <v>0</v>
      </c>
      <c r="M10" s="39">
        <f>Table3[[#This Row],[C&amp;I CLM $ Collected]]/'[1]1.) CLM Reference'!$B$4</f>
        <v>0</v>
      </c>
      <c r="N10" s="48">
        <v>0</v>
      </c>
      <c r="O10" s="39">
        <f>Table3[[#This Row],[C&amp;I Incentive Disbursements]]/'[1]1.) CLM Reference'!$B$5</f>
        <v>0</v>
      </c>
    </row>
    <row r="11" spans="1:15" x14ac:dyDescent="0.25">
      <c r="A11" s="47">
        <v>9003460302</v>
      </c>
      <c r="B11" t="s">
        <v>1922</v>
      </c>
      <c r="C11" t="s">
        <v>1774</v>
      </c>
      <c r="D11" s="46">
        <f>Table3[[#This Row],[Residential CLM $ Collected]]+Table3[[#This Row],[C&amp;I CLM $ Collected]]</f>
        <v>1711.8580499999998</v>
      </c>
      <c r="E11" s="39">
        <f>Table3[[#This Row],[CLM $ Collected ]]/'[1]1.) CLM Reference'!$B$4</f>
        <v>1.6172972060987022E-5</v>
      </c>
      <c r="F11" s="46">
        <f>Table3[[#This Row],[Residential Incentive Disbursements]]+Table3[[#This Row],[C&amp;I Incentive Disbursements]]</f>
        <v>430.52999999999901</v>
      </c>
      <c r="G11" s="39">
        <f>Table3[[#This Row],[Incentive Disbursements]]/'[1]1.) CLM Reference'!$B$5</f>
        <v>4.8553982719745431E-6</v>
      </c>
      <c r="H11" s="46">
        <v>1711.8580499999998</v>
      </c>
      <c r="I11" s="39">
        <f>Table3[[#This Row],[Residential CLM $ Collected]]/'[1]1.) CLM Reference'!$B$4</f>
        <v>1.6172972060987022E-5</v>
      </c>
      <c r="J11" s="48">
        <v>430.52999999999901</v>
      </c>
      <c r="K11" s="39">
        <f>Table3[[#This Row],[Residential Incentive Disbursements]]/'[1]1.) CLM Reference'!$B$5</f>
        <v>4.8553982719745431E-6</v>
      </c>
      <c r="L11" s="40">
        <v>0</v>
      </c>
      <c r="M11" s="39">
        <f>Table3[[#This Row],[C&amp;I CLM $ Collected]]/'[1]1.) CLM Reference'!$B$4</f>
        <v>0</v>
      </c>
      <c r="N11" s="48">
        <v>0</v>
      </c>
      <c r="O11" s="39">
        <f>Table3[[#This Row],[C&amp;I Incentive Disbursements]]/'[1]1.) CLM Reference'!$B$5</f>
        <v>0</v>
      </c>
    </row>
    <row r="12" spans="1:15" x14ac:dyDescent="0.25">
      <c r="A12" s="47">
        <v>9003462101</v>
      </c>
      <c r="B12" t="s">
        <v>1922</v>
      </c>
      <c r="C12" t="s">
        <v>1774</v>
      </c>
      <c r="D12" s="46">
        <f>Table3[[#This Row],[Residential CLM $ Collected]]+Table3[[#This Row],[C&amp;I CLM $ Collected]]</f>
        <v>325642.61066399945</v>
      </c>
      <c r="E12" s="39">
        <f>Table3[[#This Row],[CLM $ Collected ]]/'[1]1.) CLM Reference'!$B$4</f>
        <v>3.0765453035873731E-3</v>
      </c>
      <c r="F12" s="46">
        <f>Table3[[#This Row],[Residential Incentive Disbursements]]+Table3[[#This Row],[C&amp;I Incentive Disbursements]]</f>
        <v>336743.35000000003</v>
      </c>
      <c r="G12" s="39">
        <f>Table3[[#This Row],[Incentive Disbursements]]/'[1]1.) CLM Reference'!$B$5</f>
        <v>3.7976983710517795E-3</v>
      </c>
      <c r="H12" s="46">
        <v>207440.56972799942</v>
      </c>
      <c r="I12" s="39">
        <f>Table3[[#This Row],[Residential CLM $ Collected]]/'[1]1.) CLM Reference'!$B$4</f>
        <v>1.9598181861668761E-3</v>
      </c>
      <c r="J12" s="48">
        <v>266604.15000000002</v>
      </c>
      <c r="K12" s="39">
        <f>Table3[[#This Row],[Residential Incentive Disbursements]]/'[1]1.) CLM Reference'!$B$5</f>
        <v>3.0066878712546046E-3</v>
      </c>
      <c r="L12" s="40">
        <v>118202.040936</v>
      </c>
      <c r="M12" s="39">
        <f>Table3[[#This Row],[C&amp;I CLM $ Collected]]/'[1]1.) CLM Reference'!$B$4</f>
        <v>1.1167271174204968E-3</v>
      </c>
      <c r="N12" s="48">
        <v>70139.199999999997</v>
      </c>
      <c r="O12" s="39">
        <f>Table3[[#This Row],[C&amp;I Incentive Disbursements]]/'[1]1.) CLM Reference'!$B$5</f>
        <v>7.9101049979717476E-4</v>
      </c>
    </row>
    <row r="13" spans="1:15" x14ac:dyDescent="0.25">
      <c r="A13" s="47">
        <v>9003462102</v>
      </c>
      <c r="B13" t="s">
        <v>1922</v>
      </c>
      <c r="C13" t="s">
        <v>1774</v>
      </c>
      <c r="D13" s="46">
        <f>Table3[[#This Row],[Residential CLM $ Collected]]+Table3[[#This Row],[C&amp;I CLM $ Collected]]</f>
        <v>69709.979429999992</v>
      </c>
      <c r="E13" s="39">
        <f>Table3[[#This Row],[CLM $ Collected ]]/'[1]1.) CLM Reference'!$B$4</f>
        <v>6.5859289541756697E-4</v>
      </c>
      <c r="F13" s="46">
        <f>Table3[[#This Row],[Residential Incentive Disbursements]]+Table3[[#This Row],[C&amp;I Incentive Disbursements]]</f>
        <v>15746.6799999999</v>
      </c>
      <c r="G13" s="39">
        <f>Table3[[#This Row],[Incentive Disbursements]]/'[1]1.) CLM Reference'!$B$5</f>
        <v>1.7758670211445379E-4</v>
      </c>
      <c r="H13" s="46">
        <v>69709.979429999992</v>
      </c>
      <c r="I13" s="39">
        <f>Table3[[#This Row],[Residential CLM $ Collected]]/'[1]1.) CLM Reference'!$B$4</f>
        <v>6.5859289541756697E-4</v>
      </c>
      <c r="J13" s="48">
        <v>15746.6799999999</v>
      </c>
      <c r="K13" s="39">
        <f>Table3[[#This Row],[Residential Incentive Disbursements]]/'[1]1.) CLM Reference'!$B$5</f>
        <v>1.7758670211445379E-4</v>
      </c>
      <c r="L13" s="40">
        <v>0</v>
      </c>
      <c r="M13" s="39">
        <f>Table3[[#This Row],[C&amp;I CLM $ Collected]]/'[1]1.) CLM Reference'!$B$4</f>
        <v>0</v>
      </c>
      <c r="N13" s="48">
        <v>0</v>
      </c>
      <c r="O13" s="39">
        <f>Table3[[#This Row],[C&amp;I Incentive Disbursements]]/'[1]1.) CLM Reference'!$B$5</f>
        <v>0</v>
      </c>
    </row>
    <row r="14" spans="1:15" x14ac:dyDescent="0.25">
      <c r="A14" s="47">
        <v>9003462201</v>
      </c>
      <c r="B14" t="s">
        <v>1922</v>
      </c>
      <c r="C14" t="s">
        <v>1774</v>
      </c>
      <c r="D14" s="46">
        <f>Table3[[#This Row],[Residential CLM $ Collected]]+Table3[[#This Row],[C&amp;I CLM $ Collected]]</f>
        <v>86967.813995999997</v>
      </c>
      <c r="E14" s="39">
        <f>Table3[[#This Row],[CLM $ Collected ]]/'[1]1.) CLM Reference'!$B$4</f>
        <v>8.2163823452676126E-4</v>
      </c>
      <c r="F14" s="46">
        <f>Table3[[#This Row],[Residential Incentive Disbursements]]+Table3[[#This Row],[C&amp;I Incentive Disbursements]]</f>
        <v>100885.2</v>
      </c>
      <c r="G14" s="39">
        <f>Table3[[#This Row],[Incentive Disbursements]]/'[1]1.) CLM Reference'!$B$5</f>
        <v>1.1377553846370922E-3</v>
      </c>
      <c r="H14" s="46">
        <v>86967.813995999997</v>
      </c>
      <c r="I14" s="39">
        <f>Table3[[#This Row],[Residential CLM $ Collected]]/'[1]1.) CLM Reference'!$B$4</f>
        <v>8.2163823452676126E-4</v>
      </c>
      <c r="J14" s="48">
        <v>100885.2</v>
      </c>
      <c r="K14" s="39">
        <f>Table3[[#This Row],[Residential Incentive Disbursements]]/'[1]1.) CLM Reference'!$B$5</f>
        <v>1.1377553846370922E-3</v>
      </c>
      <c r="L14" s="40">
        <v>0</v>
      </c>
      <c r="M14" s="39">
        <f>Table3[[#This Row],[C&amp;I CLM $ Collected]]/'[1]1.) CLM Reference'!$B$4</f>
        <v>0</v>
      </c>
      <c r="N14" s="48">
        <v>0</v>
      </c>
      <c r="O14" s="39">
        <f>Table3[[#This Row],[C&amp;I Incentive Disbursements]]/'[1]1.) CLM Reference'!$B$5</f>
        <v>0</v>
      </c>
    </row>
    <row r="15" spans="1:15" x14ac:dyDescent="0.25">
      <c r="A15" s="47">
        <v>9003462202</v>
      </c>
      <c r="B15" t="s">
        <v>1922</v>
      </c>
      <c r="C15" t="s">
        <v>1774</v>
      </c>
      <c r="D15" s="46">
        <f>Table3[[#This Row],[Residential CLM $ Collected]]+Table3[[#This Row],[C&amp;I CLM $ Collected]]</f>
        <v>61986.141566999991</v>
      </c>
      <c r="E15" s="39">
        <f>Table3[[#This Row],[CLM $ Collected ]]/'[1]1.) CLM Reference'!$B$4</f>
        <v>5.8562106579542459E-4</v>
      </c>
      <c r="F15" s="46">
        <f>Table3[[#This Row],[Residential Incentive Disbursements]]+Table3[[#This Row],[C&amp;I Incentive Disbursements]]</f>
        <v>5455.74999999999</v>
      </c>
      <c r="G15" s="39">
        <f>Table3[[#This Row],[Incentive Disbursements]]/'[1]1.) CLM Reference'!$B$5</f>
        <v>6.1528439649560137E-5</v>
      </c>
      <c r="H15" s="46">
        <v>61986.141566999991</v>
      </c>
      <c r="I15" s="39">
        <f>Table3[[#This Row],[Residential CLM $ Collected]]/'[1]1.) CLM Reference'!$B$4</f>
        <v>5.8562106579542459E-4</v>
      </c>
      <c r="J15" s="48">
        <v>5455.74999999999</v>
      </c>
      <c r="K15" s="39">
        <f>Table3[[#This Row],[Residential Incentive Disbursements]]/'[1]1.) CLM Reference'!$B$5</f>
        <v>6.1528439649560137E-5</v>
      </c>
      <c r="L15" s="40">
        <v>0</v>
      </c>
      <c r="M15" s="39">
        <f>Table3[[#This Row],[C&amp;I CLM $ Collected]]/'[1]1.) CLM Reference'!$B$4</f>
        <v>0</v>
      </c>
      <c r="N15" s="48">
        <v>0</v>
      </c>
      <c r="O15" s="39">
        <f>Table3[[#This Row],[C&amp;I Incentive Disbursements]]/'[1]1.) CLM Reference'!$B$5</f>
        <v>0</v>
      </c>
    </row>
    <row r="16" spans="1:15" x14ac:dyDescent="0.25">
      <c r="A16" s="47">
        <v>9003330100</v>
      </c>
      <c r="B16" t="s">
        <v>1921</v>
      </c>
      <c r="C16" t="s">
        <v>1774</v>
      </c>
      <c r="D16" s="46">
        <f>Table3[[#This Row],[Residential CLM $ Collected]]+Table3[[#This Row],[C&amp;I CLM $ Collected]]</f>
        <v>2525.4803699999998</v>
      </c>
      <c r="E16" s="39">
        <f>Table3[[#This Row],[CLM $ Collected ]]/'[1]1.) CLM Reference'!$B$4</f>
        <v>2.3859760722906417E-5</v>
      </c>
      <c r="F16" s="46">
        <f>Table3[[#This Row],[Residential Incentive Disbursements]]+Table3[[#This Row],[C&amp;I Incentive Disbursements]]</f>
        <v>1015.99</v>
      </c>
      <c r="G16" s="39">
        <f>Table3[[#This Row],[Incentive Disbursements]]/'[1]1.) CLM Reference'!$B$5</f>
        <v>1.1458054236274888E-5</v>
      </c>
      <c r="H16" s="46">
        <v>2525.4803699999998</v>
      </c>
      <c r="I16" s="39">
        <f>Table3[[#This Row],[Residential CLM $ Collected]]/'[1]1.) CLM Reference'!$B$4</f>
        <v>2.3859760722906417E-5</v>
      </c>
      <c r="J16" s="48">
        <v>1015.99</v>
      </c>
      <c r="K16" s="39">
        <f>Table3[[#This Row],[Residential Incentive Disbursements]]/'[1]1.) CLM Reference'!$B$5</f>
        <v>1.1458054236274888E-5</v>
      </c>
      <c r="L16" s="40">
        <v>0</v>
      </c>
      <c r="M16" s="39">
        <f>Table3[[#This Row],[C&amp;I CLM $ Collected]]/'[1]1.) CLM Reference'!$B$4</f>
        <v>0</v>
      </c>
      <c r="N16" s="48">
        <v>0</v>
      </c>
      <c r="O16" s="39">
        <f>Table3[[#This Row],[C&amp;I Incentive Disbursements]]/'[1]1.) CLM Reference'!$B$5</f>
        <v>0</v>
      </c>
    </row>
    <row r="17" spans="1:15" x14ac:dyDescent="0.25">
      <c r="A17" s="47">
        <v>9005290100</v>
      </c>
      <c r="B17" t="s">
        <v>1921</v>
      </c>
      <c r="C17" t="s">
        <v>1774</v>
      </c>
      <c r="D17" s="46">
        <f>Table3[[#This Row],[Residential CLM $ Collected]]+Table3[[#This Row],[C&amp;I CLM $ Collected]]</f>
        <v>81381.145418999426</v>
      </c>
      <c r="E17" s="39">
        <f>Table3[[#This Row],[CLM $ Collected ]]/'[1]1.) CLM Reference'!$B$4</f>
        <v>7.6885755285176823E-4</v>
      </c>
      <c r="F17" s="46">
        <f>Table3[[#This Row],[Residential Incentive Disbursements]]+Table3[[#This Row],[C&amp;I Incentive Disbursements]]</f>
        <v>134253.84</v>
      </c>
      <c r="G17" s="39">
        <f>Table3[[#This Row],[Incentive Disbursements]]/'[1]1.) CLM Reference'!$B$5</f>
        <v>1.5140776780757398E-3</v>
      </c>
      <c r="H17" s="46">
        <v>72620.64728099943</v>
      </c>
      <c r="I17" s="39">
        <f>Table3[[#This Row],[Residential CLM $ Collected]]/'[1]1.) CLM Reference'!$B$4</f>
        <v>6.8609175832446919E-4</v>
      </c>
      <c r="J17" s="48">
        <v>129326.84</v>
      </c>
      <c r="K17" s="39">
        <f>Table3[[#This Row],[Residential Incentive Disbursements]]/'[1]1.) CLM Reference'!$B$5</f>
        <v>1.4585123346942828E-3</v>
      </c>
      <c r="L17" s="40">
        <v>8760.498137999999</v>
      </c>
      <c r="M17" s="39">
        <f>Table3[[#This Row],[C&amp;I CLM $ Collected]]/'[1]1.) CLM Reference'!$B$4</f>
        <v>8.2765794527299053E-5</v>
      </c>
      <c r="N17" s="48">
        <v>4927</v>
      </c>
      <c r="O17" s="39">
        <f>Table3[[#This Row],[C&amp;I Incentive Disbursements]]/'[1]1.) CLM Reference'!$B$5</f>
        <v>5.5565343381456875E-5</v>
      </c>
    </row>
    <row r="18" spans="1:15" x14ac:dyDescent="0.25">
      <c r="A18" s="47">
        <v>9005320100</v>
      </c>
      <c r="B18" t="s">
        <v>1921</v>
      </c>
      <c r="C18" t="s">
        <v>1774</v>
      </c>
      <c r="D18" s="46">
        <f>Table3[[#This Row],[Residential CLM $ Collected]]+Table3[[#This Row],[C&amp;I CLM $ Collected]]</f>
        <v>18.586259999999999</v>
      </c>
      <c r="E18" s="39">
        <f>Table3[[#This Row],[CLM $ Collected ]]/'[1]1.) CLM Reference'!$B$4</f>
        <v>1.7559578827125339E-7</v>
      </c>
      <c r="F18" s="46">
        <f>Table3[[#This Row],[Residential Incentive Disbursements]]+Table3[[#This Row],[C&amp;I Incentive Disbursements]]</f>
        <v>0</v>
      </c>
      <c r="G18" s="39">
        <f>Table3[[#This Row],[Incentive Disbursements]]/'[1]1.) CLM Reference'!$B$5</f>
        <v>0</v>
      </c>
      <c r="H18" s="46">
        <v>18.586259999999999</v>
      </c>
      <c r="I18" s="39">
        <f>Table3[[#This Row],[Residential CLM $ Collected]]/'[1]1.) CLM Reference'!$B$4</f>
        <v>1.7559578827125339E-7</v>
      </c>
      <c r="J18" s="48">
        <v>0</v>
      </c>
      <c r="K18" s="39">
        <f>Table3[[#This Row],[Residential Incentive Disbursements]]/'[1]1.) CLM Reference'!$B$5</f>
        <v>0</v>
      </c>
      <c r="L18" s="40">
        <v>0</v>
      </c>
      <c r="M18" s="39">
        <f>Table3[[#This Row],[C&amp;I CLM $ Collected]]/'[1]1.) CLM Reference'!$B$4</f>
        <v>0</v>
      </c>
      <c r="N18" s="48">
        <v>0</v>
      </c>
      <c r="O18" s="39">
        <f>Table3[[#This Row],[C&amp;I Incentive Disbursements]]/'[1]1.) CLM Reference'!$B$5</f>
        <v>0</v>
      </c>
    </row>
    <row r="19" spans="1:15" x14ac:dyDescent="0.25">
      <c r="A19" s="47">
        <v>9009130101</v>
      </c>
      <c r="B19" t="s">
        <v>1920</v>
      </c>
      <c r="C19" t="s">
        <v>1774</v>
      </c>
      <c r="D19" s="46">
        <f>Table3[[#This Row],[Residential CLM $ Collected]]+Table3[[#This Row],[C&amp;I CLM $ Collected]]</f>
        <v>308.44232999999997</v>
      </c>
      <c r="E19" s="39">
        <f>Table3[[#This Row],[CLM $ Collected ]]/'[1]1.) CLM Reference'!$B$4</f>
        <v>2.9140437114606197E-6</v>
      </c>
      <c r="F19" s="46">
        <f>Table3[[#This Row],[Residential Incentive Disbursements]]+Table3[[#This Row],[C&amp;I Incentive Disbursements]]</f>
        <v>0</v>
      </c>
      <c r="G19" s="39">
        <f>Table3[[#This Row],[Incentive Disbursements]]/'[1]1.) CLM Reference'!$B$5</f>
        <v>0</v>
      </c>
      <c r="H19" s="46">
        <v>308.44232999999997</v>
      </c>
      <c r="I19" s="39">
        <f>Table3[[#This Row],[Residential CLM $ Collected]]/'[1]1.) CLM Reference'!$B$4</f>
        <v>2.9140437114606197E-6</v>
      </c>
      <c r="J19" s="48">
        <v>0</v>
      </c>
      <c r="K19" s="39">
        <f>Table3[[#This Row],[Residential Incentive Disbursements]]/'[1]1.) CLM Reference'!$B$5</f>
        <v>0</v>
      </c>
      <c r="L19" s="40">
        <v>0</v>
      </c>
      <c r="M19" s="39">
        <f>Table3[[#This Row],[C&amp;I CLM $ Collected]]/'[1]1.) CLM Reference'!$B$4</f>
        <v>0</v>
      </c>
      <c r="N19" s="48">
        <v>0</v>
      </c>
      <c r="O19" s="39">
        <f>Table3[[#This Row],[C&amp;I Incentive Disbursements]]/'[1]1.) CLM Reference'!$B$5</f>
        <v>0</v>
      </c>
    </row>
    <row r="20" spans="1:15" x14ac:dyDescent="0.25">
      <c r="A20" s="47">
        <v>9009341100</v>
      </c>
      <c r="B20" t="s">
        <v>1920</v>
      </c>
      <c r="C20" t="s">
        <v>1774</v>
      </c>
      <c r="D20" s="46">
        <f>Table3[[#This Row],[Residential CLM $ Collected]]+Table3[[#This Row],[C&amp;I CLM $ Collected]]</f>
        <v>140681.01448799996</v>
      </c>
      <c r="E20" s="39">
        <f>Table3[[#This Row],[CLM $ Collected ]]/'[1]1.) CLM Reference'!$B$4</f>
        <v>1.3290997561542757E-3</v>
      </c>
      <c r="F20" s="46">
        <f>Table3[[#This Row],[Residential Incentive Disbursements]]+Table3[[#This Row],[C&amp;I Incentive Disbursements]]</f>
        <v>94020.139999999898</v>
      </c>
      <c r="G20" s="39">
        <f>Table3[[#This Row],[Incentive Disbursements]]/'[1]1.) CLM Reference'!$B$5</f>
        <v>1.0603331365684277E-3</v>
      </c>
      <c r="H20" s="46">
        <v>117484.40207700001</v>
      </c>
      <c r="I20" s="39">
        <f>Table3[[#This Row],[Residential CLM $ Collected]]/'[1]1.) CLM Reference'!$B$4</f>
        <v>1.1099471433353291E-3</v>
      </c>
      <c r="J20" s="48">
        <v>88520.139999999898</v>
      </c>
      <c r="K20" s="39">
        <f>Table3[[#This Row],[Residential Incentive Disbursements]]/'[1]1.) CLM Reference'!$B$5</f>
        <v>9.9830565765671414E-4</v>
      </c>
      <c r="L20" s="40">
        <v>23196.612410999944</v>
      </c>
      <c r="M20" s="39">
        <f>Table3[[#This Row],[C&amp;I CLM $ Collected]]/'[1]1.) CLM Reference'!$B$4</f>
        <v>2.1915261281894662E-4</v>
      </c>
      <c r="N20" s="48">
        <v>5500</v>
      </c>
      <c r="O20" s="39">
        <f>Table3[[#This Row],[C&amp;I Incentive Disbursements]]/'[1]1.) CLM Reference'!$B$5</f>
        <v>6.2027478911713584E-5</v>
      </c>
    </row>
    <row r="21" spans="1:15" x14ac:dyDescent="0.25">
      <c r="A21" s="47">
        <v>9003400100</v>
      </c>
      <c r="B21" t="s">
        <v>1919</v>
      </c>
      <c r="C21" t="s">
        <v>1774</v>
      </c>
      <c r="D21" s="46">
        <f>Table3[[#This Row],[Residential CLM $ Collected]]+Table3[[#This Row],[C&amp;I CLM $ Collected]]</f>
        <v>358691.78759399999</v>
      </c>
      <c r="E21" s="39">
        <f>Table3[[#This Row],[CLM $ Collected ]]/'[1]1.) CLM Reference'!$B$4</f>
        <v>3.3887811312761909E-3</v>
      </c>
      <c r="F21" s="46">
        <f>Table3[[#This Row],[Residential Incentive Disbursements]]+Table3[[#This Row],[C&amp;I Incentive Disbursements]]</f>
        <v>437682.92000000004</v>
      </c>
      <c r="G21" s="39">
        <f>Table3[[#This Row],[Incentive Disbursements]]/'[1]1.) CLM Reference'!$B$5</f>
        <v>4.9360669255122227E-3</v>
      </c>
      <c r="H21" s="46">
        <v>194782.08493799999</v>
      </c>
      <c r="I21" s="39">
        <f>Table3[[#This Row],[Residential CLM $ Collected]]/'[1]1.) CLM Reference'!$B$4</f>
        <v>1.8402257229698895E-3</v>
      </c>
      <c r="J21" s="48">
        <v>336105.21</v>
      </c>
      <c r="K21" s="39">
        <f>Table3[[#This Row],[Residential Incentive Disbursements]]/'[1]1.) CLM Reference'!$B$5</f>
        <v>3.790501604616739E-3</v>
      </c>
      <c r="L21" s="40">
        <v>163909.70265600001</v>
      </c>
      <c r="M21" s="39">
        <f>Table3[[#This Row],[C&amp;I CLM $ Collected]]/'[1]1.) CLM Reference'!$B$4</f>
        <v>1.5485554083063014E-3</v>
      </c>
      <c r="N21" s="48">
        <v>101577.71</v>
      </c>
      <c r="O21" s="39">
        <f>Table3[[#This Row],[C&amp;I Incentive Disbursements]]/'[1]1.) CLM Reference'!$B$5</f>
        <v>1.1455653208954832E-3</v>
      </c>
    </row>
    <row r="22" spans="1:15" x14ac:dyDescent="0.25">
      <c r="A22" s="47">
        <v>9003400200</v>
      </c>
      <c r="B22" t="s">
        <v>1919</v>
      </c>
      <c r="C22" t="s">
        <v>1774</v>
      </c>
      <c r="D22" s="46">
        <f>Table3[[#This Row],[Residential CLM $ Collected]]+Table3[[#This Row],[C&amp;I CLM $ Collected]]</f>
        <v>94398.182864999428</v>
      </c>
      <c r="E22" s="39">
        <f>Table3[[#This Row],[CLM $ Collected ]]/'[1]1.) CLM Reference'!$B$4</f>
        <v>8.9183748271860503E-4</v>
      </c>
      <c r="F22" s="46">
        <f>Table3[[#This Row],[Residential Incentive Disbursements]]+Table3[[#This Row],[C&amp;I Incentive Disbursements]]</f>
        <v>20502.75</v>
      </c>
      <c r="G22" s="39">
        <f>Table3[[#This Row],[Incentive Disbursements]]/'[1]1.) CLM Reference'!$B$5</f>
        <v>2.3122434422857011E-4</v>
      </c>
      <c r="H22" s="46">
        <v>94398.182864999428</v>
      </c>
      <c r="I22" s="39">
        <f>Table3[[#This Row],[Residential CLM $ Collected]]/'[1]1.) CLM Reference'!$B$4</f>
        <v>8.9183748271860503E-4</v>
      </c>
      <c r="J22" s="48">
        <v>20502.75</v>
      </c>
      <c r="K22" s="39">
        <f>Table3[[#This Row],[Residential Incentive Disbursements]]/'[1]1.) CLM Reference'!$B$5</f>
        <v>2.3122434422857011E-4</v>
      </c>
      <c r="L22" s="40">
        <v>0</v>
      </c>
      <c r="M22" s="39">
        <f>Table3[[#This Row],[C&amp;I CLM $ Collected]]/'[1]1.) CLM Reference'!$B$4</f>
        <v>0</v>
      </c>
      <c r="N22" s="48">
        <v>0</v>
      </c>
      <c r="O22" s="39">
        <f>Table3[[#This Row],[C&amp;I Incentive Disbursements]]/'[1]1.) CLM Reference'!$B$5</f>
        <v>0</v>
      </c>
    </row>
    <row r="23" spans="1:15" x14ac:dyDescent="0.25">
      <c r="A23" s="47">
        <v>9003400300</v>
      </c>
      <c r="B23" t="s">
        <v>1919</v>
      </c>
      <c r="C23" t="s">
        <v>1774</v>
      </c>
      <c r="D23" s="46">
        <f>Table3[[#This Row],[Residential CLM $ Collected]]+Table3[[#This Row],[C&amp;I CLM $ Collected]]</f>
        <v>91452.705749999994</v>
      </c>
      <c r="E23" s="39">
        <f>Table3[[#This Row],[CLM $ Collected ]]/'[1]1.) CLM Reference'!$B$4</f>
        <v>8.640097553628453E-4</v>
      </c>
      <c r="F23" s="46">
        <f>Table3[[#This Row],[Residential Incentive Disbursements]]+Table3[[#This Row],[C&amp;I Incentive Disbursements]]</f>
        <v>15779.8999999999</v>
      </c>
      <c r="G23" s="39">
        <f>Table3[[#This Row],[Incentive Disbursements]]/'[1]1.) CLM Reference'!$B$5</f>
        <v>1.7796134808708053E-4</v>
      </c>
      <c r="H23" s="46">
        <v>91452.705749999994</v>
      </c>
      <c r="I23" s="39">
        <f>Table3[[#This Row],[Residential CLM $ Collected]]/'[1]1.) CLM Reference'!$B$4</f>
        <v>8.640097553628453E-4</v>
      </c>
      <c r="J23" s="48">
        <v>15779.8999999999</v>
      </c>
      <c r="K23" s="39">
        <f>Table3[[#This Row],[Residential Incentive Disbursements]]/'[1]1.) CLM Reference'!$B$5</f>
        <v>1.7796134808708053E-4</v>
      </c>
      <c r="L23" s="40">
        <v>0</v>
      </c>
      <c r="M23" s="39">
        <f>Table3[[#This Row],[C&amp;I CLM $ Collected]]/'[1]1.) CLM Reference'!$B$4</f>
        <v>0</v>
      </c>
      <c r="N23" s="48">
        <v>0</v>
      </c>
      <c r="O23" s="39">
        <f>Table3[[#This Row],[C&amp;I Incentive Disbursements]]/'[1]1.) CLM Reference'!$B$5</f>
        <v>0</v>
      </c>
    </row>
    <row r="24" spans="1:15" x14ac:dyDescent="0.25">
      <c r="A24" s="47">
        <v>9003490302</v>
      </c>
      <c r="B24" t="s">
        <v>1919</v>
      </c>
      <c r="C24" t="s">
        <v>1774</v>
      </c>
      <c r="D24" s="46">
        <f>Table3[[#This Row],[Residential CLM $ Collected]]+Table3[[#This Row],[C&amp;I CLM $ Collected]]</f>
        <v>115.62831</v>
      </c>
      <c r="E24" s="39">
        <f>Table3[[#This Row],[CLM $ Collected ]]/'[1]1.) CLM Reference'!$B$4</f>
        <v>1.092411504031626E-6</v>
      </c>
      <c r="F24" s="46">
        <f>Table3[[#This Row],[Residential Incentive Disbursements]]+Table3[[#This Row],[C&amp;I Incentive Disbursements]]</f>
        <v>0</v>
      </c>
      <c r="G24" s="39">
        <f>Table3[[#This Row],[Incentive Disbursements]]/'[1]1.) CLM Reference'!$B$5</f>
        <v>0</v>
      </c>
      <c r="H24" s="46">
        <v>115.62831</v>
      </c>
      <c r="I24" s="39">
        <f>Table3[[#This Row],[Residential CLM $ Collected]]/'[1]1.) CLM Reference'!$B$4</f>
        <v>1.092411504031626E-6</v>
      </c>
      <c r="J24" s="48">
        <v>0</v>
      </c>
      <c r="K24" s="39">
        <f>Table3[[#This Row],[Residential Incentive Disbursements]]/'[1]1.) CLM Reference'!$B$5</f>
        <v>0</v>
      </c>
      <c r="L24" s="40">
        <v>0</v>
      </c>
      <c r="M24" s="39">
        <f>Table3[[#This Row],[C&amp;I CLM $ Collected]]/'[1]1.) CLM Reference'!$B$4</f>
        <v>0</v>
      </c>
      <c r="N24" s="48">
        <v>0</v>
      </c>
      <c r="O24" s="39">
        <f>Table3[[#This Row],[C&amp;I Incentive Disbursements]]/'[1]1.) CLM Reference'!$B$5</f>
        <v>0</v>
      </c>
    </row>
    <row r="25" spans="1:15" x14ac:dyDescent="0.25">
      <c r="A25" s="47">
        <v>9009171600</v>
      </c>
      <c r="B25" t="s">
        <v>1919</v>
      </c>
      <c r="C25" t="s">
        <v>1774</v>
      </c>
      <c r="D25" s="46">
        <f>Table3[[#This Row],[Residential CLM $ Collected]]+Table3[[#This Row],[C&amp;I CLM $ Collected]]</f>
        <v>236.26322999999999</v>
      </c>
      <c r="E25" s="39">
        <f>Table3[[#This Row],[CLM $ Collected ]]/'[1]1.) CLM Reference'!$B$4</f>
        <v>2.2321235208892181E-6</v>
      </c>
      <c r="F25" s="46">
        <f>Table3[[#This Row],[Residential Incentive Disbursements]]+Table3[[#This Row],[C&amp;I Incentive Disbursements]]</f>
        <v>219.33</v>
      </c>
      <c r="G25" s="39">
        <f>Table3[[#This Row],[Incentive Disbursements]]/'[1]1.) CLM Reference'!$B$5</f>
        <v>2.4735430817647526E-6</v>
      </c>
      <c r="H25" s="46">
        <v>236.26322999999999</v>
      </c>
      <c r="I25" s="39">
        <f>Table3[[#This Row],[Residential CLM $ Collected]]/'[1]1.) CLM Reference'!$B$4</f>
        <v>2.2321235208892181E-6</v>
      </c>
      <c r="J25" s="48">
        <v>219.33</v>
      </c>
      <c r="K25" s="39">
        <f>Table3[[#This Row],[Residential Incentive Disbursements]]/'[1]1.) CLM Reference'!$B$5</f>
        <v>2.4735430817647526E-6</v>
      </c>
      <c r="L25" s="40">
        <v>0</v>
      </c>
      <c r="M25" s="39">
        <f>Table3[[#This Row],[C&amp;I CLM $ Collected]]/'[1]1.) CLM Reference'!$B$4</f>
        <v>0</v>
      </c>
      <c r="N25" s="48">
        <v>0</v>
      </c>
      <c r="O25" s="39">
        <f>Table3[[#This Row],[C&amp;I Incentive Disbursements]]/'[1]1.) CLM Reference'!$B$5</f>
        <v>0</v>
      </c>
    </row>
    <row r="26" spans="1:15" x14ac:dyDescent="0.25">
      <c r="A26" s="47">
        <v>9009161100</v>
      </c>
      <c r="B26" t="s">
        <v>1918</v>
      </c>
      <c r="C26" t="s">
        <v>1774</v>
      </c>
      <c r="D26" s="46">
        <f>Table3[[#This Row],[Residential CLM $ Collected]]+Table3[[#This Row],[C&amp;I CLM $ Collected]]</f>
        <v>133760.234601</v>
      </c>
      <c r="E26" s="39">
        <f>Table3[[#This Row],[CLM $ Collected ]]/'[1]1.) CLM Reference'!$B$4</f>
        <v>1.2637149073622331E-3</v>
      </c>
      <c r="F26" s="46">
        <f>Table3[[#This Row],[Residential Incentive Disbursements]]+Table3[[#This Row],[C&amp;I Incentive Disbursements]]</f>
        <v>141189.69</v>
      </c>
      <c r="G26" s="39">
        <f>Table3[[#This Row],[Incentive Disbursements]]/'[1]1.) CLM Reference'!$B$5</f>
        <v>1.5922982761866142E-3</v>
      </c>
      <c r="H26" s="46">
        <v>115680.318642</v>
      </c>
      <c r="I26" s="39">
        <f>Table3[[#This Row],[Residential CLM $ Collected]]/'[1]1.) CLM Reference'!$B$4</f>
        <v>1.0929028615445904E-3</v>
      </c>
      <c r="J26" s="48">
        <v>90822</v>
      </c>
      <c r="K26" s="39">
        <f>Table3[[#This Row],[Residential Incentive Disbursements]]/'[1]1.) CLM Reference'!$B$5</f>
        <v>1.0242653981308457E-3</v>
      </c>
      <c r="L26" s="40">
        <v>18079.915959000002</v>
      </c>
      <c r="M26" s="39">
        <f>Table3[[#This Row],[C&amp;I CLM $ Collected]]/'[1]1.) CLM Reference'!$B$4</f>
        <v>1.7081204581764268E-4</v>
      </c>
      <c r="N26" s="48">
        <v>50367.69</v>
      </c>
      <c r="O26" s="39">
        <f>Table3[[#This Row],[C&amp;I Incentive Disbursements]]/'[1]1.) CLM Reference'!$B$5</f>
        <v>5.6803287805576861E-4</v>
      </c>
    </row>
    <row r="27" spans="1:15" x14ac:dyDescent="0.25">
      <c r="A27" s="47">
        <v>9001200100</v>
      </c>
      <c r="B27" t="s">
        <v>1917</v>
      </c>
      <c r="C27" t="s">
        <v>1774</v>
      </c>
      <c r="D27" s="46">
        <f>Table3[[#This Row],[Residential CLM $ Collected]]+Table3[[#This Row],[C&amp;I CLM $ Collected]]</f>
        <v>51178.962240000001</v>
      </c>
      <c r="E27" s="39">
        <f>Table3[[#This Row],[CLM $ Collected ]]/'[1]1.) CLM Reference'!$B$4</f>
        <v>4.8351901982634013E-4</v>
      </c>
      <c r="F27" s="46">
        <f>Table3[[#This Row],[Residential Incentive Disbursements]]+Table3[[#This Row],[C&amp;I Incentive Disbursements]]</f>
        <v>4927.76</v>
      </c>
      <c r="G27" s="39">
        <f>Table3[[#This Row],[Incentive Disbursements]]/'[1]1.) CLM Reference'!$B$5</f>
        <v>5.557391445127013E-5</v>
      </c>
      <c r="H27" s="46">
        <v>51178.962240000001</v>
      </c>
      <c r="I27" s="39">
        <f>Table3[[#This Row],[Residential CLM $ Collected]]/'[1]1.) CLM Reference'!$B$4</f>
        <v>4.8351901982634013E-4</v>
      </c>
      <c r="J27" s="48">
        <v>4927.76</v>
      </c>
      <c r="K27" s="39">
        <f>Table3[[#This Row],[Residential Incentive Disbursements]]/'[1]1.) CLM Reference'!$B$5</f>
        <v>5.557391445127013E-5</v>
      </c>
      <c r="L27" s="40">
        <v>0</v>
      </c>
      <c r="M27" s="39">
        <f>Table3[[#This Row],[C&amp;I CLM $ Collected]]/'[1]1.) CLM Reference'!$B$4</f>
        <v>0</v>
      </c>
      <c r="N27" s="48">
        <v>0</v>
      </c>
      <c r="O27" s="39">
        <f>Table3[[#This Row],[C&amp;I Incentive Disbursements]]/'[1]1.) CLM Reference'!$B$5</f>
        <v>0</v>
      </c>
    </row>
    <row r="28" spans="1:15" x14ac:dyDescent="0.25">
      <c r="A28" s="47">
        <v>9001200200</v>
      </c>
      <c r="B28" t="s">
        <v>1917</v>
      </c>
      <c r="C28" t="s">
        <v>1774</v>
      </c>
      <c r="D28" s="46">
        <f>Table3[[#This Row],[Residential CLM $ Collected]]+Table3[[#This Row],[C&amp;I CLM $ Collected]]</f>
        <v>301534.05926699942</v>
      </c>
      <c r="E28" s="39">
        <f>Table3[[#This Row],[CLM $ Collected ]]/'[1]1.) CLM Reference'!$B$4</f>
        <v>2.8487770443122824E-3</v>
      </c>
      <c r="F28" s="46">
        <f>Table3[[#This Row],[Residential Incentive Disbursements]]+Table3[[#This Row],[C&amp;I Incentive Disbursements]]</f>
        <v>219559.2999999999</v>
      </c>
      <c r="G28" s="39">
        <f>Table3[[#This Row],[Incentive Disbursements]]/'[1]1.) CLM Reference'!$B$5</f>
        <v>2.4761290637491979E-3</v>
      </c>
      <c r="H28" s="46">
        <v>195907.79879999999</v>
      </c>
      <c r="I28" s="39">
        <f>Table3[[#This Row],[Residential CLM $ Collected]]/'[1]1.) CLM Reference'!$B$4</f>
        <v>1.8508610316853476E-3</v>
      </c>
      <c r="J28" s="48">
        <v>193163.63</v>
      </c>
      <c r="K28" s="39">
        <f>Table3[[#This Row],[Residential Incentive Disbursements]]/'[1]1.) CLM Reference'!$B$5</f>
        <v>2.1784459975154628E-3</v>
      </c>
      <c r="L28" s="40">
        <v>105626.26046699943</v>
      </c>
      <c r="M28" s="39">
        <f>Table3[[#This Row],[C&amp;I CLM $ Collected]]/'[1]1.) CLM Reference'!$B$4</f>
        <v>9.9791601262693482E-4</v>
      </c>
      <c r="N28" s="48">
        <v>26395.6699999999</v>
      </c>
      <c r="O28" s="39">
        <f>Table3[[#This Row],[C&amp;I Incentive Disbursements]]/'[1]1.) CLM Reference'!$B$5</f>
        <v>2.9768306623373538E-4</v>
      </c>
    </row>
    <row r="29" spans="1:15" x14ac:dyDescent="0.25">
      <c r="A29" s="47">
        <v>9001200301</v>
      </c>
      <c r="B29" t="s">
        <v>1917</v>
      </c>
      <c r="C29" t="s">
        <v>1774</v>
      </c>
      <c r="D29" s="46">
        <f>Table3[[#This Row],[Residential CLM $ Collected]]+Table3[[#This Row],[C&amp;I CLM $ Collected]]</f>
        <v>71501.258303999435</v>
      </c>
      <c r="E29" s="39">
        <f>Table3[[#This Row],[CLM $ Collected ]]/'[1]1.) CLM Reference'!$B$4</f>
        <v>6.7551620467362899E-4</v>
      </c>
      <c r="F29" s="46">
        <f>Table3[[#This Row],[Residential Incentive Disbursements]]+Table3[[#This Row],[C&amp;I Incentive Disbursements]]</f>
        <v>11527.6699999999</v>
      </c>
      <c r="G29" s="39">
        <f>Table3[[#This Row],[Incentive Disbursements]]/'[1]1.) CLM Reference'!$B$5</f>
        <v>1.3000587415021582E-4</v>
      </c>
      <c r="H29" s="46">
        <v>71501.258303999435</v>
      </c>
      <c r="I29" s="39">
        <f>Table3[[#This Row],[Residential CLM $ Collected]]/'[1]1.) CLM Reference'!$B$4</f>
        <v>6.7551620467362899E-4</v>
      </c>
      <c r="J29" s="48">
        <v>11527.6699999999</v>
      </c>
      <c r="K29" s="39">
        <f>Table3[[#This Row],[Residential Incentive Disbursements]]/'[1]1.) CLM Reference'!$B$5</f>
        <v>1.3000587415021582E-4</v>
      </c>
      <c r="L29" s="40">
        <v>0</v>
      </c>
      <c r="M29" s="39">
        <f>Table3[[#This Row],[C&amp;I CLM $ Collected]]/'[1]1.) CLM Reference'!$B$4</f>
        <v>0</v>
      </c>
      <c r="N29" s="48">
        <v>0</v>
      </c>
      <c r="O29" s="39">
        <f>Table3[[#This Row],[C&amp;I Incentive Disbursements]]/'[1]1.) CLM Reference'!$B$5</f>
        <v>0</v>
      </c>
    </row>
    <row r="30" spans="1:15" x14ac:dyDescent="0.25">
      <c r="A30" s="47">
        <v>9001200302</v>
      </c>
      <c r="B30" t="s">
        <v>1917</v>
      </c>
      <c r="C30" t="s">
        <v>1774</v>
      </c>
      <c r="D30" s="46">
        <f>Table3[[#This Row],[Residential CLM $ Collected]]+Table3[[#This Row],[C&amp;I CLM $ Collected]]</f>
        <v>82815.769952999995</v>
      </c>
      <c r="E30" s="39">
        <f>Table3[[#This Row],[CLM $ Collected ]]/'[1]1.) CLM Reference'!$B$4</f>
        <v>7.8241132999257602E-4</v>
      </c>
      <c r="F30" s="46">
        <f>Table3[[#This Row],[Residential Incentive Disbursements]]+Table3[[#This Row],[C&amp;I Incentive Disbursements]]</f>
        <v>11519.72</v>
      </c>
      <c r="G30" s="39">
        <f>Table3[[#This Row],[Incentive Disbursements]]/'[1]1.) CLM Reference'!$B$5</f>
        <v>1.2991621624888094E-4</v>
      </c>
      <c r="H30" s="46">
        <v>82815.769952999995</v>
      </c>
      <c r="I30" s="39">
        <f>Table3[[#This Row],[Residential CLM $ Collected]]/'[1]1.) CLM Reference'!$B$4</f>
        <v>7.8241132999257602E-4</v>
      </c>
      <c r="J30" s="48">
        <v>11519.72</v>
      </c>
      <c r="K30" s="39">
        <f>Table3[[#This Row],[Residential Incentive Disbursements]]/'[1]1.) CLM Reference'!$B$5</f>
        <v>1.2991621624888094E-4</v>
      </c>
      <c r="L30" s="40">
        <v>0</v>
      </c>
      <c r="M30" s="39">
        <f>Table3[[#This Row],[C&amp;I CLM $ Collected]]/'[1]1.) CLM Reference'!$B$4</f>
        <v>0</v>
      </c>
      <c r="N30" s="48">
        <v>0</v>
      </c>
      <c r="O30" s="39">
        <f>Table3[[#This Row],[C&amp;I Incentive Disbursements]]/'[1]1.) CLM Reference'!$B$5</f>
        <v>0</v>
      </c>
    </row>
    <row r="31" spans="1:15" x14ac:dyDescent="0.25">
      <c r="A31" s="47">
        <v>9001205300</v>
      </c>
      <c r="B31" t="s">
        <v>1917</v>
      </c>
      <c r="C31" t="s">
        <v>1774</v>
      </c>
      <c r="D31" s="46">
        <f>Table3[[#This Row],[Residential CLM $ Collected]]+Table3[[#This Row],[C&amp;I CLM $ Collected]]</f>
        <v>427.75613999999996</v>
      </c>
      <c r="E31" s="39">
        <f>Table3[[#This Row],[CLM $ Collected ]]/'[1]1.) CLM Reference'!$B$4</f>
        <v>4.0412743925442026E-6</v>
      </c>
      <c r="F31" s="46">
        <f>Table3[[#This Row],[Residential Incentive Disbursements]]+Table3[[#This Row],[C&amp;I Incentive Disbursements]]</f>
        <v>0</v>
      </c>
      <c r="G31" s="39">
        <f>Table3[[#This Row],[Incentive Disbursements]]/'[1]1.) CLM Reference'!$B$5</f>
        <v>0</v>
      </c>
      <c r="H31" s="46">
        <v>427.75613999999996</v>
      </c>
      <c r="I31" s="39">
        <f>Table3[[#This Row],[Residential CLM $ Collected]]/'[1]1.) CLM Reference'!$B$4</f>
        <v>4.0412743925442026E-6</v>
      </c>
      <c r="J31" s="48">
        <v>0</v>
      </c>
      <c r="K31" s="39">
        <f>Table3[[#This Row],[Residential Incentive Disbursements]]/'[1]1.) CLM Reference'!$B$5</f>
        <v>0</v>
      </c>
      <c r="L31" s="40">
        <v>0</v>
      </c>
      <c r="M31" s="39">
        <f>Table3[[#This Row],[C&amp;I CLM $ Collected]]/'[1]1.) CLM Reference'!$B$4</f>
        <v>0</v>
      </c>
      <c r="N31" s="48">
        <v>0</v>
      </c>
      <c r="O31" s="39">
        <f>Table3[[#This Row],[C&amp;I Incentive Disbursements]]/'[1]1.) CLM Reference'!$B$5</f>
        <v>0</v>
      </c>
    </row>
    <row r="32" spans="1:15" x14ac:dyDescent="0.25">
      <c r="A32" s="47">
        <v>9001210400</v>
      </c>
      <c r="B32" t="s">
        <v>1917</v>
      </c>
      <c r="C32" t="s">
        <v>1774</v>
      </c>
      <c r="D32" s="46">
        <f>Table3[[#This Row],[Residential CLM $ Collected]]+Table3[[#This Row],[C&amp;I CLM $ Collected]]</f>
        <v>1698.8510699999999</v>
      </c>
      <c r="E32" s="39">
        <f>Table3[[#This Row],[CLM $ Collected ]]/'[1]1.) CLM Reference'!$B$4</f>
        <v>1.6050087149975964E-5</v>
      </c>
      <c r="F32" s="46">
        <f>Table3[[#This Row],[Residential Incentive Disbursements]]+Table3[[#This Row],[C&amp;I Incentive Disbursements]]</f>
        <v>0</v>
      </c>
      <c r="G32" s="39">
        <f>Table3[[#This Row],[Incentive Disbursements]]/'[1]1.) CLM Reference'!$B$5</f>
        <v>0</v>
      </c>
      <c r="H32" s="46">
        <v>1698.8510699999999</v>
      </c>
      <c r="I32" s="39">
        <f>Table3[[#This Row],[Residential CLM $ Collected]]/'[1]1.) CLM Reference'!$B$4</f>
        <v>1.6050087149975964E-5</v>
      </c>
      <c r="J32" s="48">
        <v>0</v>
      </c>
      <c r="K32" s="39">
        <f>Table3[[#This Row],[Residential Incentive Disbursements]]/'[1]1.) CLM Reference'!$B$5</f>
        <v>0</v>
      </c>
      <c r="L32" s="40">
        <v>0</v>
      </c>
      <c r="M32" s="39">
        <f>Table3[[#This Row],[C&amp;I CLM $ Collected]]/'[1]1.) CLM Reference'!$B$4</f>
        <v>0</v>
      </c>
      <c r="N32" s="48">
        <v>0</v>
      </c>
      <c r="O32" s="39">
        <f>Table3[[#This Row],[C&amp;I Incentive Disbursements]]/'[1]1.) CLM Reference'!$B$5</f>
        <v>0</v>
      </c>
    </row>
    <row r="33" spans="1:15" x14ac:dyDescent="0.25">
      <c r="A33" s="47">
        <v>9001210500</v>
      </c>
      <c r="B33" t="s">
        <v>1917</v>
      </c>
      <c r="C33" t="s">
        <v>1774</v>
      </c>
      <c r="D33" s="46">
        <f>Table3[[#This Row],[Residential CLM $ Collected]]+Table3[[#This Row],[C&amp;I CLM $ Collected]]</f>
        <v>422.52272999999997</v>
      </c>
      <c r="E33" s="39">
        <f>Table3[[#This Row],[CLM $ Collected ]]/'[1]1.) CLM Reference'!$B$4</f>
        <v>3.9918311611304239E-6</v>
      </c>
      <c r="F33" s="46">
        <f>Table3[[#This Row],[Residential Incentive Disbursements]]+Table3[[#This Row],[C&amp;I Incentive Disbursements]]</f>
        <v>0</v>
      </c>
      <c r="G33" s="39">
        <f>Table3[[#This Row],[Incentive Disbursements]]/'[1]1.) CLM Reference'!$B$5</f>
        <v>0</v>
      </c>
      <c r="H33" s="46">
        <v>422.52272999999997</v>
      </c>
      <c r="I33" s="39">
        <f>Table3[[#This Row],[Residential CLM $ Collected]]/'[1]1.) CLM Reference'!$B$4</f>
        <v>3.9918311611304239E-6</v>
      </c>
      <c r="J33" s="48">
        <v>0</v>
      </c>
      <c r="K33" s="39">
        <f>Table3[[#This Row],[Residential Incentive Disbursements]]/'[1]1.) CLM Reference'!$B$5</f>
        <v>0</v>
      </c>
      <c r="L33" s="40">
        <v>0</v>
      </c>
      <c r="M33" s="39">
        <f>Table3[[#This Row],[C&amp;I CLM $ Collected]]/'[1]1.) CLM Reference'!$B$4</f>
        <v>0</v>
      </c>
      <c r="N33" s="48">
        <v>0</v>
      </c>
      <c r="O33" s="39">
        <f>Table3[[#This Row],[C&amp;I Incentive Disbursements]]/'[1]1.) CLM Reference'!$B$5</f>
        <v>0</v>
      </c>
    </row>
    <row r="34" spans="1:15" x14ac:dyDescent="0.25">
      <c r="A34" s="47">
        <v>9001230400</v>
      </c>
      <c r="B34" t="s">
        <v>1917</v>
      </c>
      <c r="C34" t="s">
        <v>1774</v>
      </c>
      <c r="D34" s="46">
        <f>Table3[[#This Row],[Residential CLM $ Collected]]+Table3[[#This Row],[C&amp;I CLM $ Collected]]</f>
        <v>938.23757999999998</v>
      </c>
      <c r="E34" s="39">
        <f>Table3[[#This Row],[CLM $ Collected ]]/'[1]1.) CLM Reference'!$B$4</f>
        <v>8.8641053899931007E-6</v>
      </c>
      <c r="F34" s="46">
        <f>Table3[[#This Row],[Residential Incentive Disbursements]]+Table3[[#This Row],[C&amp;I Incentive Disbursements]]</f>
        <v>0</v>
      </c>
      <c r="G34" s="39">
        <f>Table3[[#This Row],[Incentive Disbursements]]/'[1]1.) CLM Reference'!$B$5</f>
        <v>0</v>
      </c>
      <c r="H34" s="46">
        <v>938.23757999999998</v>
      </c>
      <c r="I34" s="39">
        <f>Table3[[#This Row],[Residential CLM $ Collected]]/'[1]1.) CLM Reference'!$B$4</f>
        <v>8.8641053899931007E-6</v>
      </c>
      <c r="J34" s="48">
        <v>0</v>
      </c>
      <c r="K34" s="39">
        <f>Table3[[#This Row],[Residential Incentive Disbursements]]/'[1]1.) CLM Reference'!$B$5</f>
        <v>0</v>
      </c>
      <c r="L34" s="40">
        <v>0</v>
      </c>
      <c r="M34" s="39">
        <f>Table3[[#This Row],[C&amp;I CLM $ Collected]]/'[1]1.) CLM Reference'!$B$4</f>
        <v>0</v>
      </c>
      <c r="N34" s="48">
        <v>0</v>
      </c>
      <c r="O34" s="39">
        <f>Table3[[#This Row],[C&amp;I Incentive Disbursements]]/'[1]1.) CLM Reference'!$B$5</f>
        <v>0</v>
      </c>
    </row>
    <row r="35" spans="1:15" x14ac:dyDescent="0.25">
      <c r="A35" s="47">
        <v>9005342100</v>
      </c>
      <c r="B35" t="s">
        <v>1916</v>
      </c>
      <c r="C35" t="s">
        <v>1774</v>
      </c>
      <c r="D35" s="46">
        <f>Table3[[#This Row],[Residential CLM $ Collected]]+Table3[[#This Row],[C&amp;I CLM $ Collected]]</f>
        <v>99628.448849999928</v>
      </c>
      <c r="E35" s="39">
        <f>Table3[[#This Row],[CLM $ Collected ]]/'[1]1.) CLM Reference'!$B$4</f>
        <v>9.4125101069596499E-4</v>
      </c>
      <c r="F35" s="46">
        <f>Table3[[#This Row],[Residential Incentive Disbursements]]+Table3[[#This Row],[C&amp;I Incentive Disbursements]]</f>
        <v>76086.339999999895</v>
      </c>
      <c r="G35" s="39">
        <f>Table3[[#This Row],[Incentive Disbursements]]/'[1]1.) CLM Reference'!$B$5</f>
        <v>8.5808069996717504E-4</v>
      </c>
      <c r="H35" s="46">
        <v>84197.142413999987</v>
      </c>
      <c r="I35" s="39">
        <f>Table3[[#This Row],[Residential CLM $ Collected]]/'[1]1.) CLM Reference'!$B$4</f>
        <v>7.9546200216575632E-4</v>
      </c>
      <c r="J35" s="48">
        <v>73318.339999999895</v>
      </c>
      <c r="K35" s="39">
        <f>Table3[[#This Row],[Residential Incentive Disbursements]]/'[1]1.) CLM Reference'!$B$5</f>
        <v>8.2686396148942535E-4</v>
      </c>
      <c r="L35" s="40">
        <v>15431.306435999943</v>
      </c>
      <c r="M35" s="39">
        <f>Table3[[#This Row],[C&amp;I CLM $ Collected]]/'[1]1.) CLM Reference'!$B$4</f>
        <v>1.4578900853020864E-4</v>
      </c>
      <c r="N35" s="48">
        <v>2768</v>
      </c>
      <c r="O35" s="39">
        <f>Table3[[#This Row],[C&amp;I Incentive Disbursements]]/'[1]1.) CLM Reference'!$B$5</f>
        <v>3.1216738477749668E-5</v>
      </c>
    </row>
    <row r="36" spans="1:15" x14ac:dyDescent="0.25">
      <c r="A36" s="47">
        <v>9005362102</v>
      </c>
      <c r="B36" t="s">
        <v>1916</v>
      </c>
      <c r="C36" t="s">
        <v>1774</v>
      </c>
      <c r="D36" s="46">
        <f>Table3[[#This Row],[Residential CLM $ Collected]]+Table3[[#This Row],[C&amp;I CLM $ Collected]]</f>
        <v>270.14148</v>
      </c>
      <c r="E36" s="39">
        <f>Table3[[#This Row],[CLM $ Collected ]]/'[1]1.) CLM Reference'!$B$4</f>
        <v>2.552192109943745E-6</v>
      </c>
      <c r="F36" s="46">
        <f>Table3[[#This Row],[Residential Incentive Disbursements]]+Table3[[#This Row],[C&amp;I Incentive Disbursements]]</f>
        <v>0</v>
      </c>
      <c r="G36" s="39">
        <f>Table3[[#This Row],[Incentive Disbursements]]/'[1]1.) CLM Reference'!$B$5</f>
        <v>0</v>
      </c>
      <c r="H36" s="46">
        <v>270.14148</v>
      </c>
      <c r="I36" s="39">
        <f>Table3[[#This Row],[Residential CLM $ Collected]]/'[1]1.) CLM Reference'!$B$4</f>
        <v>2.552192109943745E-6</v>
      </c>
      <c r="J36" s="48">
        <v>0</v>
      </c>
      <c r="K36" s="39">
        <f>Table3[[#This Row],[Residential Incentive Disbursements]]/'[1]1.) CLM Reference'!$B$5</f>
        <v>0</v>
      </c>
      <c r="L36" s="40">
        <v>0</v>
      </c>
      <c r="M36" s="39">
        <f>Table3[[#This Row],[C&amp;I CLM $ Collected]]/'[1]1.) CLM Reference'!$B$4</f>
        <v>0</v>
      </c>
      <c r="N36" s="48">
        <v>0</v>
      </c>
      <c r="O36" s="39">
        <f>Table3[[#This Row],[C&amp;I Incentive Disbursements]]/'[1]1.) CLM Reference'!$B$5</f>
        <v>0</v>
      </c>
    </row>
    <row r="37" spans="1:15" x14ac:dyDescent="0.25">
      <c r="A37" s="47">
        <v>9003471100</v>
      </c>
      <c r="B37" t="s">
        <v>1915</v>
      </c>
      <c r="C37" t="s">
        <v>1774</v>
      </c>
      <c r="D37" s="46">
        <f>Table3[[#This Row],[Residential CLM $ Collected]]+Table3[[#This Row],[C&amp;I CLM $ Collected]]</f>
        <v>36015.914843999999</v>
      </c>
      <c r="E37" s="39">
        <f>Table3[[#This Row],[CLM $ Collected ]]/'[1]1.) CLM Reference'!$B$4</f>
        <v>3.4026441884179583E-4</v>
      </c>
      <c r="F37" s="46">
        <f>Table3[[#This Row],[Residential Incentive Disbursements]]+Table3[[#This Row],[C&amp;I Incentive Disbursements]]</f>
        <v>35613.279999999897</v>
      </c>
      <c r="G37" s="39">
        <f>Table3[[#This Row],[Incentive Disbursements]]/'[1]1.) CLM Reference'!$B$5</f>
        <v>4.0163672257762629E-4</v>
      </c>
      <c r="H37" s="46">
        <v>36015.914843999999</v>
      </c>
      <c r="I37" s="39">
        <f>Table3[[#This Row],[Residential CLM $ Collected]]/'[1]1.) CLM Reference'!$B$4</f>
        <v>3.4026441884179583E-4</v>
      </c>
      <c r="J37" s="48">
        <v>35613.279999999897</v>
      </c>
      <c r="K37" s="39">
        <f>Table3[[#This Row],[Residential Incentive Disbursements]]/'[1]1.) CLM Reference'!$B$5</f>
        <v>4.0163672257762629E-4</v>
      </c>
      <c r="L37" s="40">
        <v>0</v>
      </c>
      <c r="M37" s="39">
        <f>Table3[[#This Row],[C&amp;I CLM $ Collected]]/'[1]1.) CLM Reference'!$B$4</f>
        <v>0</v>
      </c>
      <c r="N37" s="48">
        <v>0</v>
      </c>
      <c r="O37" s="39">
        <f>Table3[[#This Row],[C&amp;I Incentive Disbursements]]/'[1]1.) CLM Reference'!$B$5</f>
        <v>0</v>
      </c>
    </row>
    <row r="38" spans="1:15" x14ac:dyDescent="0.25">
      <c r="A38" s="47">
        <v>9003471200</v>
      </c>
      <c r="B38" t="s">
        <v>1915</v>
      </c>
      <c r="C38" t="s">
        <v>1774</v>
      </c>
      <c r="D38" s="46">
        <f>Table3[[#This Row],[Residential CLM $ Collected]]+Table3[[#This Row],[C&amp;I CLM $ Collected]]</f>
        <v>30244.051025999939</v>
      </c>
      <c r="E38" s="39">
        <f>Table3[[#This Row],[CLM $ Collected ]]/'[1]1.) CLM Reference'!$B$4</f>
        <v>2.8573408423353968E-4</v>
      </c>
      <c r="F38" s="46">
        <f>Table3[[#This Row],[Residential Incentive Disbursements]]+Table3[[#This Row],[C&amp;I Incentive Disbursements]]</f>
        <v>18606.189999999999</v>
      </c>
      <c r="G38" s="39">
        <f>Table3[[#This Row],[Incentive Disbursements]]/'[1]1.) CLM Reference'!$B$5</f>
        <v>2.0983546506406109E-4</v>
      </c>
      <c r="H38" s="46">
        <v>30244.051025999939</v>
      </c>
      <c r="I38" s="39">
        <f>Table3[[#This Row],[Residential CLM $ Collected]]/'[1]1.) CLM Reference'!$B$4</f>
        <v>2.8573408423353968E-4</v>
      </c>
      <c r="J38" s="48">
        <v>18606.189999999999</v>
      </c>
      <c r="K38" s="39">
        <f>Table3[[#This Row],[Residential Incentive Disbursements]]/'[1]1.) CLM Reference'!$B$5</f>
        <v>2.0983546506406109E-4</v>
      </c>
      <c r="L38" s="40">
        <v>0</v>
      </c>
      <c r="M38" s="39">
        <f>Table3[[#This Row],[C&amp;I CLM $ Collected]]/'[1]1.) CLM Reference'!$B$4</f>
        <v>0</v>
      </c>
      <c r="N38" s="48">
        <v>0</v>
      </c>
      <c r="O38" s="39">
        <f>Table3[[#This Row],[C&amp;I Incentive Disbursements]]/'[1]1.) CLM Reference'!$B$5</f>
        <v>0</v>
      </c>
    </row>
    <row r="39" spans="1:15" x14ac:dyDescent="0.25">
      <c r="A39" s="47">
        <v>9003471300</v>
      </c>
      <c r="B39" t="s">
        <v>1915</v>
      </c>
      <c r="C39" t="s">
        <v>1774</v>
      </c>
      <c r="D39" s="46">
        <f>Table3[[#This Row],[Residential CLM $ Collected]]+Table3[[#This Row],[C&amp;I CLM $ Collected]]</f>
        <v>72234.47718899943</v>
      </c>
      <c r="E39" s="39">
        <f>Table3[[#This Row],[CLM $ Collected ]]/'[1]1.) CLM Reference'!$B$4</f>
        <v>6.8244337281218631E-4</v>
      </c>
      <c r="F39" s="46">
        <f>Table3[[#This Row],[Residential Incentive Disbursements]]+Table3[[#This Row],[C&amp;I Incentive Disbursements]]</f>
        <v>54587.83</v>
      </c>
      <c r="G39" s="39">
        <f>Table3[[#This Row],[Incentive Disbursements]]/'[1]1.) CLM Reference'!$B$5</f>
        <v>6.1562644984749202E-4</v>
      </c>
      <c r="H39" s="46">
        <v>72234.47718899943</v>
      </c>
      <c r="I39" s="39">
        <f>Table3[[#This Row],[Residential CLM $ Collected]]/'[1]1.) CLM Reference'!$B$4</f>
        <v>6.8244337281218631E-4</v>
      </c>
      <c r="J39" s="48">
        <v>54587.83</v>
      </c>
      <c r="K39" s="39">
        <f>Table3[[#This Row],[Residential Incentive Disbursements]]/'[1]1.) CLM Reference'!$B$5</f>
        <v>6.1562644984749202E-4</v>
      </c>
      <c r="L39" s="40">
        <v>0</v>
      </c>
      <c r="M39" s="39">
        <f>Table3[[#This Row],[C&amp;I CLM $ Collected]]/'[1]1.) CLM Reference'!$B$4</f>
        <v>0</v>
      </c>
      <c r="N39" s="48">
        <v>0</v>
      </c>
      <c r="O39" s="39">
        <f>Table3[[#This Row],[C&amp;I Incentive Disbursements]]/'[1]1.) CLM Reference'!$B$5</f>
        <v>0</v>
      </c>
    </row>
    <row r="40" spans="1:15" x14ac:dyDescent="0.25">
      <c r="A40" s="47">
        <v>9003471400</v>
      </c>
      <c r="B40" t="s">
        <v>1915</v>
      </c>
      <c r="C40" t="s">
        <v>1774</v>
      </c>
      <c r="D40" s="46">
        <f>Table3[[#This Row],[Residential CLM $ Collected]]+Table3[[#This Row],[C&amp;I CLM $ Collected]]</f>
        <v>387882.09066599887</v>
      </c>
      <c r="E40" s="39">
        <f>Table3[[#This Row],[CLM $ Collected ]]/'[1]1.) CLM Reference'!$B$4</f>
        <v>3.6645598128293615E-3</v>
      </c>
      <c r="F40" s="46">
        <f>Table3[[#This Row],[Residential Incentive Disbursements]]+Table3[[#This Row],[C&amp;I Incentive Disbursements]]</f>
        <v>625110.63999999897</v>
      </c>
      <c r="G40" s="39">
        <f>Table3[[#This Row],[Incentive Disbursements]]/'[1]1.) CLM Reference'!$B$5</f>
        <v>7.0498249163795847E-3</v>
      </c>
      <c r="H40" s="46">
        <v>200468.74056299942</v>
      </c>
      <c r="I40" s="39">
        <f>Table3[[#This Row],[Residential CLM $ Collected]]/'[1]1.) CLM Reference'!$B$4</f>
        <v>1.893951043561495E-3</v>
      </c>
      <c r="J40" s="48">
        <v>532549.69999999902</v>
      </c>
      <c r="K40" s="39">
        <f>Table3[[#This Row],[Residential Incentive Disbursements]]/'[1]1.) CLM Reference'!$B$5</f>
        <v>6.0059482338526062E-3</v>
      </c>
      <c r="L40" s="40">
        <v>187413.35010299942</v>
      </c>
      <c r="M40" s="39">
        <f>Table3[[#This Row],[C&amp;I CLM $ Collected]]/'[1]1.) CLM Reference'!$B$4</f>
        <v>1.7706087692678661E-3</v>
      </c>
      <c r="N40" s="48">
        <v>92560.94</v>
      </c>
      <c r="O40" s="39">
        <f>Table3[[#This Row],[C&amp;I Incentive Disbursements]]/'[1]1.) CLM Reference'!$B$5</f>
        <v>1.0438766825269794E-3</v>
      </c>
    </row>
    <row r="41" spans="1:15" x14ac:dyDescent="0.25">
      <c r="A41" s="47">
        <v>9003471500</v>
      </c>
      <c r="B41" t="s">
        <v>1915</v>
      </c>
      <c r="C41" t="s">
        <v>1774</v>
      </c>
      <c r="D41" s="46">
        <f>Table3[[#This Row],[Residential CLM $ Collected]]+Table3[[#This Row],[C&amp;I CLM $ Collected]]</f>
        <v>40973.587640999998</v>
      </c>
      <c r="E41" s="39">
        <f>Table3[[#This Row],[CLM $ Collected ]]/'[1]1.) CLM Reference'!$B$4</f>
        <v>3.8710259192127302E-4</v>
      </c>
      <c r="F41" s="46">
        <f>Table3[[#This Row],[Residential Incentive Disbursements]]+Table3[[#This Row],[C&amp;I Incentive Disbursements]]</f>
        <v>39624</v>
      </c>
      <c r="G41" s="39">
        <f>Table3[[#This Row],[Incentive Disbursements]]/'[1]1.) CLM Reference'!$B$5</f>
        <v>4.4686851352686161E-4</v>
      </c>
      <c r="H41" s="46">
        <v>40973.587640999998</v>
      </c>
      <c r="I41" s="39">
        <f>Table3[[#This Row],[Residential CLM $ Collected]]/'[1]1.) CLM Reference'!$B$4</f>
        <v>3.8710259192127302E-4</v>
      </c>
      <c r="J41" s="48">
        <v>39624</v>
      </c>
      <c r="K41" s="39">
        <f>Table3[[#This Row],[Residential Incentive Disbursements]]/'[1]1.) CLM Reference'!$B$5</f>
        <v>4.4686851352686161E-4</v>
      </c>
      <c r="L41" s="40">
        <v>0</v>
      </c>
      <c r="M41" s="39">
        <f>Table3[[#This Row],[C&amp;I CLM $ Collected]]/'[1]1.) CLM Reference'!$B$4</f>
        <v>0</v>
      </c>
      <c r="N41" s="48">
        <v>0</v>
      </c>
      <c r="O41" s="39">
        <f>Table3[[#This Row],[C&amp;I Incentive Disbursements]]/'[1]1.) CLM Reference'!$B$5</f>
        <v>0</v>
      </c>
    </row>
    <row r="42" spans="1:15" x14ac:dyDescent="0.25">
      <c r="A42" s="47">
        <v>9003473100</v>
      </c>
      <c r="B42" t="s">
        <v>1915</v>
      </c>
      <c r="C42" t="s">
        <v>1774</v>
      </c>
      <c r="D42" s="46">
        <f>Table3[[#This Row],[Residential CLM $ Collected]]+Table3[[#This Row],[C&amp;I CLM $ Collected]]</f>
        <v>1062.7451099999998</v>
      </c>
      <c r="E42" s="39">
        <f>Table3[[#This Row],[CLM $ Collected ]]/'[1]1.) CLM Reference'!$B$4</f>
        <v>1.0040404326737593E-5</v>
      </c>
      <c r="F42" s="46">
        <f>Table3[[#This Row],[Residential Incentive Disbursements]]+Table3[[#This Row],[C&amp;I Incentive Disbursements]]</f>
        <v>0</v>
      </c>
      <c r="G42" s="39">
        <f>Table3[[#This Row],[Incentive Disbursements]]/'[1]1.) CLM Reference'!$B$5</f>
        <v>0</v>
      </c>
      <c r="H42" s="46">
        <v>1062.7451099999998</v>
      </c>
      <c r="I42" s="39">
        <f>Table3[[#This Row],[Residential CLM $ Collected]]/'[1]1.) CLM Reference'!$B$4</f>
        <v>1.0040404326737593E-5</v>
      </c>
      <c r="J42" s="48">
        <v>0</v>
      </c>
      <c r="K42" s="39">
        <f>Table3[[#This Row],[Residential Incentive Disbursements]]/'[1]1.) CLM Reference'!$B$5</f>
        <v>0</v>
      </c>
      <c r="L42" s="40">
        <v>0</v>
      </c>
      <c r="M42" s="39">
        <f>Table3[[#This Row],[C&amp;I CLM $ Collected]]/'[1]1.) CLM Reference'!$B$4</f>
        <v>0</v>
      </c>
      <c r="N42" s="48">
        <v>0</v>
      </c>
      <c r="O42" s="39">
        <f>Table3[[#This Row],[C&amp;I Incentive Disbursements]]/'[1]1.) CLM Reference'!$B$5</f>
        <v>0</v>
      </c>
    </row>
    <row r="43" spans="1:15" x14ac:dyDescent="0.25">
      <c r="A43" s="47">
        <v>9003473501</v>
      </c>
      <c r="B43" t="s">
        <v>1915</v>
      </c>
      <c r="C43" t="s">
        <v>1774</v>
      </c>
      <c r="D43" s="46">
        <f>Table3[[#This Row],[Residential CLM $ Collected]]+Table3[[#This Row],[C&amp;I CLM $ Collected]]</f>
        <v>146.91537</v>
      </c>
      <c r="E43" s="39">
        <f>Table3[[#This Row],[CLM $ Collected ]]/'[1]1.) CLM Reference'!$B$4</f>
        <v>1.3879995332203925E-6</v>
      </c>
      <c r="F43" s="46">
        <f>Table3[[#This Row],[Residential Incentive Disbursements]]+Table3[[#This Row],[C&amp;I Incentive Disbursements]]</f>
        <v>0</v>
      </c>
      <c r="G43" s="39">
        <f>Table3[[#This Row],[Incentive Disbursements]]/'[1]1.) CLM Reference'!$B$5</f>
        <v>0</v>
      </c>
      <c r="H43" s="46">
        <v>146.91537</v>
      </c>
      <c r="I43" s="39">
        <f>Table3[[#This Row],[Residential CLM $ Collected]]/'[1]1.) CLM Reference'!$B$4</f>
        <v>1.3879995332203925E-6</v>
      </c>
      <c r="J43" s="48">
        <v>0</v>
      </c>
      <c r="K43" s="39">
        <f>Table3[[#This Row],[Residential Incentive Disbursements]]/'[1]1.) CLM Reference'!$B$5</f>
        <v>0</v>
      </c>
      <c r="L43" s="40">
        <v>0</v>
      </c>
      <c r="M43" s="39">
        <f>Table3[[#This Row],[C&amp;I CLM $ Collected]]/'[1]1.) CLM Reference'!$B$4</f>
        <v>0</v>
      </c>
      <c r="N43" s="48">
        <v>0</v>
      </c>
      <c r="O43" s="39">
        <f>Table3[[#This Row],[C&amp;I Incentive Disbursements]]/'[1]1.) CLM Reference'!$B$5</f>
        <v>0</v>
      </c>
    </row>
    <row r="44" spans="1:15" x14ac:dyDescent="0.25">
      <c r="A44" s="47">
        <v>9003503900</v>
      </c>
      <c r="B44" t="s">
        <v>1915</v>
      </c>
      <c r="C44" t="s">
        <v>1774</v>
      </c>
      <c r="D44" s="46">
        <f>Table3[[#This Row],[Residential CLM $ Collected]]+Table3[[#This Row],[C&amp;I CLM $ Collected]]</f>
        <v>366.92838</v>
      </c>
      <c r="E44" s="39">
        <f>Table3[[#This Row],[CLM $ Collected ]]/'[1]1.) CLM Reference'!$B$4</f>
        <v>3.4665972672928285E-6</v>
      </c>
      <c r="F44" s="46">
        <f>Table3[[#This Row],[Residential Incentive Disbursements]]+Table3[[#This Row],[C&amp;I Incentive Disbursements]]</f>
        <v>713.42999999999904</v>
      </c>
      <c r="G44" s="39">
        <f>Table3[[#This Row],[Incentive Disbursements]]/'[1]1.) CLM Reference'!$B$5</f>
        <v>8.0458662327243206E-6</v>
      </c>
      <c r="H44" s="46">
        <v>366.92838</v>
      </c>
      <c r="I44" s="39">
        <f>Table3[[#This Row],[Residential CLM $ Collected]]/'[1]1.) CLM Reference'!$B$4</f>
        <v>3.4665972672928285E-6</v>
      </c>
      <c r="J44" s="48">
        <v>713.42999999999904</v>
      </c>
      <c r="K44" s="39">
        <f>Table3[[#This Row],[Residential Incentive Disbursements]]/'[1]1.) CLM Reference'!$B$5</f>
        <v>8.0458662327243206E-6</v>
      </c>
      <c r="L44" s="40">
        <v>0</v>
      </c>
      <c r="M44" s="39">
        <f>Table3[[#This Row],[C&amp;I CLM $ Collected]]/'[1]1.) CLM Reference'!$B$4</f>
        <v>0</v>
      </c>
      <c r="N44" s="48">
        <v>0</v>
      </c>
      <c r="O44" s="39">
        <f>Table3[[#This Row],[C&amp;I Incentive Disbursements]]/'[1]1.) CLM Reference'!$B$5</f>
        <v>0</v>
      </c>
    </row>
    <row r="45" spans="1:15" x14ac:dyDescent="0.25">
      <c r="A45" s="47">
        <v>9003514900</v>
      </c>
      <c r="B45" t="s">
        <v>1914</v>
      </c>
      <c r="C45" t="s">
        <v>1774</v>
      </c>
      <c r="D45" s="46">
        <f>Table3[[#This Row],[Residential CLM $ Collected]]+Table3[[#This Row],[C&amp;I CLM $ Collected]]</f>
        <v>93.390569999999997</v>
      </c>
      <c r="E45" s="39">
        <f>Table3[[#This Row],[CLM $ Collected ]]/'[1]1.) CLM Reference'!$B$4</f>
        <v>8.8231794649658767E-7</v>
      </c>
      <c r="F45" s="46">
        <f>Table3[[#This Row],[Residential Incentive Disbursements]]+Table3[[#This Row],[C&amp;I Incentive Disbursements]]</f>
        <v>221.27</v>
      </c>
      <c r="G45" s="39">
        <f>Table3[[#This Row],[Incentive Disbursements]]/'[1]1.) CLM Reference'!$B$5</f>
        <v>2.4954218652354297E-6</v>
      </c>
      <c r="H45" s="46">
        <v>93.390569999999997</v>
      </c>
      <c r="I45" s="39">
        <f>Table3[[#This Row],[Residential CLM $ Collected]]/'[1]1.) CLM Reference'!$B$4</f>
        <v>8.8231794649658767E-7</v>
      </c>
      <c r="J45" s="48">
        <v>221.27</v>
      </c>
      <c r="K45" s="39">
        <f>Table3[[#This Row],[Residential Incentive Disbursements]]/'[1]1.) CLM Reference'!$B$5</f>
        <v>2.4954218652354297E-6</v>
      </c>
      <c r="L45" s="40">
        <v>0</v>
      </c>
      <c r="M45" s="39">
        <f>Table3[[#This Row],[C&amp;I CLM $ Collected]]/'[1]1.) CLM Reference'!$B$4</f>
        <v>0</v>
      </c>
      <c r="N45" s="48">
        <v>0</v>
      </c>
      <c r="O45" s="39">
        <f>Table3[[#This Row],[C&amp;I Incentive Disbursements]]/'[1]1.) CLM Reference'!$B$5</f>
        <v>0</v>
      </c>
    </row>
    <row r="46" spans="1:15" x14ac:dyDescent="0.25">
      <c r="A46" s="47">
        <v>9013528100</v>
      </c>
      <c r="B46" t="s">
        <v>1914</v>
      </c>
      <c r="C46" t="s">
        <v>1774</v>
      </c>
      <c r="D46" s="46">
        <f>Table3[[#This Row],[Residential CLM $ Collected]]+Table3[[#This Row],[C&amp;I CLM $ Collected]]</f>
        <v>155.81726999999998</v>
      </c>
      <c r="E46" s="39">
        <f>Table3[[#This Row],[CLM $ Collected ]]/'[1]1.) CLM Reference'!$B$4</f>
        <v>1.4721012377920421E-6</v>
      </c>
      <c r="F46" s="46">
        <f>Table3[[#This Row],[Residential Incentive Disbursements]]+Table3[[#This Row],[C&amp;I Incentive Disbursements]]</f>
        <v>0</v>
      </c>
      <c r="G46" s="39">
        <f>Table3[[#This Row],[Incentive Disbursements]]/'[1]1.) CLM Reference'!$B$5</f>
        <v>0</v>
      </c>
      <c r="H46" s="46">
        <v>155.81726999999998</v>
      </c>
      <c r="I46" s="39">
        <f>Table3[[#This Row],[Residential CLM $ Collected]]/'[1]1.) CLM Reference'!$B$4</f>
        <v>1.4721012377920421E-6</v>
      </c>
      <c r="J46" s="48">
        <v>0</v>
      </c>
      <c r="K46" s="39">
        <f>Table3[[#This Row],[Residential Incentive Disbursements]]/'[1]1.) CLM Reference'!$B$5</f>
        <v>0</v>
      </c>
      <c r="L46" s="40">
        <v>0</v>
      </c>
      <c r="M46" s="39">
        <f>Table3[[#This Row],[C&amp;I CLM $ Collected]]/'[1]1.) CLM Reference'!$B$4</f>
        <v>0</v>
      </c>
      <c r="N46" s="48">
        <v>0</v>
      </c>
      <c r="O46" s="39">
        <f>Table3[[#This Row],[C&amp;I Incentive Disbursements]]/'[1]1.) CLM Reference'!$B$5</f>
        <v>0</v>
      </c>
    </row>
    <row r="47" spans="1:15" x14ac:dyDescent="0.25">
      <c r="A47" s="47">
        <v>9013529100</v>
      </c>
      <c r="B47" t="s">
        <v>1914</v>
      </c>
      <c r="C47" t="s">
        <v>1774</v>
      </c>
      <c r="D47" s="46">
        <f>Table3[[#This Row],[Residential CLM $ Collected]]+Table3[[#This Row],[C&amp;I CLM $ Collected]]</f>
        <v>124704.26028899994</v>
      </c>
      <c r="E47" s="39">
        <f>Table3[[#This Row],[CLM $ Collected ]]/'[1]1.) CLM Reference'!$B$4</f>
        <v>1.1781575683451381E-3</v>
      </c>
      <c r="F47" s="46">
        <f>Table3[[#This Row],[Residential Incentive Disbursements]]+Table3[[#This Row],[C&amp;I Incentive Disbursements]]</f>
        <v>99635.629999999903</v>
      </c>
      <c r="G47" s="39">
        <f>Table3[[#This Row],[Incentive Disbursements]]/'[1]1.) CLM Reference'!$B$5</f>
        <v>1.123663079760053E-3</v>
      </c>
      <c r="H47" s="46">
        <v>104134.66377299999</v>
      </c>
      <c r="I47" s="39">
        <f>Table3[[#This Row],[Residential CLM $ Collected]]/'[1]1.) CLM Reference'!$B$4</f>
        <v>9.8382398457687922E-4</v>
      </c>
      <c r="J47" s="48">
        <v>74600.629999999903</v>
      </c>
      <c r="K47" s="39">
        <f>Table3[[#This Row],[Residential Incentive Disbursements]]/'[1]1.) CLM Reference'!$B$5</f>
        <v>8.4132527347737115E-4</v>
      </c>
      <c r="L47" s="40">
        <v>20569.596515999943</v>
      </c>
      <c r="M47" s="39">
        <f>Table3[[#This Row],[C&amp;I CLM $ Collected]]/'[1]1.) CLM Reference'!$B$4</f>
        <v>1.9433358376825879E-4</v>
      </c>
      <c r="N47" s="48">
        <v>25035</v>
      </c>
      <c r="O47" s="39">
        <f>Table3[[#This Row],[C&amp;I Incentive Disbursements]]/'[1]1.) CLM Reference'!$B$5</f>
        <v>2.823378062826817E-4</v>
      </c>
    </row>
    <row r="48" spans="1:15" x14ac:dyDescent="0.25">
      <c r="A48" s="47">
        <v>9013530600</v>
      </c>
      <c r="B48" t="s">
        <v>1914</v>
      </c>
      <c r="C48" t="s">
        <v>1774</v>
      </c>
      <c r="D48" s="46">
        <f>Table3[[#This Row],[Residential CLM $ Collected]]+Table3[[#This Row],[C&amp;I CLM $ Collected]]</f>
        <v>375.92667</v>
      </c>
      <c r="E48" s="39">
        <f>Table3[[#This Row],[CLM $ Collected ]]/'[1]1.) CLM Reference'!$B$4</f>
        <v>3.5516096272642987E-6</v>
      </c>
      <c r="F48" s="46">
        <f>Table3[[#This Row],[Residential Incentive Disbursements]]+Table3[[#This Row],[C&amp;I Incentive Disbursements]]</f>
        <v>1106.53</v>
      </c>
      <c r="G48" s="39">
        <f>Table3[[#This Row],[Incentive Disbursements]]/'[1]1.) CLM Reference'!$B$5</f>
        <v>1.2479139316396078E-5</v>
      </c>
      <c r="H48" s="46">
        <v>375.92667</v>
      </c>
      <c r="I48" s="39">
        <f>Table3[[#This Row],[Residential CLM $ Collected]]/'[1]1.) CLM Reference'!$B$4</f>
        <v>3.5516096272642987E-6</v>
      </c>
      <c r="J48" s="48">
        <v>1106.53</v>
      </c>
      <c r="K48" s="39">
        <f>Table3[[#This Row],[Residential Incentive Disbursements]]/'[1]1.) CLM Reference'!$B$5</f>
        <v>1.2479139316396078E-5</v>
      </c>
      <c r="L48" s="40">
        <v>0</v>
      </c>
      <c r="M48" s="39">
        <f>Table3[[#This Row],[C&amp;I CLM $ Collected]]/'[1]1.) CLM Reference'!$B$4</f>
        <v>0</v>
      </c>
      <c r="N48" s="48">
        <v>0</v>
      </c>
      <c r="O48" s="39">
        <f>Table3[[#This Row],[C&amp;I Incentive Disbursements]]/'[1]1.) CLM Reference'!$B$5</f>
        <v>0</v>
      </c>
    </row>
    <row r="49" spans="1:15" x14ac:dyDescent="0.25">
      <c r="A49" s="47">
        <v>9009184100</v>
      </c>
      <c r="B49" t="s">
        <v>1913</v>
      </c>
      <c r="C49" t="s">
        <v>1774</v>
      </c>
      <c r="D49" s="46">
        <f>Table3[[#This Row],[Residential CLM $ Collected]]+Table3[[#This Row],[C&amp;I CLM $ Collected]]</f>
        <v>75653.863676999987</v>
      </c>
      <c r="E49" s="39">
        <f>Table3[[#This Row],[CLM $ Collected ]]/'[1]1.) CLM Reference'!$B$4</f>
        <v>7.1474841243632432E-4</v>
      </c>
      <c r="F49" s="46">
        <f>Table3[[#This Row],[Residential Incentive Disbursements]]+Table3[[#This Row],[C&amp;I Incentive Disbursements]]</f>
        <v>6790.3299999999899</v>
      </c>
      <c r="G49" s="39">
        <f>Table3[[#This Row],[Incentive Disbursements]]/'[1]1.) CLM Reference'!$B$5</f>
        <v>7.657946379610463E-5</v>
      </c>
      <c r="H49" s="46">
        <v>75653.863676999987</v>
      </c>
      <c r="I49" s="39">
        <f>Table3[[#This Row],[Residential CLM $ Collected]]/'[1]1.) CLM Reference'!$B$4</f>
        <v>7.1474841243632432E-4</v>
      </c>
      <c r="J49" s="48">
        <v>6790.3299999999899</v>
      </c>
      <c r="K49" s="39">
        <f>Table3[[#This Row],[Residential Incentive Disbursements]]/'[1]1.) CLM Reference'!$B$5</f>
        <v>7.657946379610463E-5</v>
      </c>
      <c r="L49" s="40">
        <v>0</v>
      </c>
      <c r="M49" s="39">
        <f>Table3[[#This Row],[C&amp;I CLM $ Collected]]/'[1]1.) CLM Reference'!$B$4</f>
        <v>0</v>
      </c>
      <c r="N49" s="48">
        <v>0</v>
      </c>
      <c r="O49" s="39">
        <f>Table3[[#This Row],[C&amp;I Incentive Disbursements]]/'[1]1.) CLM Reference'!$B$5</f>
        <v>0</v>
      </c>
    </row>
    <row r="50" spans="1:15" x14ac:dyDescent="0.25">
      <c r="A50" s="47">
        <v>9009184200</v>
      </c>
      <c r="B50" t="s">
        <v>1913</v>
      </c>
      <c r="C50" t="s">
        <v>1774</v>
      </c>
      <c r="D50" s="46">
        <f>Table3[[#This Row],[Residential CLM $ Collected]]+Table3[[#This Row],[C&amp;I CLM $ Collected]]</f>
        <v>50630.69025</v>
      </c>
      <c r="E50" s="39">
        <f>Table3[[#This Row],[CLM $ Collected ]]/'[1]1.) CLM Reference'!$B$4</f>
        <v>4.783391583441969E-4</v>
      </c>
      <c r="F50" s="46">
        <f>Table3[[#This Row],[Residential Incentive Disbursements]]+Table3[[#This Row],[C&amp;I Incentive Disbursements]]</f>
        <v>2665.1099999999901</v>
      </c>
      <c r="G50" s="39">
        <f>Table3[[#This Row],[Incentive Disbursements]]/'[1]1.) CLM Reference'!$B$5</f>
        <v>3.0056373513162977E-5</v>
      </c>
      <c r="H50" s="46">
        <v>50630.69025</v>
      </c>
      <c r="I50" s="39">
        <f>Table3[[#This Row],[Residential CLM $ Collected]]/'[1]1.) CLM Reference'!$B$4</f>
        <v>4.783391583441969E-4</v>
      </c>
      <c r="J50" s="48">
        <v>2665.1099999999901</v>
      </c>
      <c r="K50" s="39">
        <f>Table3[[#This Row],[Residential Incentive Disbursements]]/'[1]1.) CLM Reference'!$B$5</f>
        <v>3.0056373513162977E-5</v>
      </c>
      <c r="L50" s="40">
        <v>0</v>
      </c>
      <c r="M50" s="39">
        <f>Table3[[#This Row],[C&amp;I CLM $ Collected]]/'[1]1.) CLM Reference'!$B$4</f>
        <v>0</v>
      </c>
      <c r="N50" s="48">
        <v>0</v>
      </c>
      <c r="O50" s="39">
        <f>Table3[[#This Row],[C&amp;I Incentive Disbursements]]/'[1]1.) CLM Reference'!$B$5</f>
        <v>0</v>
      </c>
    </row>
    <row r="51" spans="1:15" x14ac:dyDescent="0.25">
      <c r="A51" s="47">
        <v>9009184300</v>
      </c>
      <c r="B51" t="s">
        <v>1913</v>
      </c>
      <c r="C51" t="s">
        <v>1774</v>
      </c>
      <c r="D51" s="46">
        <f>Table3[[#This Row],[Residential CLM $ Collected]]+Table3[[#This Row],[C&amp;I CLM $ Collected]]</f>
        <v>59483.502224999997</v>
      </c>
      <c r="E51" s="39">
        <f>Table3[[#This Row],[CLM $ Collected ]]/'[1]1.) CLM Reference'!$B$4</f>
        <v>5.6197709826149688E-4</v>
      </c>
      <c r="F51" s="46">
        <f>Table3[[#This Row],[Residential Incentive Disbursements]]+Table3[[#This Row],[C&amp;I Incentive Disbursements]]</f>
        <v>9119.5</v>
      </c>
      <c r="G51" s="39">
        <f>Table3[[#This Row],[Incentive Disbursements]]/'[1]1.) CLM Reference'!$B$5</f>
        <v>1.0284719889734036E-4</v>
      </c>
      <c r="H51" s="46">
        <v>59483.502224999997</v>
      </c>
      <c r="I51" s="39">
        <f>Table3[[#This Row],[Residential CLM $ Collected]]/'[1]1.) CLM Reference'!$B$4</f>
        <v>5.6197709826149688E-4</v>
      </c>
      <c r="J51" s="48">
        <v>9119.5</v>
      </c>
      <c r="K51" s="39">
        <f>Table3[[#This Row],[Residential Incentive Disbursements]]/'[1]1.) CLM Reference'!$B$5</f>
        <v>1.0284719889734036E-4</v>
      </c>
      <c r="L51" s="40">
        <v>0</v>
      </c>
      <c r="M51" s="39">
        <f>Table3[[#This Row],[C&amp;I CLM $ Collected]]/'[1]1.) CLM Reference'!$B$4</f>
        <v>0</v>
      </c>
      <c r="N51" s="48">
        <v>0</v>
      </c>
      <c r="O51" s="39">
        <f>Table3[[#This Row],[C&amp;I Incentive Disbursements]]/'[1]1.) CLM Reference'!$B$5</f>
        <v>0</v>
      </c>
    </row>
    <row r="52" spans="1:15" x14ac:dyDescent="0.25">
      <c r="A52" s="47">
        <v>9009184400</v>
      </c>
      <c r="B52" t="s">
        <v>1913</v>
      </c>
      <c r="C52" t="s">
        <v>1774</v>
      </c>
      <c r="D52" s="46">
        <f>Table3[[#This Row],[Residential CLM $ Collected]]+Table3[[#This Row],[C&amp;I CLM $ Collected]]</f>
        <v>51588.674738999944</v>
      </c>
      <c r="E52" s="39">
        <f>Table3[[#This Row],[CLM $ Collected ]]/'[1]1.) CLM Reference'!$B$4</f>
        <v>4.8738982488483385E-4</v>
      </c>
      <c r="F52" s="46">
        <f>Table3[[#This Row],[Residential Incentive Disbursements]]+Table3[[#This Row],[C&amp;I Incentive Disbursements]]</f>
        <v>4702.9399999999996</v>
      </c>
      <c r="G52" s="39">
        <f>Table3[[#This Row],[Incentive Disbursements]]/'[1]1.) CLM Reference'!$B$5</f>
        <v>5.303845666782804E-5</v>
      </c>
      <c r="H52" s="46">
        <v>51588.674738999944</v>
      </c>
      <c r="I52" s="39">
        <f>Table3[[#This Row],[Residential CLM $ Collected]]/'[1]1.) CLM Reference'!$B$4</f>
        <v>4.8738982488483385E-4</v>
      </c>
      <c r="J52" s="48">
        <v>4702.9399999999996</v>
      </c>
      <c r="K52" s="39">
        <f>Table3[[#This Row],[Residential Incentive Disbursements]]/'[1]1.) CLM Reference'!$B$5</f>
        <v>5.303845666782804E-5</v>
      </c>
      <c r="L52" s="40">
        <v>0</v>
      </c>
      <c r="M52" s="39">
        <f>Table3[[#This Row],[C&amp;I CLM $ Collected]]/'[1]1.) CLM Reference'!$B$4</f>
        <v>0</v>
      </c>
      <c r="N52" s="48">
        <v>0</v>
      </c>
      <c r="O52" s="39">
        <f>Table3[[#This Row],[C&amp;I Incentive Disbursements]]/'[1]1.) CLM Reference'!$B$5</f>
        <v>0</v>
      </c>
    </row>
    <row r="53" spans="1:15" x14ac:dyDescent="0.25">
      <c r="A53" s="47">
        <v>9009184500</v>
      </c>
      <c r="B53" t="s">
        <v>1913</v>
      </c>
      <c r="C53" t="s">
        <v>1774</v>
      </c>
      <c r="D53" s="46">
        <f>Table3[[#This Row],[Residential CLM $ Collected]]+Table3[[#This Row],[C&amp;I CLM $ Collected]]</f>
        <v>38264.725295999939</v>
      </c>
      <c r="E53" s="39">
        <f>Table3[[#This Row],[CLM $ Collected ]]/'[1]1.) CLM Reference'!$B$4</f>
        <v>3.6151030930020773E-4</v>
      </c>
      <c r="F53" s="46">
        <f>Table3[[#This Row],[Residential Incentive Disbursements]]+Table3[[#This Row],[C&amp;I Incentive Disbursements]]</f>
        <v>16009.27</v>
      </c>
      <c r="G53" s="39">
        <f>Table3[[#This Row],[Incentive Disbursements]]/'[1]1.) CLM Reference'!$B$5</f>
        <v>1.805481195121689E-4</v>
      </c>
      <c r="H53" s="46">
        <v>38264.725295999939</v>
      </c>
      <c r="I53" s="39">
        <f>Table3[[#This Row],[Residential CLM $ Collected]]/'[1]1.) CLM Reference'!$B$4</f>
        <v>3.6151030930020773E-4</v>
      </c>
      <c r="J53" s="48">
        <v>16009.27</v>
      </c>
      <c r="K53" s="39">
        <f>Table3[[#This Row],[Residential Incentive Disbursements]]/'[1]1.) CLM Reference'!$B$5</f>
        <v>1.805481195121689E-4</v>
      </c>
      <c r="L53" s="40">
        <v>0</v>
      </c>
      <c r="M53" s="39">
        <f>Table3[[#This Row],[C&amp;I CLM $ Collected]]/'[1]1.) CLM Reference'!$B$4</f>
        <v>0</v>
      </c>
      <c r="N53" s="48">
        <v>0</v>
      </c>
      <c r="O53" s="39">
        <f>Table3[[#This Row],[C&amp;I Incentive Disbursements]]/'[1]1.) CLM Reference'!$B$5</f>
        <v>0</v>
      </c>
    </row>
    <row r="54" spans="1:15" x14ac:dyDescent="0.25">
      <c r="A54" s="47">
        <v>9009184600</v>
      </c>
      <c r="B54" t="s">
        <v>1913</v>
      </c>
      <c r="C54" t="s">
        <v>1774</v>
      </c>
      <c r="D54" s="46">
        <f>Table3[[#This Row],[Residential CLM $ Collected]]+Table3[[#This Row],[C&amp;I CLM $ Collected]]</f>
        <v>54395.813493000001</v>
      </c>
      <c r="E54" s="39">
        <f>Table3[[#This Row],[CLM $ Collected ]]/'[1]1.) CLM Reference'!$B$4</f>
        <v>5.1391058496757375E-4</v>
      </c>
      <c r="F54" s="46">
        <f>Table3[[#This Row],[Residential Incentive Disbursements]]+Table3[[#This Row],[C&amp;I Incentive Disbursements]]</f>
        <v>15062.1699999999</v>
      </c>
      <c r="G54" s="39">
        <f>Table3[[#This Row],[Incentive Disbursements]]/'[1]1.) CLM Reference'!$B$5</f>
        <v>1.6986698764357068E-4</v>
      </c>
      <c r="H54" s="46">
        <v>54395.813493000001</v>
      </c>
      <c r="I54" s="39">
        <f>Table3[[#This Row],[Residential CLM $ Collected]]/'[1]1.) CLM Reference'!$B$4</f>
        <v>5.1391058496757375E-4</v>
      </c>
      <c r="J54" s="48">
        <v>15062.1699999999</v>
      </c>
      <c r="K54" s="39">
        <f>Table3[[#This Row],[Residential Incentive Disbursements]]/'[1]1.) CLM Reference'!$B$5</f>
        <v>1.6986698764357068E-4</v>
      </c>
      <c r="L54" s="40">
        <v>0</v>
      </c>
      <c r="M54" s="39">
        <f>Table3[[#This Row],[C&amp;I CLM $ Collected]]/'[1]1.) CLM Reference'!$B$4</f>
        <v>0</v>
      </c>
      <c r="N54" s="48">
        <v>0</v>
      </c>
      <c r="O54" s="39">
        <f>Table3[[#This Row],[C&amp;I Incentive Disbursements]]/'[1]1.) CLM Reference'!$B$5</f>
        <v>0</v>
      </c>
    </row>
    <row r="55" spans="1:15" x14ac:dyDescent="0.25">
      <c r="A55" s="47">
        <v>9009184700</v>
      </c>
      <c r="B55" t="s">
        <v>1913</v>
      </c>
      <c r="C55" t="s">
        <v>1774</v>
      </c>
      <c r="D55" s="46">
        <f>Table3[[#This Row],[Residential CLM $ Collected]]+Table3[[#This Row],[C&amp;I CLM $ Collected]]</f>
        <v>464428.60285499995</v>
      </c>
      <c r="E55" s="39">
        <f>Table3[[#This Row],[CLM $ Collected ]]/'[1]1.) CLM Reference'!$B$4</f>
        <v>4.387741622792353E-3</v>
      </c>
      <c r="F55" s="46">
        <f>Table3[[#This Row],[Residential Incentive Disbursements]]+Table3[[#This Row],[C&amp;I Incentive Disbursements]]</f>
        <v>302341.81999999989</v>
      </c>
      <c r="G55" s="39">
        <f>Table3[[#This Row],[Incentive Disbursements]]/'[1]1.) CLM Reference'!$B$5</f>
        <v>3.4097274298507448E-3</v>
      </c>
      <c r="H55" s="46">
        <v>231763.54805099996</v>
      </c>
      <c r="I55" s="39">
        <f>Table3[[#This Row],[Residential CLM $ Collected]]/'[1]1.) CLM Reference'!$B$4</f>
        <v>2.1896122680172261E-3</v>
      </c>
      <c r="J55" s="48">
        <v>247861.48</v>
      </c>
      <c r="K55" s="39">
        <f>Table3[[#This Row],[Residential Incentive Disbursements]]/'[1]1.) CLM Reference'!$B$5</f>
        <v>2.795313222495658E-3</v>
      </c>
      <c r="L55" s="40">
        <v>232665.05480400001</v>
      </c>
      <c r="M55" s="39">
        <f>Table3[[#This Row],[C&amp;I CLM $ Collected]]/'[1]1.) CLM Reference'!$B$4</f>
        <v>2.1981293547751269E-3</v>
      </c>
      <c r="N55" s="48">
        <v>54480.339999999902</v>
      </c>
      <c r="O55" s="39">
        <f>Table3[[#This Row],[C&amp;I Incentive Disbursements]]/'[1]1.) CLM Reference'!$B$5</f>
        <v>6.1441420735508718E-4</v>
      </c>
    </row>
    <row r="56" spans="1:15" x14ac:dyDescent="0.25">
      <c r="A56" s="47">
        <v>9005250100</v>
      </c>
      <c r="B56" t="s">
        <v>1912</v>
      </c>
      <c r="C56" t="s">
        <v>1774</v>
      </c>
      <c r="D56" s="46">
        <f>Table3[[#This Row],[Residential CLM $ Collected]]+Table3[[#This Row],[C&amp;I CLM $ Collected]]</f>
        <v>67073.994728999431</v>
      </c>
      <c r="E56" s="39">
        <f>Table3[[#This Row],[CLM $ Collected ]]/'[1]1.) CLM Reference'!$B$4</f>
        <v>6.3368913256031873E-4</v>
      </c>
      <c r="F56" s="46">
        <f>Table3[[#This Row],[Residential Incentive Disbursements]]+Table3[[#This Row],[C&amp;I Incentive Disbursements]]</f>
        <v>34185.760000000002</v>
      </c>
      <c r="G56" s="39">
        <f>Table3[[#This Row],[Incentive Disbursements]]/'[1]1.) CLM Reference'!$B$5</f>
        <v>3.8553754681470943E-4</v>
      </c>
      <c r="H56" s="46">
        <v>61640.193320999431</v>
      </c>
      <c r="I56" s="39">
        <f>Table3[[#This Row],[Residential CLM $ Collected]]/'[1]1.) CLM Reference'!$B$4</f>
        <v>5.8235268071109216E-4</v>
      </c>
      <c r="J56" s="48">
        <v>34185.760000000002</v>
      </c>
      <c r="K56" s="39">
        <f>Table3[[#This Row],[Residential Incentive Disbursements]]/'[1]1.) CLM Reference'!$B$5</f>
        <v>3.8553754681470943E-4</v>
      </c>
      <c r="L56" s="40">
        <v>5433.8014079999939</v>
      </c>
      <c r="M56" s="39">
        <f>Table3[[#This Row],[C&amp;I CLM $ Collected]]/'[1]1.) CLM Reference'!$B$4</f>
        <v>5.1336451849226551E-5</v>
      </c>
      <c r="N56" s="48">
        <v>0</v>
      </c>
      <c r="O56" s="39">
        <f>Table3[[#This Row],[C&amp;I Incentive Disbursements]]/'[1]1.) CLM Reference'!$B$5</f>
        <v>0</v>
      </c>
    </row>
    <row r="57" spans="1:15" x14ac:dyDescent="0.25">
      <c r="A57" s="47">
        <v>9005268100</v>
      </c>
      <c r="B57" t="s">
        <v>1912</v>
      </c>
      <c r="C57" t="s">
        <v>1774</v>
      </c>
      <c r="D57" s="46">
        <f>Table3[[#This Row],[Residential CLM $ Collected]]+Table3[[#This Row],[C&amp;I CLM $ Collected]]</f>
        <v>1002.6147599999999</v>
      </c>
      <c r="E57" s="39">
        <f>Table3[[#This Row],[CLM $ Collected ]]/'[1]1.) CLM Reference'!$B$4</f>
        <v>9.4723160611437437E-6</v>
      </c>
      <c r="F57" s="46">
        <f>Table3[[#This Row],[Residential Incentive Disbursements]]+Table3[[#This Row],[C&amp;I Incentive Disbursements]]</f>
        <v>0</v>
      </c>
      <c r="G57" s="39">
        <f>Table3[[#This Row],[Incentive Disbursements]]/'[1]1.) CLM Reference'!$B$5</f>
        <v>0</v>
      </c>
      <c r="H57" s="46">
        <v>1002.6147599999999</v>
      </c>
      <c r="I57" s="39">
        <f>Table3[[#This Row],[Residential CLM $ Collected]]/'[1]1.) CLM Reference'!$B$4</f>
        <v>9.4723160611437437E-6</v>
      </c>
      <c r="J57" s="48">
        <v>0</v>
      </c>
      <c r="K57" s="39">
        <f>Table3[[#This Row],[Residential Incentive Disbursements]]/'[1]1.) CLM Reference'!$B$5</f>
        <v>0</v>
      </c>
      <c r="L57" s="40">
        <v>0</v>
      </c>
      <c r="M57" s="39">
        <f>Table3[[#This Row],[C&amp;I CLM $ Collected]]/'[1]1.) CLM Reference'!$B$4</f>
        <v>0</v>
      </c>
      <c r="N57" s="48">
        <v>0</v>
      </c>
      <c r="O57" s="39">
        <f>Table3[[#This Row],[C&amp;I Incentive Disbursements]]/'[1]1.) CLM Reference'!$B$5</f>
        <v>0</v>
      </c>
    </row>
    <row r="58" spans="1:15" x14ac:dyDescent="0.25">
      <c r="A58" s="47">
        <v>9003405100</v>
      </c>
      <c r="B58" t="s">
        <v>1911</v>
      </c>
      <c r="C58" t="s">
        <v>1774</v>
      </c>
      <c r="D58" s="46">
        <f>Table3[[#This Row],[Residential CLM $ Collected]]+Table3[[#This Row],[C&amp;I CLM $ Collected]]</f>
        <v>56578.173813000001</v>
      </c>
      <c r="E58" s="39">
        <f>Table3[[#This Row],[CLM $ Collected ]]/'[1]1.) CLM Reference'!$B$4</f>
        <v>5.3452868030694298E-4</v>
      </c>
      <c r="F58" s="46">
        <f>Table3[[#This Row],[Residential Incentive Disbursements]]+Table3[[#This Row],[C&amp;I Incentive Disbursements]]</f>
        <v>65323.789999999899</v>
      </c>
      <c r="G58" s="39">
        <f>Table3[[#This Row],[Incentive Disbursements]]/'[1]1.) CLM Reference'!$B$5</f>
        <v>7.3670363757421826E-4</v>
      </c>
      <c r="H58" s="46">
        <v>56578.173813000001</v>
      </c>
      <c r="I58" s="39">
        <f>Table3[[#This Row],[Residential CLM $ Collected]]/'[1]1.) CLM Reference'!$B$4</f>
        <v>5.3452868030694298E-4</v>
      </c>
      <c r="J58" s="48">
        <v>65323.789999999899</v>
      </c>
      <c r="K58" s="39">
        <f>Table3[[#This Row],[Residential Incentive Disbursements]]/'[1]1.) CLM Reference'!$B$5</f>
        <v>7.3670363757421826E-4</v>
      </c>
      <c r="L58" s="40">
        <v>0</v>
      </c>
      <c r="M58" s="39">
        <f>Table3[[#This Row],[C&amp;I CLM $ Collected]]/'[1]1.) CLM Reference'!$B$4</f>
        <v>0</v>
      </c>
      <c r="N58" s="48">
        <v>0</v>
      </c>
      <c r="O58" s="39">
        <f>Table3[[#This Row],[C&amp;I Incentive Disbursements]]/'[1]1.) CLM Reference'!$B$5</f>
        <v>0</v>
      </c>
    </row>
    <row r="59" spans="1:15" x14ac:dyDescent="0.25">
      <c r="A59" s="47">
        <v>9003405200</v>
      </c>
      <c r="B59" t="s">
        <v>1911</v>
      </c>
      <c r="C59" t="s">
        <v>1774</v>
      </c>
      <c r="D59" s="46">
        <f>Table3[[#This Row],[Residential CLM $ Collected]]+Table3[[#This Row],[C&amp;I CLM $ Collected]]</f>
        <v>61649.401967999998</v>
      </c>
      <c r="E59" s="39">
        <f>Table3[[#This Row],[CLM $ Collected ]]/'[1]1.) CLM Reference'!$B$4</f>
        <v>5.824396804425592E-4</v>
      </c>
      <c r="F59" s="46">
        <f>Table3[[#This Row],[Residential Incentive Disbursements]]+Table3[[#This Row],[C&amp;I Incentive Disbursements]]</f>
        <v>13017.4</v>
      </c>
      <c r="G59" s="39">
        <f>Table3[[#This Row],[Incentive Disbursements]]/'[1]1.) CLM Reference'!$B$5</f>
        <v>1.4680663708824371E-4</v>
      </c>
      <c r="H59" s="46">
        <v>61649.401967999998</v>
      </c>
      <c r="I59" s="39">
        <f>Table3[[#This Row],[Residential CLM $ Collected]]/'[1]1.) CLM Reference'!$B$4</f>
        <v>5.824396804425592E-4</v>
      </c>
      <c r="J59" s="48">
        <v>13017.4</v>
      </c>
      <c r="K59" s="39">
        <f>Table3[[#This Row],[Residential Incentive Disbursements]]/'[1]1.) CLM Reference'!$B$5</f>
        <v>1.4680663708824371E-4</v>
      </c>
      <c r="L59" s="40">
        <v>0</v>
      </c>
      <c r="M59" s="39">
        <f>Table3[[#This Row],[C&amp;I CLM $ Collected]]/'[1]1.) CLM Reference'!$B$4</f>
        <v>0</v>
      </c>
      <c r="N59" s="48">
        <v>0</v>
      </c>
      <c r="O59" s="39">
        <f>Table3[[#This Row],[C&amp;I Incentive Disbursements]]/'[1]1.) CLM Reference'!$B$5</f>
        <v>0</v>
      </c>
    </row>
    <row r="60" spans="1:15" x14ac:dyDescent="0.25">
      <c r="A60" s="47">
        <v>9003405300</v>
      </c>
      <c r="B60" t="s">
        <v>1911</v>
      </c>
      <c r="C60" t="s">
        <v>1774</v>
      </c>
      <c r="D60" s="46">
        <f>Table3[[#This Row],[Residential CLM $ Collected]]+Table3[[#This Row],[C&amp;I CLM $ Collected]]</f>
        <v>80017.655003999433</v>
      </c>
      <c r="E60" s="39">
        <f>Table3[[#This Row],[CLM $ Collected ]]/'[1]1.) CLM Reference'!$B$4</f>
        <v>7.5597582332564397E-4</v>
      </c>
      <c r="F60" s="46">
        <f>Table3[[#This Row],[Residential Incentive Disbursements]]+Table3[[#This Row],[C&amp;I Incentive Disbursements]]</f>
        <v>62712.549999999901</v>
      </c>
      <c r="G60" s="39">
        <f>Table3[[#This Row],[Incentive Disbursements]]/'[1]1.) CLM Reference'!$B$5</f>
        <v>7.0725479502268683E-4</v>
      </c>
      <c r="H60" s="46">
        <v>80017.655003999433</v>
      </c>
      <c r="I60" s="39">
        <f>Table3[[#This Row],[Residential CLM $ Collected]]/'[1]1.) CLM Reference'!$B$4</f>
        <v>7.5597582332564397E-4</v>
      </c>
      <c r="J60" s="48">
        <v>62712.549999999901</v>
      </c>
      <c r="K60" s="39">
        <f>Table3[[#This Row],[Residential Incentive Disbursements]]/'[1]1.) CLM Reference'!$B$5</f>
        <v>7.0725479502268683E-4</v>
      </c>
      <c r="L60" s="40">
        <v>0</v>
      </c>
      <c r="M60" s="39">
        <f>Table3[[#This Row],[C&amp;I CLM $ Collected]]/'[1]1.) CLM Reference'!$B$4</f>
        <v>0</v>
      </c>
      <c r="N60" s="48">
        <v>0</v>
      </c>
      <c r="O60" s="39">
        <f>Table3[[#This Row],[C&amp;I Incentive Disbursements]]/'[1]1.) CLM Reference'!$B$5</f>
        <v>0</v>
      </c>
    </row>
    <row r="61" spans="1:15" x14ac:dyDescent="0.25">
      <c r="A61" s="47">
        <v>9003405401</v>
      </c>
      <c r="B61" t="s">
        <v>1911</v>
      </c>
      <c r="C61" t="s">
        <v>1774</v>
      </c>
      <c r="D61" s="46">
        <f>Table3[[#This Row],[Residential CLM $ Collected]]+Table3[[#This Row],[C&amp;I CLM $ Collected]]</f>
        <v>54529.626059999995</v>
      </c>
      <c r="E61" s="39">
        <f>Table3[[#This Row],[CLM $ Collected ]]/'[1]1.) CLM Reference'!$B$4</f>
        <v>5.1517479429117967E-4</v>
      </c>
      <c r="F61" s="46">
        <f>Table3[[#This Row],[Residential Incentive Disbursements]]+Table3[[#This Row],[C&amp;I Incentive Disbursements]]</f>
        <v>17395.8299999999</v>
      </c>
      <c r="G61" s="39">
        <f>Table3[[#This Row],[Incentive Disbursements]]/'[1]1.) CLM Reference'!$B$5</f>
        <v>1.9618535972304514E-4</v>
      </c>
      <c r="H61" s="46">
        <v>54529.626059999995</v>
      </c>
      <c r="I61" s="39">
        <f>Table3[[#This Row],[Residential CLM $ Collected]]/'[1]1.) CLM Reference'!$B$4</f>
        <v>5.1517479429117967E-4</v>
      </c>
      <c r="J61" s="48">
        <v>17395.8299999999</v>
      </c>
      <c r="K61" s="39">
        <f>Table3[[#This Row],[Residential Incentive Disbursements]]/'[1]1.) CLM Reference'!$B$5</f>
        <v>1.9618535972304514E-4</v>
      </c>
      <c r="L61" s="40">
        <v>0</v>
      </c>
      <c r="M61" s="39">
        <f>Table3[[#This Row],[C&amp;I CLM $ Collected]]/'[1]1.) CLM Reference'!$B$4</f>
        <v>0</v>
      </c>
      <c r="N61" s="48">
        <v>0</v>
      </c>
      <c r="O61" s="39">
        <f>Table3[[#This Row],[C&amp;I Incentive Disbursements]]/'[1]1.) CLM Reference'!$B$5</f>
        <v>0</v>
      </c>
    </row>
    <row r="62" spans="1:15" x14ac:dyDescent="0.25">
      <c r="A62" s="47">
        <v>9003405402</v>
      </c>
      <c r="B62" t="s">
        <v>1911</v>
      </c>
      <c r="C62" t="s">
        <v>1774</v>
      </c>
      <c r="D62" s="46">
        <f>Table3[[#This Row],[Residential CLM $ Collected]]+Table3[[#This Row],[C&amp;I CLM $ Collected]]</f>
        <v>64387.214765999997</v>
      </c>
      <c r="E62" s="39">
        <f>Table3[[#This Row],[CLM $ Collected ]]/'[1]1.) CLM Reference'!$B$4</f>
        <v>6.0830547573456173E-4</v>
      </c>
      <c r="F62" s="46">
        <f>Table3[[#This Row],[Residential Incentive Disbursements]]+Table3[[#This Row],[C&amp;I Incentive Disbursements]]</f>
        <v>43249.97</v>
      </c>
      <c r="G62" s="39">
        <f>Table3[[#This Row],[Incentive Disbursements]]/'[1]1.) CLM Reference'!$B$5</f>
        <v>4.8776120038313545E-4</v>
      </c>
      <c r="H62" s="46">
        <v>64387.214765999997</v>
      </c>
      <c r="I62" s="39">
        <f>Table3[[#This Row],[Residential CLM $ Collected]]/'[1]1.) CLM Reference'!$B$4</f>
        <v>6.0830547573456173E-4</v>
      </c>
      <c r="J62" s="48">
        <v>43249.97</v>
      </c>
      <c r="K62" s="39">
        <f>Table3[[#This Row],[Residential Incentive Disbursements]]/'[1]1.) CLM Reference'!$B$5</f>
        <v>4.8776120038313545E-4</v>
      </c>
      <c r="L62" s="40">
        <v>0</v>
      </c>
      <c r="M62" s="39">
        <f>Table3[[#This Row],[C&amp;I CLM $ Collected]]/'[1]1.) CLM Reference'!$B$4</f>
        <v>0</v>
      </c>
      <c r="N62" s="48">
        <v>0</v>
      </c>
      <c r="O62" s="39">
        <f>Table3[[#This Row],[C&amp;I Incentive Disbursements]]/'[1]1.) CLM Reference'!$B$5</f>
        <v>0</v>
      </c>
    </row>
    <row r="63" spans="1:15" x14ac:dyDescent="0.25">
      <c r="A63" s="47">
        <v>9003405500</v>
      </c>
      <c r="B63" t="s">
        <v>1911</v>
      </c>
      <c r="C63" t="s">
        <v>1774</v>
      </c>
      <c r="D63" s="46">
        <f>Table3[[#This Row],[Residential CLM $ Collected]]+Table3[[#This Row],[C&amp;I CLM $ Collected]]</f>
        <v>70841.972249999992</v>
      </c>
      <c r="E63" s="39">
        <f>Table3[[#This Row],[CLM $ Collected ]]/'[1]1.) CLM Reference'!$B$4</f>
        <v>6.6928752529712846E-4</v>
      </c>
      <c r="F63" s="46">
        <f>Table3[[#This Row],[Residential Incentive Disbursements]]+Table3[[#This Row],[C&amp;I Incentive Disbursements]]</f>
        <v>13006.24</v>
      </c>
      <c r="G63" s="39">
        <f>Table3[[#This Row],[Incentive Disbursements]]/'[1]1.) CLM Reference'!$B$5</f>
        <v>1.4668077769467011E-4</v>
      </c>
      <c r="H63" s="46">
        <v>70841.972249999992</v>
      </c>
      <c r="I63" s="39">
        <f>Table3[[#This Row],[Residential CLM $ Collected]]/'[1]1.) CLM Reference'!$B$4</f>
        <v>6.6928752529712846E-4</v>
      </c>
      <c r="J63" s="48">
        <v>13006.24</v>
      </c>
      <c r="K63" s="39">
        <f>Table3[[#This Row],[Residential Incentive Disbursements]]/'[1]1.) CLM Reference'!$B$5</f>
        <v>1.4668077769467011E-4</v>
      </c>
      <c r="L63" s="40">
        <v>0</v>
      </c>
      <c r="M63" s="39">
        <f>Table3[[#This Row],[C&amp;I CLM $ Collected]]/'[1]1.) CLM Reference'!$B$4</f>
        <v>0</v>
      </c>
      <c r="N63" s="48">
        <v>0</v>
      </c>
      <c r="O63" s="39">
        <f>Table3[[#This Row],[C&amp;I Incentive Disbursements]]/'[1]1.) CLM Reference'!$B$5</f>
        <v>0</v>
      </c>
    </row>
    <row r="64" spans="1:15" x14ac:dyDescent="0.25">
      <c r="A64" s="47">
        <v>9003405600</v>
      </c>
      <c r="B64" t="s">
        <v>1911</v>
      </c>
      <c r="C64" t="s">
        <v>1774</v>
      </c>
      <c r="D64" s="46">
        <f>Table3[[#This Row],[Residential CLM $ Collected]]+Table3[[#This Row],[C&amp;I CLM $ Collected]]</f>
        <v>94091.816888999427</v>
      </c>
      <c r="E64" s="39">
        <f>Table3[[#This Row],[CLM $ Collected ]]/'[1]1.) CLM Reference'!$B$4</f>
        <v>8.8894305559581582E-4</v>
      </c>
      <c r="F64" s="46">
        <f>Table3[[#This Row],[Residential Incentive Disbursements]]+Table3[[#This Row],[C&amp;I Incentive Disbursements]]</f>
        <v>46027.44</v>
      </c>
      <c r="G64" s="39">
        <f>Table3[[#This Row],[Incentive Disbursements]]/'[1]1.) CLM Reference'!$B$5</f>
        <v>5.1908473890184765E-4</v>
      </c>
      <c r="H64" s="46">
        <v>94091.816888999427</v>
      </c>
      <c r="I64" s="39">
        <f>Table3[[#This Row],[Residential CLM $ Collected]]/'[1]1.) CLM Reference'!$B$4</f>
        <v>8.8894305559581582E-4</v>
      </c>
      <c r="J64" s="48">
        <v>46027.44</v>
      </c>
      <c r="K64" s="39">
        <f>Table3[[#This Row],[Residential Incentive Disbursements]]/'[1]1.) CLM Reference'!$B$5</f>
        <v>5.1908473890184765E-4</v>
      </c>
      <c r="L64" s="40">
        <v>0</v>
      </c>
      <c r="M64" s="39">
        <f>Table3[[#This Row],[C&amp;I CLM $ Collected]]/'[1]1.) CLM Reference'!$B$4</f>
        <v>0</v>
      </c>
      <c r="N64" s="48">
        <v>0</v>
      </c>
      <c r="O64" s="39">
        <f>Table3[[#This Row],[C&amp;I Incentive Disbursements]]/'[1]1.) CLM Reference'!$B$5</f>
        <v>0</v>
      </c>
    </row>
    <row r="65" spans="1:15" x14ac:dyDescent="0.25">
      <c r="A65" s="47">
        <v>9003405700</v>
      </c>
      <c r="B65" t="s">
        <v>1911</v>
      </c>
      <c r="C65" t="s">
        <v>1774</v>
      </c>
      <c r="D65" s="46">
        <f>Table3[[#This Row],[Residential CLM $ Collected]]+Table3[[#This Row],[C&amp;I CLM $ Collected]]</f>
        <v>26276.7078</v>
      </c>
      <c r="E65" s="39">
        <f>Table3[[#This Row],[CLM $ Collected ]]/'[1]1.) CLM Reference'!$B$4</f>
        <v>2.4825216150610143E-4</v>
      </c>
      <c r="F65" s="46">
        <f>Table3[[#This Row],[Residential Incentive Disbursements]]+Table3[[#This Row],[C&amp;I Incentive Disbursements]]</f>
        <v>3794.8099999999899</v>
      </c>
      <c r="G65" s="39">
        <f>Table3[[#This Row],[Incentive Disbursements]]/'[1]1.) CLM Reference'!$B$5</f>
        <v>4.2796817681628944E-5</v>
      </c>
      <c r="H65" s="46">
        <v>26276.7078</v>
      </c>
      <c r="I65" s="39">
        <f>Table3[[#This Row],[Residential CLM $ Collected]]/'[1]1.) CLM Reference'!$B$4</f>
        <v>2.4825216150610143E-4</v>
      </c>
      <c r="J65" s="48">
        <v>3794.8099999999899</v>
      </c>
      <c r="K65" s="39">
        <f>Table3[[#This Row],[Residential Incentive Disbursements]]/'[1]1.) CLM Reference'!$B$5</f>
        <v>4.2796817681628944E-5</v>
      </c>
      <c r="L65" s="40">
        <v>0</v>
      </c>
      <c r="M65" s="39">
        <f>Table3[[#This Row],[C&amp;I CLM $ Collected]]/'[1]1.) CLM Reference'!$B$4</f>
        <v>0</v>
      </c>
      <c r="N65" s="48">
        <v>0</v>
      </c>
      <c r="O65" s="39">
        <f>Table3[[#This Row],[C&amp;I Incentive Disbursements]]/'[1]1.) CLM Reference'!$B$5</f>
        <v>0</v>
      </c>
    </row>
    <row r="66" spans="1:15" x14ac:dyDescent="0.25">
      <c r="A66" s="47">
        <v>9003405800</v>
      </c>
      <c r="B66" t="s">
        <v>1911</v>
      </c>
      <c r="C66" t="s">
        <v>1774</v>
      </c>
      <c r="D66" s="46">
        <f>Table3[[#This Row],[Residential CLM $ Collected]]+Table3[[#This Row],[C&amp;I CLM $ Collected]]</f>
        <v>725257.19800799887</v>
      </c>
      <c r="E66" s="39">
        <f>Table3[[#This Row],[CLM $ Collected ]]/'[1]1.) CLM Reference'!$B$4</f>
        <v>6.8519492024546663E-3</v>
      </c>
      <c r="F66" s="46">
        <f>Table3[[#This Row],[Residential Incentive Disbursements]]+Table3[[#This Row],[C&amp;I Incentive Disbursements]]</f>
        <v>968989.83999999904</v>
      </c>
      <c r="G66" s="39">
        <f>Table3[[#This Row],[Incentive Disbursements]]/'[1]1.) CLM Reference'!$B$5</f>
        <v>1.0927999430229937E-2</v>
      </c>
      <c r="H66" s="46">
        <v>436792.01983199944</v>
      </c>
      <c r="I66" s="39">
        <f>Table3[[#This Row],[Residential CLM $ Collected]]/'[1]1.) CLM Reference'!$B$4</f>
        <v>4.1266418866944118E-3</v>
      </c>
      <c r="J66" s="48">
        <v>855766.66</v>
      </c>
      <c r="K66" s="39">
        <f>Table3[[#This Row],[Residential Incentive Disbursements]]/'[1]1.) CLM Reference'!$B$5</f>
        <v>9.6510997193631938E-3</v>
      </c>
      <c r="L66" s="40">
        <v>288465.17817599943</v>
      </c>
      <c r="M66" s="39">
        <f>Table3[[#This Row],[C&amp;I CLM $ Collected]]/'[1]1.) CLM Reference'!$B$4</f>
        <v>2.725307315760254E-3</v>
      </c>
      <c r="N66" s="48">
        <v>113223.179999999</v>
      </c>
      <c r="O66" s="39">
        <f>Table3[[#This Row],[C&amp;I Incentive Disbursements]]/'[1]1.) CLM Reference'!$B$5</f>
        <v>1.2768997108667435E-3</v>
      </c>
    </row>
    <row r="67" spans="1:15" x14ac:dyDescent="0.25">
      <c r="A67" s="47">
        <v>9003405900</v>
      </c>
      <c r="B67" t="s">
        <v>1911</v>
      </c>
      <c r="C67" t="s">
        <v>1774</v>
      </c>
      <c r="D67" s="46">
        <f>Table3[[#This Row],[Residential CLM $ Collected]]+Table3[[#This Row],[C&amp;I CLM $ Collected]]</f>
        <v>71397.078290999998</v>
      </c>
      <c r="E67" s="39">
        <f>Table3[[#This Row],[CLM $ Collected ]]/'[1]1.) CLM Reference'!$B$4</f>
        <v>6.7453195224711896E-4</v>
      </c>
      <c r="F67" s="46">
        <f>Table3[[#This Row],[Residential Incentive Disbursements]]+Table3[[#This Row],[C&amp;I Incentive Disbursements]]</f>
        <v>11736.389999999899</v>
      </c>
      <c r="G67" s="39">
        <f>Table3[[#This Row],[Incentive Disbursements]]/'[1]1.) CLM Reference'!$B$5</f>
        <v>1.3235976058629815E-4</v>
      </c>
      <c r="H67" s="46">
        <v>71397.078290999998</v>
      </c>
      <c r="I67" s="39">
        <f>Table3[[#This Row],[Residential CLM $ Collected]]/'[1]1.) CLM Reference'!$B$4</f>
        <v>6.7453195224711896E-4</v>
      </c>
      <c r="J67" s="48">
        <v>11736.389999999899</v>
      </c>
      <c r="K67" s="39">
        <f>Table3[[#This Row],[Residential Incentive Disbursements]]/'[1]1.) CLM Reference'!$B$5</f>
        <v>1.3235976058629815E-4</v>
      </c>
      <c r="L67" s="40">
        <v>0</v>
      </c>
      <c r="M67" s="39">
        <f>Table3[[#This Row],[C&amp;I CLM $ Collected]]/'[1]1.) CLM Reference'!$B$4</f>
        <v>0</v>
      </c>
      <c r="N67" s="48">
        <v>0</v>
      </c>
      <c r="O67" s="39">
        <f>Table3[[#This Row],[C&amp;I Incentive Disbursements]]/'[1]1.) CLM Reference'!$B$5</f>
        <v>0</v>
      </c>
    </row>
    <row r="68" spans="1:15" x14ac:dyDescent="0.25">
      <c r="A68" s="47">
        <v>9003406001</v>
      </c>
      <c r="B68" t="s">
        <v>1911</v>
      </c>
      <c r="C68" t="s">
        <v>1774</v>
      </c>
      <c r="D68" s="46">
        <f>Table3[[#This Row],[Residential CLM $ Collected]]+Table3[[#This Row],[C&amp;I CLM $ Collected]]</f>
        <v>51897.635873999941</v>
      </c>
      <c r="E68" s="39">
        <f>Table3[[#This Row],[CLM $ Collected ]]/'[1]1.) CLM Reference'!$B$4</f>
        <v>4.9030877006506408E-4</v>
      </c>
      <c r="F68" s="46">
        <f>Table3[[#This Row],[Residential Incentive Disbursements]]+Table3[[#This Row],[C&amp;I Incentive Disbursements]]</f>
        <v>27843.599999999999</v>
      </c>
      <c r="G68" s="39">
        <f>Table3[[#This Row],[Incentive Disbursements]]/'[1]1.) CLM Reference'!$B$5</f>
        <v>3.1401242033203422E-4</v>
      </c>
      <c r="H68" s="46">
        <v>51897.635873999941</v>
      </c>
      <c r="I68" s="39">
        <f>Table3[[#This Row],[Residential CLM $ Collected]]/'[1]1.) CLM Reference'!$B$4</f>
        <v>4.9030877006506408E-4</v>
      </c>
      <c r="J68" s="48">
        <v>27843.599999999999</v>
      </c>
      <c r="K68" s="39">
        <f>Table3[[#This Row],[Residential Incentive Disbursements]]/'[1]1.) CLM Reference'!$B$5</f>
        <v>3.1401242033203422E-4</v>
      </c>
      <c r="L68" s="40">
        <v>0</v>
      </c>
      <c r="M68" s="39">
        <f>Table3[[#This Row],[C&amp;I CLM $ Collected]]/'[1]1.) CLM Reference'!$B$4</f>
        <v>0</v>
      </c>
      <c r="N68" s="48">
        <v>0</v>
      </c>
      <c r="O68" s="39">
        <f>Table3[[#This Row],[C&amp;I Incentive Disbursements]]/'[1]1.) CLM Reference'!$B$5</f>
        <v>0</v>
      </c>
    </row>
    <row r="69" spans="1:15" x14ac:dyDescent="0.25">
      <c r="A69" s="47">
        <v>9003406002</v>
      </c>
      <c r="B69" t="s">
        <v>1911</v>
      </c>
      <c r="C69" t="s">
        <v>1774</v>
      </c>
      <c r="D69" s="46">
        <f>Table3[[#This Row],[Residential CLM $ Collected]]+Table3[[#This Row],[C&amp;I CLM $ Collected]]</f>
        <v>75059.550719999999</v>
      </c>
      <c r="E69" s="39">
        <f>Table3[[#This Row],[CLM $ Collected ]]/'[1]1.) CLM Reference'!$B$4</f>
        <v>7.0913357372405874E-4</v>
      </c>
      <c r="F69" s="46">
        <f>Table3[[#This Row],[Residential Incentive Disbursements]]+Table3[[#This Row],[C&amp;I Incentive Disbursements]]</f>
        <v>25738.299999999901</v>
      </c>
      <c r="G69" s="39">
        <f>Table3[[#This Row],[Incentive Disbursements]]/'[1]1.) CLM Reference'!$B$5</f>
        <v>2.9026942917697299E-4</v>
      </c>
      <c r="H69" s="46">
        <v>75059.550719999999</v>
      </c>
      <c r="I69" s="39">
        <f>Table3[[#This Row],[Residential CLM $ Collected]]/'[1]1.) CLM Reference'!$B$4</f>
        <v>7.0913357372405874E-4</v>
      </c>
      <c r="J69" s="48">
        <v>25738.299999999901</v>
      </c>
      <c r="K69" s="39">
        <f>Table3[[#This Row],[Residential Incentive Disbursements]]/'[1]1.) CLM Reference'!$B$5</f>
        <v>2.9026942917697299E-4</v>
      </c>
      <c r="L69" s="40">
        <v>0</v>
      </c>
      <c r="M69" s="39">
        <f>Table3[[#This Row],[C&amp;I CLM $ Collected]]/'[1]1.) CLM Reference'!$B$4</f>
        <v>0</v>
      </c>
      <c r="N69" s="48">
        <v>0</v>
      </c>
      <c r="O69" s="39">
        <f>Table3[[#This Row],[C&amp;I Incentive Disbursements]]/'[1]1.) CLM Reference'!$B$5</f>
        <v>0</v>
      </c>
    </row>
    <row r="70" spans="1:15" x14ac:dyDescent="0.25">
      <c r="A70" s="47">
        <v>9003406100</v>
      </c>
      <c r="B70" t="s">
        <v>1911</v>
      </c>
      <c r="C70" t="s">
        <v>1774</v>
      </c>
      <c r="D70" s="46">
        <f>Table3[[#This Row],[Residential CLM $ Collected]]+Table3[[#This Row],[C&amp;I CLM $ Collected]]</f>
        <v>41837.224463999999</v>
      </c>
      <c r="E70" s="39">
        <f>Table3[[#This Row],[CLM $ Collected ]]/'[1]1.) CLM Reference'!$B$4</f>
        <v>3.9526189824297338E-4</v>
      </c>
      <c r="F70" s="46">
        <f>Table3[[#This Row],[Residential Incentive Disbursements]]+Table3[[#This Row],[C&amp;I Incentive Disbursements]]</f>
        <v>1469.46</v>
      </c>
      <c r="G70" s="39">
        <f>Table3[[#This Row],[Incentive Disbursements]]/'[1]1.) CLM Reference'!$B$5</f>
        <v>1.6572163483928479E-5</v>
      </c>
      <c r="H70" s="46">
        <v>41837.224463999999</v>
      </c>
      <c r="I70" s="39">
        <f>Table3[[#This Row],[Residential CLM $ Collected]]/'[1]1.) CLM Reference'!$B$4</f>
        <v>3.9526189824297338E-4</v>
      </c>
      <c r="J70" s="48">
        <v>1469.46</v>
      </c>
      <c r="K70" s="39">
        <f>Table3[[#This Row],[Residential Incentive Disbursements]]/'[1]1.) CLM Reference'!$B$5</f>
        <v>1.6572163483928479E-5</v>
      </c>
      <c r="L70" s="40">
        <v>0</v>
      </c>
      <c r="M70" s="39">
        <f>Table3[[#This Row],[C&amp;I CLM $ Collected]]/'[1]1.) CLM Reference'!$B$4</f>
        <v>0</v>
      </c>
      <c r="N70" s="48">
        <v>0</v>
      </c>
      <c r="O70" s="39">
        <f>Table3[[#This Row],[C&amp;I Incentive Disbursements]]/'[1]1.) CLM Reference'!$B$5</f>
        <v>0</v>
      </c>
    </row>
    <row r="71" spans="1:15" x14ac:dyDescent="0.25">
      <c r="A71" s="47">
        <v>9003410101</v>
      </c>
      <c r="B71" t="s">
        <v>1911</v>
      </c>
      <c r="C71" t="s">
        <v>1774</v>
      </c>
      <c r="D71" s="46">
        <f>Table3[[#This Row],[Residential CLM $ Collected]]+Table3[[#This Row],[C&amp;I CLM $ Collected]]</f>
        <v>404.57150999999999</v>
      </c>
      <c r="E71" s="39">
        <f>Table3[[#This Row],[CLM $ Collected ]]/'[1]1.) CLM Reference'!$B$4</f>
        <v>3.8222349849050465E-6</v>
      </c>
      <c r="F71" s="46">
        <f>Table3[[#This Row],[Residential Incentive Disbursements]]+Table3[[#This Row],[C&amp;I Incentive Disbursements]]</f>
        <v>0</v>
      </c>
      <c r="G71" s="39">
        <f>Table3[[#This Row],[Incentive Disbursements]]/'[1]1.) CLM Reference'!$B$5</f>
        <v>0</v>
      </c>
      <c r="H71" s="46">
        <v>404.57150999999999</v>
      </c>
      <c r="I71" s="39">
        <f>Table3[[#This Row],[Residential CLM $ Collected]]/'[1]1.) CLM Reference'!$B$4</f>
        <v>3.8222349849050465E-6</v>
      </c>
      <c r="J71" s="48">
        <v>0</v>
      </c>
      <c r="K71" s="39">
        <f>Table3[[#This Row],[Residential Incentive Disbursements]]/'[1]1.) CLM Reference'!$B$5</f>
        <v>0</v>
      </c>
      <c r="L71" s="40">
        <v>0</v>
      </c>
      <c r="M71" s="39">
        <f>Table3[[#This Row],[C&amp;I CLM $ Collected]]/'[1]1.) CLM Reference'!$B$4</f>
        <v>0</v>
      </c>
      <c r="N71" s="48">
        <v>0</v>
      </c>
      <c r="O71" s="39">
        <f>Table3[[#This Row],[C&amp;I Incentive Disbursements]]/'[1]1.) CLM Reference'!$B$5</f>
        <v>0</v>
      </c>
    </row>
    <row r="72" spans="1:15" x14ac:dyDescent="0.25">
      <c r="A72" s="47">
        <v>9003420500</v>
      </c>
      <c r="B72" t="s">
        <v>1911</v>
      </c>
      <c r="C72" t="s">
        <v>1774</v>
      </c>
      <c r="D72" s="46">
        <f>Table3[[#This Row],[Residential CLM $ Collected]]+Table3[[#This Row],[C&amp;I CLM $ Collected]]</f>
        <v>627.40818000000002</v>
      </c>
      <c r="E72" s="39">
        <f>Table3[[#This Row],[CLM $ Collected ]]/'[1]1.) CLM Reference'!$B$4</f>
        <v>5.927509565395751E-6</v>
      </c>
      <c r="F72" s="46">
        <f>Table3[[#This Row],[Residential Incentive Disbursements]]+Table3[[#This Row],[C&amp;I Incentive Disbursements]]</f>
        <v>0</v>
      </c>
      <c r="G72" s="39">
        <f>Table3[[#This Row],[Incentive Disbursements]]/'[1]1.) CLM Reference'!$B$5</f>
        <v>0</v>
      </c>
      <c r="H72" s="46">
        <v>627.40818000000002</v>
      </c>
      <c r="I72" s="39">
        <f>Table3[[#This Row],[Residential CLM $ Collected]]/'[1]1.) CLM Reference'!$B$4</f>
        <v>5.927509565395751E-6</v>
      </c>
      <c r="J72" s="48">
        <v>0</v>
      </c>
      <c r="K72" s="39">
        <f>Table3[[#This Row],[Residential Incentive Disbursements]]/'[1]1.) CLM Reference'!$B$5</f>
        <v>0</v>
      </c>
      <c r="L72" s="40">
        <v>0</v>
      </c>
      <c r="M72" s="39">
        <f>Table3[[#This Row],[C&amp;I CLM $ Collected]]/'[1]1.) CLM Reference'!$B$4</f>
        <v>0</v>
      </c>
      <c r="N72" s="48">
        <v>0</v>
      </c>
      <c r="O72" s="39">
        <f>Table3[[#This Row],[C&amp;I Incentive Disbursements]]/'[1]1.) CLM Reference'!$B$5</f>
        <v>0</v>
      </c>
    </row>
    <row r="73" spans="1:15" x14ac:dyDescent="0.25">
      <c r="A73" s="47">
        <v>9003430601</v>
      </c>
      <c r="B73" t="s">
        <v>1911</v>
      </c>
      <c r="C73" t="s">
        <v>1774</v>
      </c>
      <c r="D73" s="46">
        <f>Table3[[#This Row],[Residential CLM $ Collected]]+Table3[[#This Row],[C&amp;I CLM $ Collected]]</f>
        <v>1148.3451</v>
      </c>
      <c r="E73" s="39">
        <f>Table3[[#This Row],[CLM $ Collected ]]/'[1]1.) CLM Reference'!$B$4</f>
        <v>1.0849119889742815E-5</v>
      </c>
      <c r="F73" s="46">
        <f>Table3[[#This Row],[Residential Incentive Disbursements]]+Table3[[#This Row],[C&amp;I Incentive Disbursements]]</f>
        <v>0</v>
      </c>
      <c r="G73" s="39">
        <f>Table3[[#This Row],[Incentive Disbursements]]/'[1]1.) CLM Reference'!$B$5</f>
        <v>0</v>
      </c>
      <c r="H73" s="46">
        <v>1148.3451</v>
      </c>
      <c r="I73" s="39">
        <f>Table3[[#This Row],[Residential CLM $ Collected]]/'[1]1.) CLM Reference'!$B$4</f>
        <v>1.0849119889742815E-5</v>
      </c>
      <c r="J73" s="48">
        <v>0</v>
      </c>
      <c r="K73" s="39">
        <f>Table3[[#This Row],[Residential Incentive Disbursements]]/'[1]1.) CLM Reference'!$B$5</f>
        <v>0</v>
      </c>
      <c r="L73" s="40">
        <v>0</v>
      </c>
      <c r="M73" s="39">
        <f>Table3[[#This Row],[C&amp;I CLM $ Collected]]/'[1]1.) CLM Reference'!$B$4</f>
        <v>0</v>
      </c>
      <c r="N73" s="48">
        <v>0</v>
      </c>
      <c r="O73" s="39">
        <f>Table3[[#This Row],[C&amp;I Incentive Disbursements]]/'[1]1.) CLM Reference'!$B$5</f>
        <v>0</v>
      </c>
    </row>
    <row r="74" spans="1:15" x14ac:dyDescent="0.25">
      <c r="A74" s="47">
        <v>9005425400</v>
      </c>
      <c r="B74" t="s">
        <v>1911</v>
      </c>
      <c r="C74" t="s">
        <v>1774</v>
      </c>
      <c r="D74" s="46">
        <f>Table3[[#This Row],[Residential CLM $ Collected]]+Table3[[#This Row],[C&amp;I CLM $ Collected]]</f>
        <v>232.05041999999997</v>
      </c>
      <c r="E74" s="39">
        <f>Table3[[#This Row],[CLM $ Collected ]]/'[1]1.) CLM Reference'!$B$4</f>
        <v>2.1923225231205966E-6</v>
      </c>
      <c r="F74" s="46">
        <f>Table3[[#This Row],[Residential Incentive Disbursements]]+Table3[[#This Row],[C&amp;I Incentive Disbursements]]</f>
        <v>0</v>
      </c>
      <c r="G74" s="39">
        <f>Table3[[#This Row],[Incentive Disbursements]]/'[1]1.) CLM Reference'!$B$5</f>
        <v>0</v>
      </c>
      <c r="H74" s="46">
        <v>232.05041999999997</v>
      </c>
      <c r="I74" s="39">
        <f>Table3[[#This Row],[Residential CLM $ Collected]]/'[1]1.) CLM Reference'!$B$4</f>
        <v>2.1923225231205966E-6</v>
      </c>
      <c r="J74" s="48">
        <v>0</v>
      </c>
      <c r="K74" s="39">
        <f>Table3[[#This Row],[Residential Incentive Disbursements]]/'[1]1.) CLM Reference'!$B$5</f>
        <v>0</v>
      </c>
      <c r="L74" s="40">
        <v>0</v>
      </c>
      <c r="M74" s="39">
        <f>Table3[[#This Row],[C&amp;I CLM $ Collected]]/'[1]1.) CLM Reference'!$B$4</f>
        <v>0</v>
      </c>
      <c r="N74" s="48">
        <v>0</v>
      </c>
      <c r="O74" s="39">
        <f>Table3[[#This Row],[C&amp;I Incentive Disbursements]]/'[1]1.) CLM Reference'!$B$5</f>
        <v>0</v>
      </c>
    </row>
    <row r="75" spans="1:15" x14ac:dyDescent="0.25">
      <c r="A75" s="47">
        <v>9001205100</v>
      </c>
      <c r="B75" t="s">
        <v>1910</v>
      </c>
      <c r="C75" t="s">
        <v>1774</v>
      </c>
      <c r="D75" s="46">
        <f>Table3[[#This Row],[Residential CLM $ Collected]]+Table3[[#This Row],[C&amp;I CLM $ Collected]]</f>
        <v>71180.309087999995</v>
      </c>
      <c r="E75" s="39">
        <f>Table3[[#This Row],[CLM $ Collected ]]/'[1]1.) CLM Reference'!$B$4</f>
        <v>6.7248400074564865E-4</v>
      </c>
      <c r="F75" s="46">
        <f>Table3[[#This Row],[Residential Incentive Disbursements]]+Table3[[#This Row],[C&amp;I Incentive Disbursements]]</f>
        <v>22248.449999999899</v>
      </c>
      <c r="G75" s="39">
        <f>Table3[[#This Row],[Incentive Disbursements]]/'[1]1.) CLM Reference'!$B$5</f>
        <v>2.5091186603514685E-4</v>
      </c>
      <c r="H75" s="46">
        <v>71180.309087999995</v>
      </c>
      <c r="I75" s="39">
        <f>Table3[[#This Row],[Residential CLM $ Collected]]/'[1]1.) CLM Reference'!$B$4</f>
        <v>6.7248400074564865E-4</v>
      </c>
      <c r="J75" s="48">
        <v>22248.449999999899</v>
      </c>
      <c r="K75" s="39">
        <f>Table3[[#This Row],[Residential Incentive Disbursements]]/'[1]1.) CLM Reference'!$B$5</f>
        <v>2.5091186603514685E-4</v>
      </c>
      <c r="L75" s="40">
        <v>0</v>
      </c>
      <c r="M75" s="39">
        <f>Table3[[#This Row],[C&amp;I CLM $ Collected]]/'[1]1.) CLM Reference'!$B$4</f>
        <v>0</v>
      </c>
      <c r="N75" s="48">
        <v>0</v>
      </c>
      <c r="O75" s="39">
        <f>Table3[[#This Row],[C&amp;I Incentive Disbursements]]/'[1]1.) CLM Reference'!$B$5</f>
        <v>0</v>
      </c>
    </row>
    <row r="76" spans="1:15" x14ac:dyDescent="0.25">
      <c r="A76" s="47">
        <v>9001205200</v>
      </c>
      <c r="B76" t="s">
        <v>1910</v>
      </c>
      <c r="C76" t="s">
        <v>1774</v>
      </c>
      <c r="D76" s="46">
        <f>Table3[[#This Row],[Residential CLM $ Collected]]+Table3[[#This Row],[C&amp;I CLM $ Collected]]</f>
        <v>362727.25586999999</v>
      </c>
      <c r="E76" s="39">
        <f>Table3[[#This Row],[CLM $ Collected ]]/'[1]1.) CLM Reference'!$B$4</f>
        <v>3.4269066730994438E-3</v>
      </c>
      <c r="F76" s="46">
        <f>Table3[[#This Row],[Residential Incentive Disbursements]]+Table3[[#This Row],[C&amp;I Incentive Disbursements]]</f>
        <v>574402.3199999989</v>
      </c>
      <c r="G76" s="39">
        <f>Table3[[#This Row],[Incentive Disbursements]]/'[1]1.) CLM Reference'!$B$5</f>
        <v>6.4779505073889613E-3</v>
      </c>
      <c r="H76" s="46">
        <v>224138.772459</v>
      </c>
      <c r="I76" s="39">
        <f>Table3[[#This Row],[Residential CLM $ Collected]]/'[1]1.) CLM Reference'!$B$4</f>
        <v>2.1175763403766656E-3</v>
      </c>
      <c r="J76" s="48">
        <v>503168.47999999899</v>
      </c>
      <c r="K76" s="39">
        <f>Table3[[#This Row],[Residential Incentive Disbursements]]/'[1]1.) CLM Reference'!$B$5</f>
        <v>5.6745949604070749E-3</v>
      </c>
      <c r="L76" s="40">
        <v>138588.48341099999</v>
      </c>
      <c r="M76" s="39">
        <f>Table3[[#This Row],[C&amp;I CLM $ Collected]]/'[1]1.) CLM Reference'!$B$4</f>
        <v>1.3093303327227784E-3</v>
      </c>
      <c r="N76" s="48">
        <v>71233.839999999895</v>
      </c>
      <c r="O76" s="39">
        <f>Table3[[#This Row],[C&amp;I Incentive Disbursements]]/'[1]1.) CLM Reference'!$B$5</f>
        <v>8.0335554698188595E-4</v>
      </c>
    </row>
    <row r="77" spans="1:15" x14ac:dyDescent="0.25">
      <c r="A77" s="47">
        <v>9001205300</v>
      </c>
      <c r="B77" t="s">
        <v>1910</v>
      </c>
      <c r="C77" t="s">
        <v>1774</v>
      </c>
      <c r="D77" s="46">
        <f>Table3[[#This Row],[Residential CLM $ Collected]]+Table3[[#This Row],[C&amp;I CLM $ Collected]]</f>
        <v>101457.713322</v>
      </c>
      <c r="E77" s="39">
        <f>Table3[[#This Row],[CLM $ Collected ]]/'[1]1.) CLM Reference'!$B$4</f>
        <v>9.5853319317471268E-4</v>
      </c>
      <c r="F77" s="46">
        <f>Table3[[#This Row],[Residential Incentive Disbursements]]+Table3[[#This Row],[C&amp;I Incentive Disbursements]]</f>
        <v>18959.5099999999</v>
      </c>
      <c r="G77" s="39">
        <f>Table3[[#This Row],[Incentive Disbursements]]/'[1]1.) CLM Reference'!$B$5</f>
        <v>2.1382011030934847E-4</v>
      </c>
      <c r="H77" s="46">
        <v>101457.713322</v>
      </c>
      <c r="I77" s="39">
        <f>Table3[[#This Row],[Residential CLM $ Collected]]/'[1]1.) CLM Reference'!$B$4</f>
        <v>9.5853319317471268E-4</v>
      </c>
      <c r="J77" s="48">
        <v>18959.5099999999</v>
      </c>
      <c r="K77" s="39">
        <f>Table3[[#This Row],[Residential Incentive Disbursements]]/'[1]1.) CLM Reference'!$B$5</f>
        <v>2.1382011030934847E-4</v>
      </c>
      <c r="L77" s="40">
        <v>0</v>
      </c>
      <c r="M77" s="39">
        <f>Table3[[#This Row],[C&amp;I CLM $ Collected]]/'[1]1.) CLM Reference'!$B$4</f>
        <v>0</v>
      </c>
      <c r="N77" s="48">
        <v>0</v>
      </c>
      <c r="O77" s="39">
        <f>Table3[[#This Row],[C&amp;I Incentive Disbursements]]/'[1]1.) CLM Reference'!$B$5</f>
        <v>0</v>
      </c>
    </row>
    <row r="78" spans="1:15" x14ac:dyDescent="0.25">
      <c r="A78" s="47">
        <v>9001211400</v>
      </c>
      <c r="B78" t="s">
        <v>1910</v>
      </c>
      <c r="C78" t="s">
        <v>1774</v>
      </c>
      <c r="D78" s="46">
        <f>Table3[[#This Row],[Residential CLM $ Collected]]+Table3[[#This Row],[C&amp;I CLM $ Collected]]</f>
        <v>753.08372999999995</v>
      </c>
      <c r="E78" s="39">
        <f>Table3[[#This Row],[CLM $ Collected ]]/'[1]1.) CLM Reference'!$B$4</f>
        <v>7.1148435028674808E-6</v>
      </c>
      <c r="F78" s="46">
        <f>Table3[[#This Row],[Residential Incentive Disbursements]]+Table3[[#This Row],[C&amp;I Incentive Disbursements]]</f>
        <v>0</v>
      </c>
      <c r="G78" s="39">
        <f>Table3[[#This Row],[Incentive Disbursements]]/'[1]1.) CLM Reference'!$B$5</f>
        <v>0</v>
      </c>
      <c r="H78" s="46">
        <v>753.08372999999995</v>
      </c>
      <c r="I78" s="39">
        <f>Table3[[#This Row],[Residential CLM $ Collected]]/'[1]1.) CLM Reference'!$B$4</f>
        <v>7.1148435028674808E-6</v>
      </c>
      <c r="J78" s="48">
        <v>0</v>
      </c>
      <c r="K78" s="39">
        <f>Table3[[#This Row],[Residential Incentive Disbursements]]/'[1]1.) CLM Reference'!$B$5</f>
        <v>0</v>
      </c>
      <c r="L78" s="40">
        <v>0</v>
      </c>
      <c r="M78" s="39">
        <f>Table3[[#This Row],[C&amp;I CLM $ Collected]]/'[1]1.) CLM Reference'!$B$4</f>
        <v>0</v>
      </c>
      <c r="N78" s="48">
        <v>0</v>
      </c>
      <c r="O78" s="39">
        <f>Table3[[#This Row],[C&amp;I Incentive Disbursements]]/'[1]1.) CLM Reference'!$B$5</f>
        <v>0</v>
      </c>
    </row>
    <row r="79" spans="1:15" x14ac:dyDescent="0.25">
      <c r="A79" s="47">
        <v>9005253400</v>
      </c>
      <c r="B79" t="s">
        <v>1910</v>
      </c>
      <c r="C79" t="s">
        <v>1774</v>
      </c>
      <c r="D79" s="46">
        <f>Table3[[#This Row],[Residential CLM $ Collected]]+Table3[[#This Row],[C&amp;I CLM $ Collected]]</f>
        <v>1065.8409299999998</v>
      </c>
      <c r="E79" s="39">
        <f>Table3[[#This Row],[CLM $ Collected ]]/'[1]1.) CLM Reference'!$B$4</f>
        <v>1.0069652435461237E-5</v>
      </c>
      <c r="F79" s="46">
        <f>Table3[[#This Row],[Residential Incentive Disbursements]]+Table3[[#This Row],[C&amp;I Incentive Disbursements]]</f>
        <v>1107.97</v>
      </c>
      <c r="G79" s="39">
        <f>Table3[[#This Row],[Incentive Disbursements]]/'[1]1.) CLM Reference'!$B$5</f>
        <v>1.2495379238147509E-5</v>
      </c>
      <c r="H79" s="46">
        <v>1065.8409299999998</v>
      </c>
      <c r="I79" s="39">
        <f>Table3[[#This Row],[Residential CLM $ Collected]]/'[1]1.) CLM Reference'!$B$4</f>
        <v>1.0069652435461237E-5</v>
      </c>
      <c r="J79" s="48">
        <v>1107.97</v>
      </c>
      <c r="K79" s="39">
        <f>Table3[[#This Row],[Residential Incentive Disbursements]]/'[1]1.) CLM Reference'!$B$5</f>
        <v>1.2495379238147509E-5</v>
      </c>
      <c r="L79" s="40">
        <v>0</v>
      </c>
      <c r="M79" s="39">
        <f>Table3[[#This Row],[C&amp;I CLM $ Collected]]/'[1]1.) CLM Reference'!$B$4</f>
        <v>0</v>
      </c>
      <c r="N79" s="48">
        <v>0</v>
      </c>
      <c r="O79" s="39">
        <f>Table3[[#This Row],[C&amp;I Incentive Disbursements]]/'[1]1.) CLM Reference'!$B$5</f>
        <v>0</v>
      </c>
    </row>
    <row r="80" spans="1:15" x14ac:dyDescent="0.25">
      <c r="A80" s="47">
        <v>9015902500</v>
      </c>
      <c r="B80" t="s">
        <v>1909</v>
      </c>
      <c r="C80" t="s">
        <v>1774</v>
      </c>
      <c r="D80" s="46">
        <f>Table3[[#This Row],[Residential CLM $ Collected]]+Table3[[#This Row],[C&amp;I CLM $ Collected]]</f>
        <v>44.135279999999995</v>
      </c>
      <c r="E80" s="39">
        <f>Table3[[#This Row],[CLM $ Collected ]]/'[1]1.) CLM Reference'!$B$4</f>
        <v>4.1697303718835759E-7</v>
      </c>
      <c r="F80" s="46">
        <f>Table3[[#This Row],[Residential Incentive Disbursements]]+Table3[[#This Row],[C&amp;I Incentive Disbursements]]</f>
        <v>0</v>
      </c>
      <c r="G80" s="39">
        <f>Table3[[#This Row],[Incentive Disbursements]]/'[1]1.) CLM Reference'!$B$5</f>
        <v>0</v>
      </c>
      <c r="H80" s="46">
        <v>44.135279999999995</v>
      </c>
      <c r="I80" s="39">
        <f>Table3[[#This Row],[Residential CLM $ Collected]]/'[1]1.) CLM Reference'!$B$4</f>
        <v>4.1697303718835759E-7</v>
      </c>
      <c r="J80" s="48">
        <v>0</v>
      </c>
      <c r="K80" s="39">
        <f>Table3[[#This Row],[Residential Incentive Disbursements]]/'[1]1.) CLM Reference'!$B$5</f>
        <v>0</v>
      </c>
      <c r="L80" s="40">
        <v>0</v>
      </c>
      <c r="M80" s="39">
        <f>Table3[[#This Row],[C&amp;I CLM $ Collected]]/'[1]1.) CLM Reference'!$B$4</f>
        <v>0</v>
      </c>
      <c r="N80" s="48">
        <v>0</v>
      </c>
      <c r="O80" s="39">
        <f>Table3[[#This Row],[C&amp;I Incentive Disbursements]]/'[1]1.) CLM Reference'!$B$5</f>
        <v>0</v>
      </c>
    </row>
    <row r="81" spans="1:15" x14ac:dyDescent="0.25">
      <c r="A81" s="47">
        <v>9015905100</v>
      </c>
      <c r="B81" t="s">
        <v>1909</v>
      </c>
      <c r="C81" t="s">
        <v>1774</v>
      </c>
      <c r="D81" s="46">
        <f>Table3[[#This Row],[Residential CLM $ Collected]]+Table3[[#This Row],[C&amp;I CLM $ Collected]]</f>
        <v>180208.99026899991</v>
      </c>
      <c r="E81" s="39">
        <f>Table3[[#This Row],[CLM $ Collected ]]/'[1]1.) CLM Reference'!$B$4</f>
        <v>1.7025447669327595E-3</v>
      </c>
      <c r="F81" s="46">
        <f>Table3[[#This Row],[Residential Incentive Disbursements]]+Table3[[#This Row],[C&amp;I Incentive Disbursements]]</f>
        <v>148639.50999999998</v>
      </c>
      <c r="G81" s="39">
        <f>Table3[[#This Row],[Incentive Disbursements]]/'[1]1.) CLM Reference'!$B$5</f>
        <v>1.6763152858131707E-3</v>
      </c>
      <c r="H81" s="46">
        <v>147464.44996499998</v>
      </c>
      <c r="I81" s="39">
        <f>Table3[[#This Row],[Residential CLM $ Collected]]/'[1]1.) CLM Reference'!$B$4</f>
        <v>1.3931870281375046E-3</v>
      </c>
      <c r="J81" s="48">
        <v>141778.62</v>
      </c>
      <c r="K81" s="39">
        <f>Table3[[#This Row],[Residential Incentive Disbursements]]/'[1]1.) CLM Reference'!$B$5</f>
        <v>1.598940065851246E-3</v>
      </c>
      <c r="L81" s="40">
        <v>32744.54030399994</v>
      </c>
      <c r="M81" s="39">
        <f>Table3[[#This Row],[C&amp;I CLM $ Collected]]/'[1]1.) CLM Reference'!$B$4</f>
        <v>3.0935773879525502E-4</v>
      </c>
      <c r="N81" s="48">
        <v>6860.8899999999903</v>
      </c>
      <c r="O81" s="39">
        <f>Table3[[#This Row],[C&amp;I Incentive Disbursements]]/'[1]1.) CLM Reference'!$B$5</f>
        <v>7.7375219961924729E-5</v>
      </c>
    </row>
    <row r="82" spans="1:15" x14ac:dyDescent="0.25">
      <c r="A82" s="47">
        <v>9003405800</v>
      </c>
      <c r="B82" t="s">
        <v>1908</v>
      </c>
      <c r="C82" t="s">
        <v>1774</v>
      </c>
      <c r="D82" s="46">
        <f>Table3[[#This Row],[Residential CLM $ Collected]]+Table3[[#This Row],[C&amp;I CLM $ Collected]]</f>
        <v>140.29281</v>
      </c>
      <c r="E82" s="39">
        <f>Table3[[#This Row],[CLM $ Collected ]]/'[1]1.) CLM Reference'!$B$4</f>
        <v>1.3254321504562606E-6</v>
      </c>
      <c r="F82" s="46">
        <f>Table3[[#This Row],[Residential Incentive Disbursements]]+Table3[[#This Row],[C&amp;I Incentive Disbursements]]</f>
        <v>0</v>
      </c>
      <c r="G82" s="39">
        <f>Table3[[#This Row],[Incentive Disbursements]]/'[1]1.) CLM Reference'!$B$5</f>
        <v>0</v>
      </c>
      <c r="H82" s="46">
        <v>140.29281</v>
      </c>
      <c r="I82" s="39">
        <f>Table3[[#This Row],[Residential CLM $ Collected]]/'[1]1.) CLM Reference'!$B$4</f>
        <v>1.3254321504562606E-6</v>
      </c>
      <c r="J82" s="48">
        <v>0</v>
      </c>
      <c r="K82" s="39">
        <f>Table3[[#This Row],[Residential Incentive Disbursements]]/'[1]1.) CLM Reference'!$B$5</f>
        <v>0</v>
      </c>
      <c r="L82" s="40">
        <v>0</v>
      </c>
      <c r="M82" s="39">
        <f>Table3[[#This Row],[C&amp;I CLM $ Collected]]/'[1]1.) CLM Reference'!$B$4</f>
        <v>0</v>
      </c>
      <c r="N82" s="48">
        <v>0</v>
      </c>
      <c r="O82" s="39">
        <f>Table3[[#This Row],[C&amp;I Incentive Disbursements]]/'[1]1.) CLM Reference'!$B$5</f>
        <v>0</v>
      </c>
    </row>
    <row r="83" spans="1:15" x14ac:dyDescent="0.25">
      <c r="A83" s="47">
        <v>9003406001</v>
      </c>
      <c r="B83" t="s">
        <v>1908</v>
      </c>
      <c r="C83" t="s">
        <v>1774</v>
      </c>
      <c r="D83" s="46">
        <f>Table3[[#This Row],[Residential CLM $ Collected]]+Table3[[#This Row],[C&amp;I CLM $ Collected]]</f>
        <v>141.56288999999998</v>
      </c>
      <c r="E83" s="39">
        <f>Table3[[#This Row],[CLM $ Collected ]]/'[1]1.) CLM Reference'!$B$4</f>
        <v>1.3374313745480119E-6</v>
      </c>
      <c r="F83" s="46">
        <f>Table3[[#This Row],[Residential Incentive Disbursements]]+Table3[[#This Row],[C&amp;I Incentive Disbursements]]</f>
        <v>0</v>
      </c>
      <c r="G83" s="39">
        <f>Table3[[#This Row],[Incentive Disbursements]]/'[1]1.) CLM Reference'!$B$5</f>
        <v>0</v>
      </c>
      <c r="H83" s="46">
        <v>141.56288999999998</v>
      </c>
      <c r="I83" s="39">
        <f>Table3[[#This Row],[Residential CLM $ Collected]]/'[1]1.) CLM Reference'!$B$4</f>
        <v>1.3374313745480119E-6</v>
      </c>
      <c r="J83" s="48">
        <v>0</v>
      </c>
      <c r="K83" s="39">
        <f>Table3[[#This Row],[Residential Incentive Disbursements]]/'[1]1.) CLM Reference'!$B$5</f>
        <v>0</v>
      </c>
      <c r="L83" s="40">
        <v>0</v>
      </c>
      <c r="M83" s="39">
        <f>Table3[[#This Row],[C&amp;I CLM $ Collected]]/'[1]1.) CLM Reference'!$B$4</f>
        <v>0</v>
      </c>
      <c r="N83" s="48">
        <v>0</v>
      </c>
      <c r="O83" s="39">
        <f>Table3[[#This Row],[C&amp;I Incentive Disbursements]]/'[1]1.) CLM Reference'!$B$5</f>
        <v>0</v>
      </c>
    </row>
    <row r="84" spans="1:15" x14ac:dyDescent="0.25">
      <c r="A84" s="47">
        <v>9003410101</v>
      </c>
      <c r="B84" t="s">
        <v>1908</v>
      </c>
      <c r="C84" t="s">
        <v>1774</v>
      </c>
      <c r="D84" s="46">
        <f>Table3[[#This Row],[Residential CLM $ Collected]]+Table3[[#This Row],[C&amp;I CLM $ Collected]]</f>
        <v>161323.674057</v>
      </c>
      <c r="E84" s="39">
        <f>Table3[[#This Row],[CLM $ Collected ]]/'[1]1.) CLM Reference'!$B$4</f>
        <v>1.5241236113588028E-3</v>
      </c>
      <c r="F84" s="46">
        <f>Table3[[#This Row],[Residential Incentive Disbursements]]+Table3[[#This Row],[C&amp;I Incentive Disbursements]]</f>
        <v>136186.39000000001</v>
      </c>
      <c r="G84" s="39">
        <f>Table3[[#This Row],[Incentive Disbursements]]/'[1]1.) CLM Reference'!$B$5</f>
        <v>1.5358724425068003E-3</v>
      </c>
      <c r="H84" s="46">
        <v>142554.380787</v>
      </c>
      <c r="I84" s="39">
        <f>Table3[[#This Row],[Residential CLM $ Collected]]/'[1]1.) CLM Reference'!$B$4</f>
        <v>1.3467985956192199E-3</v>
      </c>
      <c r="J84" s="48">
        <v>131045.21</v>
      </c>
      <c r="K84" s="39">
        <f>Table3[[#This Row],[Residential Incentive Disbursements]]/'[1]1.) CLM Reference'!$B$5</f>
        <v>1.4778916363192868E-3</v>
      </c>
      <c r="L84" s="40">
        <v>18769.293269999998</v>
      </c>
      <c r="M84" s="39">
        <f>Table3[[#This Row],[C&amp;I CLM $ Collected]]/'[1]1.) CLM Reference'!$B$4</f>
        <v>1.7732501573958294E-4</v>
      </c>
      <c r="N84" s="48">
        <v>5141.18</v>
      </c>
      <c r="O84" s="39">
        <f>Table3[[#This Row],[C&amp;I Incentive Disbursements]]/'[1]1.) CLM Reference'!$B$5</f>
        <v>5.7980806187513391E-5</v>
      </c>
    </row>
    <row r="85" spans="1:15" x14ac:dyDescent="0.25">
      <c r="A85" s="47">
        <v>9003410102</v>
      </c>
      <c r="B85" t="s">
        <v>1908</v>
      </c>
      <c r="C85" t="s">
        <v>1774</v>
      </c>
      <c r="D85" s="46">
        <f>Table3[[#This Row],[Residential CLM $ Collected]]+Table3[[#This Row],[C&amp;I CLM $ Collected]]</f>
        <v>67627.692341999995</v>
      </c>
      <c r="E85" s="39">
        <f>Table3[[#This Row],[CLM $ Collected ]]/'[1]1.) CLM Reference'!$B$4</f>
        <v>6.3892025322788426E-4</v>
      </c>
      <c r="F85" s="46">
        <f>Table3[[#This Row],[Residential Incentive Disbursements]]+Table3[[#This Row],[C&amp;I Incentive Disbursements]]</f>
        <v>41367.119999999901</v>
      </c>
      <c r="G85" s="39">
        <f>Table3[[#This Row],[Incentive Disbursements]]/'[1]1.) CLM Reference'!$B$5</f>
        <v>4.665269388069671E-4</v>
      </c>
      <c r="H85" s="46">
        <v>67627.692341999995</v>
      </c>
      <c r="I85" s="39">
        <f>Table3[[#This Row],[Residential CLM $ Collected]]/'[1]1.) CLM Reference'!$B$4</f>
        <v>6.3892025322788426E-4</v>
      </c>
      <c r="J85" s="48">
        <v>41367.119999999901</v>
      </c>
      <c r="K85" s="39">
        <f>Table3[[#This Row],[Residential Incentive Disbursements]]/'[1]1.) CLM Reference'!$B$5</f>
        <v>4.665269388069671E-4</v>
      </c>
      <c r="L85" s="40">
        <v>0</v>
      </c>
      <c r="M85" s="39">
        <f>Table3[[#This Row],[C&amp;I CLM $ Collected]]/'[1]1.) CLM Reference'!$B$4</f>
        <v>0</v>
      </c>
      <c r="N85" s="48">
        <v>0</v>
      </c>
      <c r="O85" s="39">
        <f>Table3[[#This Row],[C&amp;I Incentive Disbursements]]/'[1]1.) CLM Reference'!$B$5</f>
        <v>0</v>
      </c>
    </row>
    <row r="86" spans="1:15" x14ac:dyDescent="0.25">
      <c r="A86" s="47">
        <v>9003460302</v>
      </c>
      <c r="B86" t="s">
        <v>1908</v>
      </c>
      <c r="C86" t="s">
        <v>1774</v>
      </c>
      <c r="D86" s="46">
        <f>Table3[[#This Row],[Residential CLM $ Collected]]+Table3[[#This Row],[C&amp;I CLM $ Collected]]</f>
        <v>335.26709999999997</v>
      </c>
      <c r="E86" s="39">
        <f>Table3[[#This Row],[CLM $ Collected ]]/'[1]1.) CLM Reference'!$B$4</f>
        <v>3.1674737524341707E-6</v>
      </c>
      <c r="F86" s="46">
        <f>Table3[[#This Row],[Residential Incentive Disbursements]]+Table3[[#This Row],[C&amp;I Incentive Disbursements]]</f>
        <v>1102.3899999999901</v>
      </c>
      <c r="G86" s="39">
        <f>Table3[[#This Row],[Incentive Disbursements]]/'[1]1.) CLM Reference'!$B$5</f>
        <v>1.2432449541360604E-5</v>
      </c>
      <c r="H86" s="46">
        <v>335.26709999999997</v>
      </c>
      <c r="I86" s="39">
        <f>Table3[[#This Row],[Residential CLM $ Collected]]/'[1]1.) CLM Reference'!$B$4</f>
        <v>3.1674737524341707E-6</v>
      </c>
      <c r="J86" s="48">
        <v>1102.3899999999901</v>
      </c>
      <c r="K86" s="39">
        <f>Table3[[#This Row],[Residential Incentive Disbursements]]/'[1]1.) CLM Reference'!$B$5</f>
        <v>1.2432449541360604E-5</v>
      </c>
      <c r="L86" s="40">
        <v>0</v>
      </c>
      <c r="M86" s="39">
        <f>Table3[[#This Row],[C&amp;I CLM $ Collected]]/'[1]1.) CLM Reference'!$B$4</f>
        <v>0</v>
      </c>
      <c r="N86" s="48">
        <v>0</v>
      </c>
      <c r="O86" s="39">
        <f>Table3[[#This Row],[C&amp;I Incentive Disbursements]]/'[1]1.) CLM Reference'!$B$5</f>
        <v>0</v>
      </c>
    </row>
    <row r="87" spans="1:15" x14ac:dyDescent="0.25">
      <c r="A87" s="47">
        <v>9005260200</v>
      </c>
      <c r="B87" t="s">
        <v>1907</v>
      </c>
      <c r="C87" t="s">
        <v>1774</v>
      </c>
      <c r="D87" s="46">
        <f>Table3[[#This Row],[Residential CLM $ Collected]]+Table3[[#This Row],[C&amp;I CLM $ Collected]]</f>
        <v>14523.013826999999</v>
      </c>
      <c r="E87" s="39">
        <f>Table3[[#This Row],[CLM $ Collected ]]/'[1]1.) CLM Reference'!$B$4</f>
        <v>1.3720781163216147E-4</v>
      </c>
      <c r="F87" s="46">
        <f>Table3[[#This Row],[Residential Incentive Disbursements]]+Table3[[#This Row],[C&amp;I Incentive Disbursements]]</f>
        <v>0</v>
      </c>
      <c r="G87" s="39">
        <f>Table3[[#This Row],[Incentive Disbursements]]/'[1]1.) CLM Reference'!$B$5</f>
        <v>0</v>
      </c>
      <c r="H87" s="46">
        <v>14523.013826999999</v>
      </c>
      <c r="I87" s="39">
        <f>Table3[[#This Row],[Residential CLM $ Collected]]/'[1]1.) CLM Reference'!$B$4</f>
        <v>1.3720781163216147E-4</v>
      </c>
      <c r="J87" s="48">
        <v>0</v>
      </c>
      <c r="K87" s="39">
        <f>Table3[[#This Row],[Residential Incentive Disbursements]]/'[1]1.) CLM Reference'!$B$5</f>
        <v>0</v>
      </c>
      <c r="L87" s="40">
        <v>0</v>
      </c>
      <c r="M87" s="39">
        <f>Table3[[#This Row],[C&amp;I CLM $ Collected]]/'[1]1.) CLM Reference'!$B$4</f>
        <v>0</v>
      </c>
      <c r="N87" s="48">
        <v>0</v>
      </c>
      <c r="O87" s="39">
        <f>Table3[[#This Row],[C&amp;I Incentive Disbursements]]/'[1]1.) CLM Reference'!$B$5</f>
        <v>0</v>
      </c>
    </row>
    <row r="88" spans="1:15" x14ac:dyDescent="0.25">
      <c r="A88" s="47">
        <v>9005261100</v>
      </c>
      <c r="B88" t="s">
        <v>1907</v>
      </c>
      <c r="C88" t="s">
        <v>1774</v>
      </c>
      <c r="D88" s="46">
        <f>Table3[[#This Row],[Residential CLM $ Collected]]+Table3[[#This Row],[C&amp;I CLM $ Collected]]</f>
        <v>41.770889999999994</v>
      </c>
      <c r="E88" s="39">
        <f>Table3[[#This Row],[CLM $ Collected ]]/'[1]1.) CLM Reference'!$B$4</f>
        <v>3.9463519591040984E-7</v>
      </c>
      <c r="F88" s="46">
        <f>Table3[[#This Row],[Residential Incentive Disbursements]]+Table3[[#This Row],[C&amp;I Incentive Disbursements]]</f>
        <v>0</v>
      </c>
      <c r="G88" s="39">
        <f>Table3[[#This Row],[Incentive Disbursements]]/'[1]1.) CLM Reference'!$B$5</f>
        <v>0</v>
      </c>
      <c r="H88" s="46">
        <v>41.770889999999994</v>
      </c>
      <c r="I88" s="39">
        <f>Table3[[#This Row],[Residential CLM $ Collected]]/'[1]1.) CLM Reference'!$B$4</f>
        <v>3.9463519591040984E-7</v>
      </c>
      <c r="J88" s="48">
        <v>0</v>
      </c>
      <c r="K88" s="39">
        <f>Table3[[#This Row],[Residential Incentive Disbursements]]/'[1]1.) CLM Reference'!$B$5</f>
        <v>0</v>
      </c>
      <c r="L88" s="40">
        <v>0</v>
      </c>
      <c r="M88" s="39">
        <f>Table3[[#This Row],[C&amp;I CLM $ Collected]]/'[1]1.) CLM Reference'!$B$4</f>
        <v>0</v>
      </c>
      <c r="N88" s="48">
        <v>0</v>
      </c>
      <c r="O88" s="39">
        <f>Table3[[#This Row],[C&amp;I Incentive Disbursements]]/'[1]1.) CLM Reference'!$B$5</f>
        <v>0</v>
      </c>
    </row>
    <row r="89" spans="1:15" x14ac:dyDescent="0.25">
      <c r="A89" s="47">
        <v>9005425600</v>
      </c>
      <c r="B89" t="s">
        <v>1907</v>
      </c>
      <c r="C89" t="s">
        <v>1774</v>
      </c>
      <c r="D89" s="46">
        <f>Table3[[#This Row],[Residential CLM $ Collected]]+Table3[[#This Row],[C&amp;I CLM $ Collected]]</f>
        <v>49560.14888999988</v>
      </c>
      <c r="E89" s="39">
        <f>Table3[[#This Row],[CLM $ Collected ]]/'[1]1.) CLM Reference'!$B$4</f>
        <v>4.6822509806600211E-4</v>
      </c>
      <c r="F89" s="46">
        <f>Table3[[#This Row],[Residential Incentive Disbursements]]+Table3[[#This Row],[C&amp;I Incentive Disbursements]]</f>
        <v>33436.519999999902</v>
      </c>
      <c r="G89" s="39">
        <f>Table3[[#This Row],[Incentive Disbursements]]/'[1]1.) CLM Reference'!$B$5</f>
        <v>3.7708782530565153E-4</v>
      </c>
      <c r="H89" s="46">
        <v>34274.760470999936</v>
      </c>
      <c r="I89" s="39">
        <f>Table3[[#This Row],[Residential CLM $ Collected]]/'[1]1.) CLM Reference'!$B$4</f>
        <v>3.2381466646402396E-4</v>
      </c>
      <c r="J89" s="48">
        <v>32531.519999999899</v>
      </c>
      <c r="K89" s="39">
        <f>Table3[[#This Row],[Residential Incentive Disbursements]]/'[1]1.) CLM Reference'!$B$5</f>
        <v>3.6688148559381494E-4</v>
      </c>
      <c r="L89" s="40">
        <v>15285.388418999943</v>
      </c>
      <c r="M89" s="39">
        <f>Table3[[#This Row],[C&amp;I CLM $ Collected]]/'[1]1.) CLM Reference'!$B$4</f>
        <v>1.4441043160197815E-4</v>
      </c>
      <c r="N89" s="48">
        <v>905</v>
      </c>
      <c r="O89" s="39">
        <f>Table3[[#This Row],[C&amp;I Incentive Disbursements]]/'[1]1.) CLM Reference'!$B$5</f>
        <v>1.0206339711836507E-5</v>
      </c>
    </row>
    <row r="90" spans="1:15" x14ac:dyDescent="0.25">
      <c r="A90" s="47">
        <v>9011710100</v>
      </c>
      <c r="B90" t="s">
        <v>1906</v>
      </c>
      <c r="C90" t="s">
        <v>1774</v>
      </c>
      <c r="D90" s="46">
        <f>Table3[[#This Row],[Residential CLM $ Collected]]+Table3[[#This Row],[C&amp;I CLM $ Collected]]</f>
        <v>59.761799999999994</v>
      </c>
      <c r="E90" s="39">
        <f>Table3[[#This Row],[CLM $ Collected ]]/'[1]1.) CLM Reference'!$B$4</f>
        <v>5.6460634788865478E-7</v>
      </c>
      <c r="F90" s="46">
        <f>Table3[[#This Row],[Residential Incentive Disbursements]]+Table3[[#This Row],[C&amp;I Incentive Disbursements]]</f>
        <v>0</v>
      </c>
      <c r="G90" s="39">
        <f>Table3[[#This Row],[Incentive Disbursements]]/'[1]1.) CLM Reference'!$B$5</f>
        <v>0</v>
      </c>
      <c r="H90" s="46">
        <v>59.761799999999994</v>
      </c>
      <c r="I90" s="39">
        <f>Table3[[#This Row],[Residential CLM $ Collected]]/'[1]1.) CLM Reference'!$B$4</f>
        <v>5.6460634788865478E-7</v>
      </c>
      <c r="J90" s="48">
        <v>0</v>
      </c>
      <c r="K90" s="39">
        <f>Table3[[#This Row],[Residential Incentive Disbursements]]/'[1]1.) CLM Reference'!$B$5</f>
        <v>0</v>
      </c>
      <c r="L90" s="40">
        <v>0</v>
      </c>
      <c r="M90" s="39">
        <f>Table3[[#This Row],[C&amp;I CLM $ Collected]]/'[1]1.) CLM Reference'!$B$4</f>
        <v>0</v>
      </c>
      <c r="N90" s="48">
        <v>0</v>
      </c>
      <c r="O90" s="39">
        <f>Table3[[#This Row],[C&amp;I Incentive Disbursements]]/'[1]1.) CLM Reference'!$B$5</f>
        <v>0</v>
      </c>
    </row>
    <row r="91" spans="1:15" x14ac:dyDescent="0.25">
      <c r="A91" s="47">
        <v>9011711100</v>
      </c>
      <c r="B91" t="s">
        <v>1906</v>
      </c>
      <c r="C91" t="s">
        <v>1774</v>
      </c>
      <c r="D91" s="46">
        <f>Table3[[#This Row],[Residential CLM $ Collected]]+Table3[[#This Row],[C&amp;I CLM $ Collected]]</f>
        <v>86.960789999999989</v>
      </c>
      <c r="E91" s="39">
        <f>Table3[[#This Row],[CLM $ Collected ]]/'[1]1.) CLM Reference'!$B$4</f>
        <v>8.2157187453209671E-7</v>
      </c>
      <c r="F91" s="46">
        <f>Table3[[#This Row],[Residential Incentive Disbursements]]+Table3[[#This Row],[C&amp;I Incentive Disbursements]]</f>
        <v>0</v>
      </c>
      <c r="G91" s="39">
        <f>Table3[[#This Row],[Incentive Disbursements]]/'[1]1.) CLM Reference'!$B$5</f>
        <v>0</v>
      </c>
      <c r="H91" s="46">
        <v>86.960789999999989</v>
      </c>
      <c r="I91" s="39">
        <f>Table3[[#This Row],[Residential CLM $ Collected]]/'[1]1.) CLM Reference'!$B$4</f>
        <v>8.2157187453209671E-7</v>
      </c>
      <c r="J91" s="48">
        <v>0</v>
      </c>
      <c r="K91" s="39">
        <f>Table3[[#This Row],[Residential Incentive Disbursements]]/'[1]1.) CLM Reference'!$B$5</f>
        <v>0</v>
      </c>
      <c r="L91" s="40">
        <v>0</v>
      </c>
      <c r="M91" s="39">
        <f>Table3[[#This Row],[C&amp;I CLM $ Collected]]/'[1]1.) CLM Reference'!$B$4</f>
        <v>0</v>
      </c>
      <c r="N91" s="48">
        <v>0</v>
      </c>
      <c r="O91" s="39">
        <f>Table3[[#This Row],[C&amp;I Incentive Disbursements]]/'[1]1.) CLM Reference'!$B$5</f>
        <v>0</v>
      </c>
    </row>
    <row r="92" spans="1:15" x14ac:dyDescent="0.25">
      <c r="A92" s="47">
        <v>9015825000</v>
      </c>
      <c r="B92" t="s">
        <v>1906</v>
      </c>
      <c r="C92" t="s">
        <v>1774</v>
      </c>
      <c r="D92" s="46">
        <f>Table3[[#This Row],[Residential CLM $ Collected]]+Table3[[#This Row],[C&amp;I CLM $ Collected]]</f>
        <v>911.63393999999994</v>
      </c>
      <c r="E92" s="39">
        <f>Table3[[#This Row],[CLM $ Collected ]]/'[1]1.) CLM Reference'!$B$4</f>
        <v>8.6127644996426668E-6</v>
      </c>
      <c r="F92" s="46">
        <f>Table3[[#This Row],[Residential Incentive Disbursements]]+Table3[[#This Row],[C&amp;I Incentive Disbursements]]</f>
        <v>0</v>
      </c>
      <c r="G92" s="39">
        <f>Table3[[#This Row],[Incentive Disbursements]]/'[1]1.) CLM Reference'!$B$5</f>
        <v>0</v>
      </c>
      <c r="H92" s="46">
        <v>911.63393999999994</v>
      </c>
      <c r="I92" s="39">
        <f>Table3[[#This Row],[Residential CLM $ Collected]]/'[1]1.) CLM Reference'!$B$4</f>
        <v>8.6127644996426668E-6</v>
      </c>
      <c r="J92" s="48">
        <v>0</v>
      </c>
      <c r="K92" s="39">
        <f>Table3[[#This Row],[Residential Incentive Disbursements]]/'[1]1.) CLM Reference'!$B$5</f>
        <v>0</v>
      </c>
      <c r="L92" s="40">
        <v>0</v>
      </c>
      <c r="M92" s="39">
        <f>Table3[[#This Row],[C&amp;I CLM $ Collected]]/'[1]1.) CLM Reference'!$B$4</f>
        <v>0</v>
      </c>
      <c r="N92" s="48">
        <v>0</v>
      </c>
      <c r="O92" s="39">
        <f>Table3[[#This Row],[C&amp;I Incentive Disbursements]]/'[1]1.) CLM Reference'!$B$5</f>
        <v>0</v>
      </c>
    </row>
    <row r="93" spans="1:15" x14ac:dyDescent="0.25">
      <c r="A93" s="47">
        <v>9015906100</v>
      </c>
      <c r="B93" t="s">
        <v>1906</v>
      </c>
      <c r="C93" t="s">
        <v>1774</v>
      </c>
      <c r="D93" s="46">
        <f>Table3[[#This Row],[Residential CLM $ Collected]]+Table3[[#This Row],[C&amp;I CLM $ Collected]]</f>
        <v>116310.49888499995</v>
      </c>
      <c r="E93" s="39">
        <f>Table3[[#This Row],[CLM $ Collected ]]/'[1]1.) CLM Reference'!$B$4</f>
        <v>1.0988565604879252E-3</v>
      </c>
      <c r="F93" s="46">
        <f>Table3[[#This Row],[Residential Incentive Disbursements]]+Table3[[#This Row],[C&amp;I Incentive Disbursements]]</f>
        <v>68547.539999999906</v>
      </c>
      <c r="G93" s="39">
        <f>Table3[[#This Row],[Incentive Disbursements]]/'[1]1.) CLM Reference'!$B$5</f>
        <v>7.730601985090613E-4</v>
      </c>
      <c r="H93" s="46">
        <v>101812.120641</v>
      </c>
      <c r="I93" s="39">
        <f>Table3[[#This Row],[Residential CLM $ Collected]]/'[1]1.) CLM Reference'!$B$4</f>
        <v>9.6188149630556895E-4</v>
      </c>
      <c r="J93" s="48">
        <v>65999.539999999906</v>
      </c>
      <c r="K93" s="39">
        <f>Table3[[#This Row],[Residential Incentive Disbursements]]/'[1]1.) CLM Reference'!$B$5</f>
        <v>7.4432455918778016E-4</v>
      </c>
      <c r="L93" s="40">
        <v>14498.378243999941</v>
      </c>
      <c r="M93" s="39">
        <f>Table3[[#This Row],[C&amp;I CLM $ Collected]]/'[1]1.) CLM Reference'!$B$4</f>
        <v>1.3697506418235622E-4</v>
      </c>
      <c r="N93" s="48">
        <v>2548</v>
      </c>
      <c r="O93" s="39">
        <f>Table3[[#This Row],[C&amp;I Incentive Disbursements]]/'[1]1.) CLM Reference'!$B$5</f>
        <v>2.8735639321281128E-5</v>
      </c>
    </row>
    <row r="94" spans="1:15" x14ac:dyDescent="0.25">
      <c r="A94" s="47">
        <v>9003464101</v>
      </c>
      <c r="B94" t="s">
        <v>1905</v>
      </c>
      <c r="C94" t="s">
        <v>1774</v>
      </c>
      <c r="D94" s="46">
        <f>Table3[[#This Row],[Residential CLM $ Collected]]+Table3[[#This Row],[C&amp;I CLM $ Collected]]</f>
        <v>214987.60338300001</v>
      </c>
      <c r="E94" s="39">
        <f>Table3[[#This Row],[CLM $ Collected ]]/'[1]1.) CLM Reference'!$B$4</f>
        <v>2.0311196380867085E-3</v>
      </c>
      <c r="F94" s="46">
        <f>Table3[[#This Row],[Residential Incentive Disbursements]]+Table3[[#This Row],[C&amp;I Incentive Disbursements]]</f>
        <v>488687.86</v>
      </c>
      <c r="G94" s="39">
        <f>Table3[[#This Row],[Incentive Disbursements]]/'[1]1.) CLM Reference'!$B$5</f>
        <v>5.5112865328291703E-3</v>
      </c>
      <c r="H94" s="46">
        <v>141672.78650700001</v>
      </c>
      <c r="I94" s="39">
        <f>Table3[[#This Row],[Residential CLM $ Collected]]/'[1]1.) CLM Reference'!$B$4</f>
        <v>1.3384696341965333E-3</v>
      </c>
      <c r="J94" s="48">
        <v>408430.94</v>
      </c>
      <c r="K94" s="39">
        <f>Table3[[#This Row],[Residential Incentive Disbursements]]/'[1]1.) CLM Reference'!$B$5</f>
        <v>4.606171185043883E-3</v>
      </c>
      <c r="L94" s="40">
        <v>73314.816875999997</v>
      </c>
      <c r="M94" s="39">
        <f>Table3[[#This Row],[C&amp;I CLM $ Collected]]/'[1]1.) CLM Reference'!$B$4</f>
        <v>6.9265000389017535E-4</v>
      </c>
      <c r="N94" s="48">
        <v>80256.92</v>
      </c>
      <c r="O94" s="39">
        <f>Table3[[#This Row],[C&amp;I Incentive Disbursements]]/'[1]1.) CLM Reference'!$B$5</f>
        <v>9.0511534778528794E-4</v>
      </c>
    </row>
    <row r="95" spans="1:15" x14ac:dyDescent="0.25">
      <c r="A95" s="47">
        <v>9003464102</v>
      </c>
      <c r="B95" t="s">
        <v>1905</v>
      </c>
      <c r="C95" t="s">
        <v>1774</v>
      </c>
      <c r="D95" s="46">
        <f>Table3[[#This Row],[Residential CLM $ Collected]]+Table3[[#This Row],[C&amp;I CLM $ Collected]]</f>
        <v>69589.387034999992</v>
      </c>
      <c r="E95" s="39">
        <f>Table3[[#This Row],[CLM $ Collected ]]/'[1]1.) CLM Reference'!$B$4</f>
        <v>6.5745358516044452E-4</v>
      </c>
      <c r="F95" s="46">
        <f>Table3[[#This Row],[Residential Incentive Disbursements]]+Table3[[#This Row],[C&amp;I Incentive Disbursements]]</f>
        <v>9274.2199999999993</v>
      </c>
      <c r="G95" s="39">
        <f>Table3[[#This Row],[Incentive Disbursements]]/'[1]1.) CLM Reference'!$B$5</f>
        <v>1.0459208826774406E-4</v>
      </c>
      <c r="H95" s="46">
        <v>69589.387034999992</v>
      </c>
      <c r="I95" s="39">
        <f>Table3[[#This Row],[Residential CLM $ Collected]]/'[1]1.) CLM Reference'!$B$4</f>
        <v>6.5745358516044452E-4</v>
      </c>
      <c r="J95" s="48">
        <v>9274.2199999999993</v>
      </c>
      <c r="K95" s="39">
        <f>Table3[[#This Row],[Residential Incentive Disbursements]]/'[1]1.) CLM Reference'!$B$5</f>
        <v>1.0459208826774406E-4</v>
      </c>
      <c r="L95" s="40">
        <v>0</v>
      </c>
      <c r="M95" s="39">
        <f>Table3[[#This Row],[C&amp;I CLM $ Collected]]/'[1]1.) CLM Reference'!$B$4</f>
        <v>0</v>
      </c>
      <c r="N95" s="48">
        <v>0</v>
      </c>
      <c r="O95" s="39">
        <f>Table3[[#This Row],[C&amp;I Incentive Disbursements]]/'[1]1.) CLM Reference'!$B$5</f>
        <v>0</v>
      </c>
    </row>
    <row r="96" spans="1:15" x14ac:dyDescent="0.25">
      <c r="A96" s="47">
        <v>9003466102</v>
      </c>
      <c r="B96" t="s">
        <v>1905</v>
      </c>
      <c r="C96" t="s">
        <v>1774</v>
      </c>
      <c r="D96" s="46">
        <f>Table3[[#This Row],[Residential CLM $ Collected]]+Table3[[#This Row],[C&amp;I CLM $ Collected]]</f>
        <v>235.15758</v>
      </c>
      <c r="E96" s="39">
        <f>Table3[[#This Row],[CLM $ Collected ]]/'[1]1.) CLM Reference'!$B$4</f>
        <v>2.221677767773631E-6</v>
      </c>
      <c r="F96" s="46">
        <f>Table3[[#This Row],[Residential Incentive Disbursements]]+Table3[[#This Row],[C&amp;I Incentive Disbursements]]</f>
        <v>0</v>
      </c>
      <c r="G96" s="39">
        <f>Table3[[#This Row],[Incentive Disbursements]]/'[1]1.) CLM Reference'!$B$5</f>
        <v>0</v>
      </c>
      <c r="H96" s="46">
        <v>235.15758</v>
      </c>
      <c r="I96" s="39">
        <f>Table3[[#This Row],[Residential CLM $ Collected]]/'[1]1.) CLM Reference'!$B$4</f>
        <v>2.221677767773631E-6</v>
      </c>
      <c r="J96" s="48">
        <v>0</v>
      </c>
      <c r="K96" s="39">
        <f>Table3[[#This Row],[Residential Incentive Disbursements]]/'[1]1.) CLM Reference'!$B$5</f>
        <v>0</v>
      </c>
      <c r="L96" s="40">
        <v>0</v>
      </c>
      <c r="M96" s="39">
        <f>Table3[[#This Row],[C&amp;I CLM $ Collected]]/'[1]1.) CLM Reference'!$B$4</f>
        <v>0</v>
      </c>
      <c r="N96" s="48">
        <v>0</v>
      </c>
      <c r="O96" s="39">
        <f>Table3[[#This Row],[C&amp;I Incentive Disbursements]]/'[1]1.) CLM Reference'!$B$5</f>
        <v>0</v>
      </c>
    </row>
    <row r="97" spans="1:15" x14ac:dyDescent="0.25">
      <c r="A97" s="47">
        <v>9003466202</v>
      </c>
      <c r="B97" t="s">
        <v>1905</v>
      </c>
      <c r="C97" t="s">
        <v>1774</v>
      </c>
      <c r="D97" s="46">
        <f>Table3[[#This Row],[Residential CLM $ Collected]]+Table3[[#This Row],[C&amp;I CLM $ Collected]]</f>
        <v>505.57121999999998</v>
      </c>
      <c r="E97" s="39">
        <f>Table3[[#This Row],[CLM $ Collected ]]/'[1]1.) CLM Reference'!$B$4</f>
        <v>4.7764411400227516E-6</v>
      </c>
      <c r="F97" s="46">
        <f>Table3[[#This Row],[Residential Incentive Disbursements]]+Table3[[#This Row],[C&amp;I Incentive Disbursements]]</f>
        <v>0</v>
      </c>
      <c r="G97" s="39">
        <f>Table3[[#This Row],[Incentive Disbursements]]/'[1]1.) CLM Reference'!$B$5</f>
        <v>0</v>
      </c>
      <c r="H97" s="46">
        <v>505.57121999999998</v>
      </c>
      <c r="I97" s="39">
        <f>Table3[[#This Row],[Residential CLM $ Collected]]/'[1]1.) CLM Reference'!$B$4</f>
        <v>4.7764411400227516E-6</v>
      </c>
      <c r="J97" s="48">
        <v>0</v>
      </c>
      <c r="K97" s="39">
        <f>Table3[[#This Row],[Residential Incentive Disbursements]]/'[1]1.) CLM Reference'!$B$5</f>
        <v>0</v>
      </c>
      <c r="L97" s="40">
        <v>0</v>
      </c>
      <c r="M97" s="39">
        <f>Table3[[#This Row],[C&amp;I CLM $ Collected]]/'[1]1.) CLM Reference'!$B$4</f>
        <v>0</v>
      </c>
      <c r="N97" s="48">
        <v>0</v>
      </c>
      <c r="O97" s="39">
        <f>Table3[[#This Row],[C&amp;I Incentive Disbursements]]/'[1]1.) CLM Reference'!$B$5</f>
        <v>0</v>
      </c>
    </row>
    <row r="98" spans="1:15" x14ac:dyDescent="0.25">
      <c r="A98" s="47">
        <v>9015815000</v>
      </c>
      <c r="B98" t="s">
        <v>1904</v>
      </c>
      <c r="C98" t="s">
        <v>1774</v>
      </c>
      <c r="D98" s="46">
        <f>Table3[[#This Row],[Residential CLM $ Collected]]+Table3[[#This Row],[C&amp;I CLM $ Collected]]</f>
        <v>55201.968422999882</v>
      </c>
      <c r="E98" s="39">
        <f>Table3[[#This Row],[CLM $ Collected ]]/'[1]1.) CLM Reference'!$B$4</f>
        <v>5.215268246199882E-4</v>
      </c>
      <c r="F98" s="46">
        <f>Table3[[#This Row],[Residential Incentive Disbursements]]+Table3[[#This Row],[C&amp;I Incentive Disbursements]]</f>
        <v>31296.129999999899</v>
      </c>
      <c r="G98" s="39">
        <f>Table3[[#This Row],[Incentive Disbursements]]/'[1]1.) CLM Reference'!$B$5</f>
        <v>3.5294909883513465E-4</v>
      </c>
      <c r="H98" s="46">
        <v>47511.145835999938</v>
      </c>
      <c r="I98" s="39">
        <f>Table3[[#This Row],[Residential CLM $ Collected]]/'[1]1.) CLM Reference'!$B$4</f>
        <v>4.4886691054267438E-4</v>
      </c>
      <c r="J98" s="48">
        <v>21525.859999999899</v>
      </c>
      <c r="K98" s="39">
        <f>Table3[[#This Row],[Residential Incentive Disbursements]]/'[1]1.) CLM Reference'!$B$5</f>
        <v>2.4276269585572592E-4</v>
      </c>
      <c r="L98" s="40">
        <v>7690.8225869999433</v>
      </c>
      <c r="M98" s="39">
        <f>Table3[[#This Row],[C&amp;I CLM $ Collected]]/'[1]1.) CLM Reference'!$B$4</f>
        <v>7.2659914077313851E-5</v>
      </c>
      <c r="N98" s="48">
        <v>9770.27</v>
      </c>
      <c r="O98" s="39">
        <f>Table3[[#This Row],[C&amp;I Incentive Disbursements]]/'[1]1.) CLM Reference'!$B$5</f>
        <v>1.101864029794087E-4</v>
      </c>
    </row>
    <row r="99" spans="1:15" x14ac:dyDescent="0.25">
      <c r="A99" s="47">
        <v>9009166002</v>
      </c>
      <c r="B99" t="s">
        <v>1903</v>
      </c>
      <c r="C99" t="s">
        <v>1774</v>
      </c>
      <c r="D99" s="46">
        <f>Table3[[#This Row],[Residential CLM $ Collected]]+Table3[[#This Row],[C&amp;I CLM $ Collected]]</f>
        <v>403.29575999999997</v>
      </c>
      <c r="E99" s="39">
        <f>Table3[[#This Row],[CLM $ Collected ]]/'[1]1.) CLM Reference'!$B$4</f>
        <v>3.8101821928485997E-6</v>
      </c>
      <c r="F99" s="46">
        <f>Table3[[#This Row],[Residential Incentive Disbursements]]+Table3[[#This Row],[C&amp;I Incentive Disbursements]]</f>
        <v>0</v>
      </c>
      <c r="G99" s="39">
        <f>Table3[[#This Row],[Incentive Disbursements]]/'[1]1.) CLM Reference'!$B$5</f>
        <v>0</v>
      </c>
      <c r="H99" s="46">
        <v>403.29575999999997</v>
      </c>
      <c r="I99" s="39">
        <f>Table3[[#This Row],[Residential CLM $ Collected]]/'[1]1.) CLM Reference'!$B$4</f>
        <v>3.8101821928485997E-6</v>
      </c>
      <c r="J99" s="48">
        <v>0</v>
      </c>
      <c r="K99" s="39">
        <f>Table3[[#This Row],[Residential Incentive Disbursements]]/'[1]1.) CLM Reference'!$B$5</f>
        <v>0</v>
      </c>
      <c r="L99" s="40">
        <v>0</v>
      </c>
      <c r="M99" s="39">
        <f>Table3[[#This Row],[C&amp;I CLM $ Collected]]/'[1]1.) CLM Reference'!$B$4</f>
        <v>0</v>
      </c>
      <c r="N99" s="48">
        <v>0</v>
      </c>
      <c r="O99" s="39">
        <f>Table3[[#This Row],[C&amp;I Incentive Disbursements]]/'[1]1.) CLM Reference'!$B$5</f>
        <v>0</v>
      </c>
    </row>
    <row r="100" spans="1:15" x14ac:dyDescent="0.25">
      <c r="A100" s="47">
        <v>9009170500</v>
      </c>
      <c r="B100" t="s">
        <v>1903</v>
      </c>
      <c r="C100" t="s">
        <v>1774</v>
      </c>
      <c r="D100" s="46">
        <f>Table3[[#This Row],[Residential CLM $ Collected]]+Table3[[#This Row],[C&amp;I CLM $ Collected]]</f>
        <v>44.20899</v>
      </c>
      <c r="E100" s="39">
        <f>Table3[[#This Row],[CLM $ Collected ]]/'[1]1.) CLM Reference'!$B$4</f>
        <v>4.1766942072939677E-7</v>
      </c>
      <c r="F100" s="46">
        <f>Table3[[#This Row],[Residential Incentive Disbursements]]+Table3[[#This Row],[C&amp;I Incentive Disbursements]]</f>
        <v>0</v>
      </c>
      <c r="G100" s="39">
        <f>Table3[[#This Row],[Incentive Disbursements]]/'[1]1.) CLM Reference'!$B$5</f>
        <v>0</v>
      </c>
      <c r="H100" s="46">
        <v>44.20899</v>
      </c>
      <c r="I100" s="39">
        <f>Table3[[#This Row],[Residential CLM $ Collected]]/'[1]1.) CLM Reference'!$B$4</f>
        <v>4.1766942072939677E-7</v>
      </c>
      <c r="J100" s="48">
        <v>0</v>
      </c>
      <c r="K100" s="39">
        <f>Table3[[#This Row],[Residential Incentive Disbursements]]/'[1]1.) CLM Reference'!$B$5</f>
        <v>0</v>
      </c>
      <c r="L100" s="40">
        <v>0</v>
      </c>
      <c r="M100" s="39">
        <f>Table3[[#This Row],[C&amp;I CLM $ Collected]]/'[1]1.) CLM Reference'!$B$4</f>
        <v>0</v>
      </c>
      <c r="N100" s="48">
        <v>0</v>
      </c>
      <c r="O100" s="39">
        <f>Table3[[#This Row],[C&amp;I Incentive Disbursements]]/'[1]1.) CLM Reference'!$B$5</f>
        <v>0</v>
      </c>
    </row>
    <row r="101" spans="1:15" x14ac:dyDescent="0.25">
      <c r="A101" s="47">
        <v>9009343101</v>
      </c>
      <c r="B101" t="s">
        <v>1903</v>
      </c>
      <c r="C101" t="s">
        <v>1774</v>
      </c>
      <c r="D101" s="46">
        <f>Table3[[#This Row],[Residential CLM $ Collected]]+Table3[[#This Row],[C&amp;I CLM $ Collected]]</f>
        <v>59414.459201999998</v>
      </c>
      <c r="E101" s="39">
        <f>Table3[[#This Row],[CLM $ Collected ]]/'[1]1.) CLM Reference'!$B$4</f>
        <v>5.6132480651219848E-4</v>
      </c>
      <c r="F101" s="46">
        <f>Table3[[#This Row],[Residential Incentive Disbursements]]+Table3[[#This Row],[C&amp;I Incentive Disbursements]]</f>
        <v>27712.29</v>
      </c>
      <c r="G101" s="39">
        <f>Table3[[#This Row],[Incentive Disbursements]]/'[1]1.) CLM Reference'!$B$5</f>
        <v>3.1253154246732568E-4</v>
      </c>
      <c r="H101" s="46">
        <v>59414.459201999998</v>
      </c>
      <c r="I101" s="39">
        <f>Table3[[#This Row],[Residential CLM $ Collected]]/'[1]1.) CLM Reference'!$B$4</f>
        <v>5.6132480651219848E-4</v>
      </c>
      <c r="J101" s="48">
        <v>27712.29</v>
      </c>
      <c r="K101" s="39">
        <f>Table3[[#This Row],[Residential Incentive Disbursements]]/'[1]1.) CLM Reference'!$B$5</f>
        <v>3.1253154246732568E-4</v>
      </c>
      <c r="L101" s="40">
        <v>0</v>
      </c>
      <c r="M101" s="39">
        <f>Table3[[#This Row],[C&amp;I CLM $ Collected]]/'[1]1.) CLM Reference'!$B$4</f>
        <v>0</v>
      </c>
      <c r="N101" s="48">
        <v>0</v>
      </c>
      <c r="O101" s="39">
        <f>Table3[[#This Row],[C&amp;I Incentive Disbursements]]/'[1]1.) CLM Reference'!$B$5</f>
        <v>0</v>
      </c>
    </row>
    <row r="102" spans="1:15" x14ac:dyDescent="0.25">
      <c r="A102" s="47">
        <v>9009343102</v>
      </c>
      <c r="B102" t="s">
        <v>1903</v>
      </c>
      <c r="C102" t="s">
        <v>1774</v>
      </c>
      <c r="D102" s="46">
        <f>Table3[[#This Row],[Residential CLM $ Collected]]+Table3[[#This Row],[C&amp;I CLM $ Collected]]</f>
        <v>61427.819501999991</v>
      </c>
      <c r="E102" s="39">
        <f>Table3[[#This Row],[CLM $ Collected ]]/'[1]1.) CLM Reference'!$B$4</f>
        <v>5.8034625509585896E-4</v>
      </c>
      <c r="F102" s="46">
        <f>Table3[[#This Row],[Residential Incentive Disbursements]]+Table3[[#This Row],[C&amp;I Incentive Disbursements]]</f>
        <v>21700.889999999901</v>
      </c>
      <c r="G102" s="39">
        <f>Table3[[#This Row],[Incentive Disbursements]]/'[1]1.) CLM Reference'!$B$5</f>
        <v>2.4473663578916547E-4</v>
      </c>
      <c r="H102" s="46">
        <v>61427.819501999991</v>
      </c>
      <c r="I102" s="39">
        <f>Table3[[#This Row],[Residential CLM $ Collected]]/'[1]1.) CLM Reference'!$B$4</f>
        <v>5.8034625509585896E-4</v>
      </c>
      <c r="J102" s="48">
        <v>21700.889999999901</v>
      </c>
      <c r="K102" s="39">
        <f>Table3[[#This Row],[Residential Incentive Disbursements]]/'[1]1.) CLM Reference'!$B$5</f>
        <v>2.4473663578916547E-4</v>
      </c>
      <c r="L102" s="40">
        <v>0</v>
      </c>
      <c r="M102" s="39">
        <f>Table3[[#This Row],[C&amp;I CLM $ Collected]]/'[1]1.) CLM Reference'!$B$4</f>
        <v>0</v>
      </c>
      <c r="N102" s="48">
        <v>0</v>
      </c>
      <c r="O102" s="39">
        <f>Table3[[#This Row],[C&amp;I Incentive Disbursements]]/'[1]1.) CLM Reference'!$B$5</f>
        <v>0</v>
      </c>
    </row>
    <row r="103" spans="1:15" x14ac:dyDescent="0.25">
      <c r="A103" s="47">
        <v>9009343200</v>
      </c>
      <c r="B103" t="s">
        <v>1903</v>
      </c>
      <c r="C103" t="s">
        <v>1774</v>
      </c>
      <c r="D103" s="46">
        <f>Table3[[#This Row],[Residential CLM $ Collected]]+Table3[[#This Row],[C&amp;I CLM $ Collected]]</f>
        <v>91790.545328999433</v>
      </c>
      <c r="E103" s="39">
        <f>Table3[[#This Row],[CLM $ Collected ]]/'[1]1.) CLM Reference'!$B$4</f>
        <v>8.6720153290085642E-4</v>
      </c>
      <c r="F103" s="46">
        <f>Table3[[#This Row],[Residential Incentive Disbursements]]+Table3[[#This Row],[C&amp;I Incentive Disbursements]]</f>
        <v>25559.68</v>
      </c>
      <c r="G103" s="39">
        <f>Table3[[#This Row],[Incentive Disbursements]]/'[1]1.) CLM Reference'!$B$5</f>
        <v>2.8825500221639044E-4</v>
      </c>
      <c r="H103" s="46">
        <v>91790.545328999433</v>
      </c>
      <c r="I103" s="39">
        <f>Table3[[#This Row],[Residential CLM $ Collected]]/'[1]1.) CLM Reference'!$B$4</f>
        <v>8.6720153290085642E-4</v>
      </c>
      <c r="J103" s="48">
        <v>25559.68</v>
      </c>
      <c r="K103" s="39">
        <f>Table3[[#This Row],[Residential Incentive Disbursements]]/'[1]1.) CLM Reference'!$B$5</f>
        <v>2.8825500221639044E-4</v>
      </c>
      <c r="L103" s="40">
        <v>0</v>
      </c>
      <c r="M103" s="39">
        <f>Table3[[#This Row],[C&amp;I CLM $ Collected]]/'[1]1.) CLM Reference'!$B$4</f>
        <v>0</v>
      </c>
      <c r="N103" s="48">
        <v>0</v>
      </c>
      <c r="O103" s="39">
        <f>Table3[[#This Row],[C&amp;I Incentive Disbursements]]/'[1]1.) CLM Reference'!$B$5</f>
        <v>0</v>
      </c>
    </row>
    <row r="104" spans="1:15" x14ac:dyDescent="0.25">
      <c r="A104" s="47">
        <v>9009343300</v>
      </c>
      <c r="B104" t="s">
        <v>1903</v>
      </c>
      <c r="C104" t="s">
        <v>1774</v>
      </c>
      <c r="D104" s="46">
        <f>Table3[[#This Row],[Residential CLM $ Collected]]+Table3[[#This Row],[C&amp;I CLM $ Collected]]</f>
        <v>102331.63552499999</v>
      </c>
      <c r="E104" s="39">
        <f>Table3[[#This Row],[CLM $ Collected ]]/'[1]1.) CLM Reference'!$B$4</f>
        <v>9.6678967178437023E-4</v>
      </c>
      <c r="F104" s="46">
        <f>Table3[[#This Row],[Residential Incentive Disbursements]]+Table3[[#This Row],[C&amp;I Incentive Disbursements]]</f>
        <v>28629.98</v>
      </c>
      <c r="G104" s="39">
        <f>Table3[[#This Row],[Incentive Disbursements]]/'[1]1.) CLM Reference'!$B$5</f>
        <v>3.2288099648959662E-4</v>
      </c>
      <c r="H104" s="46">
        <v>102331.63552499999</v>
      </c>
      <c r="I104" s="39">
        <f>Table3[[#This Row],[Residential CLM $ Collected]]/'[1]1.) CLM Reference'!$B$4</f>
        <v>9.6678967178437023E-4</v>
      </c>
      <c r="J104" s="48">
        <v>28629.98</v>
      </c>
      <c r="K104" s="39">
        <f>Table3[[#This Row],[Residential Incentive Disbursements]]/'[1]1.) CLM Reference'!$B$5</f>
        <v>3.2288099648959662E-4</v>
      </c>
      <c r="L104" s="40">
        <v>0</v>
      </c>
      <c r="M104" s="39">
        <f>Table3[[#This Row],[C&amp;I CLM $ Collected]]/'[1]1.) CLM Reference'!$B$4</f>
        <v>0</v>
      </c>
      <c r="N104" s="48">
        <v>0</v>
      </c>
      <c r="O104" s="39">
        <f>Table3[[#This Row],[C&amp;I Incentive Disbursements]]/'[1]1.) CLM Reference'!$B$5</f>
        <v>0</v>
      </c>
    </row>
    <row r="105" spans="1:15" x14ac:dyDescent="0.25">
      <c r="A105" s="47">
        <v>9009343400</v>
      </c>
      <c r="B105" t="s">
        <v>1903</v>
      </c>
      <c r="C105" t="s">
        <v>1774</v>
      </c>
      <c r="D105" s="46">
        <f>Table3[[#This Row],[Residential CLM $ Collected]]+Table3[[#This Row],[C&amp;I CLM $ Collected]]</f>
        <v>406559.634831</v>
      </c>
      <c r="E105" s="39">
        <f>Table3[[#This Row],[CLM $ Collected ]]/'[1]1.) CLM Reference'!$B$4</f>
        <v>3.8410180185482379E-3</v>
      </c>
      <c r="F105" s="46">
        <f>Table3[[#This Row],[Residential Incentive Disbursements]]+Table3[[#This Row],[C&amp;I Incentive Disbursements]]</f>
        <v>531278.41</v>
      </c>
      <c r="G105" s="39">
        <f>Table3[[#This Row],[Incentive Disbursements]]/'[1]1.) CLM Reference'!$B$5</f>
        <v>5.9916109768224949E-3</v>
      </c>
      <c r="H105" s="46">
        <v>255007.54408499997</v>
      </c>
      <c r="I105" s="39">
        <f>Table3[[#This Row],[Residential CLM $ Collected]]/'[1]1.) CLM Reference'!$B$4</f>
        <v>2.4092125429603355E-3</v>
      </c>
      <c r="J105" s="48">
        <v>376718.33</v>
      </c>
      <c r="K105" s="39">
        <f>Table3[[#This Row],[Residential Incentive Disbursements]]/'[1]1.) CLM Reference'!$B$5</f>
        <v>4.2485251399510832E-3</v>
      </c>
      <c r="L105" s="40">
        <v>151552.090746</v>
      </c>
      <c r="M105" s="39">
        <f>Table3[[#This Row],[C&amp;I CLM $ Collected]]/'[1]1.) CLM Reference'!$B$4</f>
        <v>1.4318054755879019E-3</v>
      </c>
      <c r="N105" s="48">
        <v>154560.07999999999</v>
      </c>
      <c r="O105" s="39">
        <f>Table3[[#This Row],[C&amp;I Incentive Disbursements]]/'[1]1.) CLM Reference'!$B$5</f>
        <v>1.7430858368714115E-3</v>
      </c>
    </row>
    <row r="106" spans="1:15" x14ac:dyDescent="0.25">
      <c r="A106" s="47">
        <v>9009347100</v>
      </c>
      <c r="B106" t="s">
        <v>1903</v>
      </c>
      <c r="C106" t="s">
        <v>1774</v>
      </c>
      <c r="D106" s="46">
        <f>Table3[[#This Row],[Residential CLM $ Collected]]+Table3[[#This Row],[C&amp;I CLM $ Collected]]</f>
        <v>79.82226</v>
      </c>
      <c r="E106" s="39">
        <f>Table3[[#This Row],[CLM $ Collected ]]/'[1]1.) CLM Reference'!$B$4</f>
        <v>7.5412980698069107E-7</v>
      </c>
      <c r="F106" s="46">
        <f>Table3[[#This Row],[Residential Incentive Disbursements]]+Table3[[#This Row],[C&amp;I Incentive Disbursements]]</f>
        <v>0</v>
      </c>
      <c r="G106" s="39">
        <f>Table3[[#This Row],[Incentive Disbursements]]/'[1]1.) CLM Reference'!$B$5</f>
        <v>0</v>
      </c>
      <c r="H106" s="46">
        <v>79.82226</v>
      </c>
      <c r="I106" s="39">
        <f>Table3[[#This Row],[Residential CLM $ Collected]]/'[1]1.) CLM Reference'!$B$4</f>
        <v>7.5412980698069107E-7</v>
      </c>
      <c r="J106" s="48">
        <v>0</v>
      </c>
      <c r="K106" s="39">
        <f>Table3[[#This Row],[Residential Incentive Disbursements]]/'[1]1.) CLM Reference'!$B$5</f>
        <v>0</v>
      </c>
      <c r="L106" s="40">
        <v>0</v>
      </c>
      <c r="M106" s="39">
        <f>Table3[[#This Row],[C&amp;I CLM $ Collected]]/'[1]1.) CLM Reference'!$B$4</f>
        <v>0</v>
      </c>
      <c r="N106" s="48">
        <v>0</v>
      </c>
      <c r="O106" s="39">
        <f>Table3[[#This Row],[C&amp;I Incentive Disbursements]]/'[1]1.) CLM Reference'!$B$5</f>
        <v>0</v>
      </c>
    </row>
    <row r="107" spans="1:15" x14ac:dyDescent="0.25">
      <c r="A107" s="47">
        <v>9007600100</v>
      </c>
      <c r="B107" t="s">
        <v>1902</v>
      </c>
      <c r="C107" t="s">
        <v>1774</v>
      </c>
      <c r="D107" s="46">
        <f>Table3[[#This Row],[Residential CLM $ Collected]]+Table3[[#This Row],[C&amp;I CLM $ Collected]]</f>
        <v>120258.68941799994</v>
      </c>
      <c r="E107" s="39">
        <f>Table3[[#This Row],[CLM $ Collected ]]/'[1]1.) CLM Reference'!$B$4</f>
        <v>1.1361575359874196E-3</v>
      </c>
      <c r="F107" s="46">
        <f>Table3[[#This Row],[Residential Incentive Disbursements]]+Table3[[#This Row],[C&amp;I Incentive Disbursements]]</f>
        <v>166934.22999999888</v>
      </c>
      <c r="G107" s="39">
        <f>Table3[[#This Row],[Incentive Disbursements]]/'[1]1.) CLM Reference'!$B$5</f>
        <v>1.8826380783578318E-3</v>
      </c>
      <c r="H107" s="46">
        <v>93779.756531999999</v>
      </c>
      <c r="I107" s="39">
        <f>Table3[[#This Row],[Residential CLM $ Collected]]/'[1]1.) CLM Reference'!$B$4</f>
        <v>8.8599483016608852E-4</v>
      </c>
      <c r="J107" s="48">
        <v>131493.44999999899</v>
      </c>
      <c r="K107" s="39">
        <f>Table3[[#This Row],[Residential Incentive Disbursements]]/'[1]1.) CLM Reference'!$B$5</f>
        <v>1.4829467630733458E-3</v>
      </c>
      <c r="L107" s="40">
        <v>26478.93288599994</v>
      </c>
      <c r="M107" s="39">
        <f>Table3[[#This Row],[C&amp;I CLM $ Collected]]/'[1]1.) CLM Reference'!$B$4</f>
        <v>2.5016270582133113E-4</v>
      </c>
      <c r="N107" s="48">
        <v>35440.779999999897</v>
      </c>
      <c r="O107" s="39">
        <f>Table3[[#This Row],[C&amp;I Incentive Disbursements]]/'[1]1.) CLM Reference'!$B$5</f>
        <v>3.9969131528448616E-4</v>
      </c>
    </row>
    <row r="108" spans="1:15" x14ac:dyDescent="0.25">
      <c r="A108" s="47">
        <v>9007610100</v>
      </c>
      <c r="B108" t="s">
        <v>1901</v>
      </c>
      <c r="C108" t="s">
        <v>1774</v>
      </c>
      <c r="D108" s="46">
        <f>Table3[[#This Row],[Residential CLM $ Collected]]+Table3[[#This Row],[C&amp;I CLM $ Collected]]</f>
        <v>38418.575075999936</v>
      </c>
      <c r="E108" s="39">
        <f>Table3[[#This Row],[CLM $ Collected ]]/'[1]1.) CLM Reference'!$B$4</f>
        <v>3.6296382245425048E-4</v>
      </c>
      <c r="F108" s="46">
        <f>Table3[[#This Row],[Residential Incentive Disbursements]]+Table3[[#This Row],[C&amp;I Incentive Disbursements]]</f>
        <v>8330.8799999999992</v>
      </c>
      <c r="G108" s="39">
        <f>Table3[[#This Row],[Incentive Disbursements]]/'[1]1.) CLM Reference'!$B$5</f>
        <v>9.3953360639275699E-5</v>
      </c>
      <c r="H108" s="46">
        <v>38418.575075999936</v>
      </c>
      <c r="I108" s="39">
        <f>Table3[[#This Row],[Residential CLM $ Collected]]/'[1]1.) CLM Reference'!$B$4</f>
        <v>3.6296382245425048E-4</v>
      </c>
      <c r="J108" s="48">
        <v>8330.8799999999992</v>
      </c>
      <c r="K108" s="39">
        <f>Table3[[#This Row],[Residential Incentive Disbursements]]/'[1]1.) CLM Reference'!$B$5</f>
        <v>9.3953360639275699E-5</v>
      </c>
      <c r="L108" s="40">
        <v>0</v>
      </c>
      <c r="M108" s="39">
        <f>Table3[[#This Row],[C&amp;I CLM $ Collected]]/'[1]1.) CLM Reference'!$B$4</f>
        <v>0</v>
      </c>
      <c r="N108" s="48">
        <v>0</v>
      </c>
      <c r="O108" s="39">
        <f>Table3[[#This Row],[C&amp;I Incentive Disbursements]]/'[1]1.) CLM Reference'!$B$5</f>
        <v>0</v>
      </c>
    </row>
    <row r="109" spans="1:15" x14ac:dyDescent="0.25">
      <c r="A109" s="47">
        <v>9007610200</v>
      </c>
      <c r="B109" t="s">
        <v>1901</v>
      </c>
      <c r="C109" t="s">
        <v>1774</v>
      </c>
      <c r="D109" s="46">
        <f>Table3[[#This Row],[Residential CLM $ Collected]]+Table3[[#This Row],[C&amp;I CLM $ Collected]]</f>
        <v>59890.04802899943</v>
      </c>
      <c r="E109" s="39">
        <f>Table3[[#This Row],[CLM $ Collected ]]/'[1]1.) CLM Reference'!$B$4</f>
        <v>5.6581798561170351E-4</v>
      </c>
      <c r="F109" s="46">
        <f>Table3[[#This Row],[Residential Incentive Disbursements]]+Table3[[#This Row],[C&amp;I Incentive Disbursements]]</f>
        <v>73317.02</v>
      </c>
      <c r="G109" s="39">
        <f>Table3[[#This Row],[Incentive Disbursements]]/'[1]1.) CLM Reference'!$B$5</f>
        <v>8.268490748944878E-4</v>
      </c>
      <c r="H109" s="46">
        <v>59890.04802899943</v>
      </c>
      <c r="I109" s="39">
        <f>Table3[[#This Row],[Residential CLM $ Collected]]/'[1]1.) CLM Reference'!$B$4</f>
        <v>5.6581798561170351E-4</v>
      </c>
      <c r="J109" s="48">
        <v>73317.02</v>
      </c>
      <c r="K109" s="39">
        <f>Table3[[#This Row],[Residential Incentive Disbursements]]/'[1]1.) CLM Reference'!$B$5</f>
        <v>8.268490748944878E-4</v>
      </c>
      <c r="L109" s="40">
        <v>0</v>
      </c>
      <c r="M109" s="39">
        <f>Table3[[#This Row],[C&amp;I CLM $ Collected]]/'[1]1.) CLM Reference'!$B$4</f>
        <v>0</v>
      </c>
      <c r="N109" s="48">
        <v>0</v>
      </c>
      <c r="O109" s="39">
        <f>Table3[[#This Row],[C&amp;I Incentive Disbursements]]/'[1]1.) CLM Reference'!$B$5</f>
        <v>0</v>
      </c>
    </row>
    <row r="110" spans="1:15" x14ac:dyDescent="0.25">
      <c r="A110" s="47">
        <v>9007610300</v>
      </c>
      <c r="B110" t="s">
        <v>1901</v>
      </c>
      <c r="C110" t="s">
        <v>1774</v>
      </c>
      <c r="D110" s="46">
        <f>Table3[[#This Row],[Residential CLM $ Collected]]+Table3[[#This Row],[C&amp;I CLM $ Collected]]</f>
        <v>227876.223834</v>
      </c>
      <c r="E110" s="39">
        <f>Table3[[#This Row],[CLM $ Collected ]]/'[1]1.) CLM Reference'!$B$4</f>
        <v>2.1528863339051432E-3</v>
      </c>
      <c r="F110" s="46">
        <f>Table3[[#This Row],[Residential Incentive Disbursements]]+Table3[[#This Row],[C&amp;I Incentive Disbursements]]</f>
        <v>197971.96</v>
      </c>
      <c r="G110" s="39">
        <f>Table3[[#This Row],[Incentive Disbursements]]/'[1]1.) CLM Reference'!$B$5</f>
        <v>2.2326730134564735E-3</v>
      </c>
      <c r="H110" s="46">
        <v>137848.88974499999</v>
      </c>
      <c r="I110" s="39">
        <f>Table3[[#This Row],[Residential CLM $ Collected]]/'[1]1.) CLM Reference'!$B$4</f>
        <v>1.302342938121514E-3</v>
      </c>
      <c r="J110" s="48">
        <v>146610.84</v>
      </c>
      <c r="K110" s="39">
        <f>Table3[[#This Row],[Residential Incentive Disbursements]]/'[1]1.) CLM Reference'!$B$5</f>
        <v>1.6534365066052025E-3</v>
      </c>
      <c r="L110" s="40">
        <v>90027.334088999996</v>
      </c>
      <c r="M110" s="39">
        <f>Table3[[#This Row],[C&amp;I CLM $ Collected]]/'[1]1.) CLM Reference'!$B$4</f>
        <v>8.5054339578362922E-4</v>
      </c>
      <c r="N110" s="48">
        <v>51361.120000000003</v>
      </c>
      <c r="O110" s="39">
        <f>Table3[[#This Row],[C&amp;I Incentive Disbursements]]/'[1]1.) CLM Reference'!$B$5</f>
        <v>5.7923650685127103E-4</v>
      </c>
    </row>
    <row r="111" spans="1:15" x14ac:dyDescent="0.25">
      <c r="A111" s="47">
        <v>9007610400</v>
      </c>
      <c r="B111" t="s">
        <v>1901</v>
      </c>
      <c r="C111" t="s">
        <v>1774</v>
      </c>
      <c r="D111" s="46">
        <f>Table3[[#This Row],[Residential CLM $ Collected]]+Table3[[#This Row],[C&amp;I CLM $ Collected]]</f>
        <v>49872.385016999993</v>
      </c>
      <c r="E111" s="39">
        <f>Table3[[#This Row],[CLM $ Collected ]]/'[1]1.) CLM Reference'!$B$4</f>
        <v>4.7117498410264143E-4</v>
      </c>
      <c r="F111" s="46">
        <f>Table3[[#This Row],[Residential Incentive Disbursements]]+Table3[[#This Row],[C&amp;I Incentive Disbursements]]</f>
        <v>9454.70999999999</v>
      </c>
      <c r="G111" s="39">
        <f>Table3[[#This Row],[Incentive Disbursements]]/'[1]1.) CLM Reference'!$B$5</f>
        <v>1.0662760457115762E-4</v>
      </c>
      <c r="H111" s="46">
        <v>49872.385016999993</v>
      </c>
      <c r="I111" s="39">
        <f>Table3[[#This Row],[Residential CLM $ Collected]]/'[1]1.) CLM Reference'!$B$4</f>
        <v>4.7117498410264143E-4</v>
      </c>
      <c r="J111" s="48">
        <v>9454.70999999999</v>
      </c>
      <c r="K111" s="39">
        <f>Table3[[#This Row],[Residential Incentive Disbursements]]/'[1]1.) CLM Reference'!$B$5</f>
        <v>1.0662760457115762E-4</v>
      </c>
      <c r="L111" s="40">
        <v>0</v>
      </c>
      <c r="M111" s="39">
        <f>Table3[[#This Row],[C&amp;I CLM $ Collected]]/'[1]1.) CLM Reference'!$B$4</f>
        <v>0</v>
      </c>
      <c r="N111" s="48">
        <v>0</v>
      </c>
      <c r="O111" s="39">
        <f>Table3[[#This Row],[C&amp;I Incentive Disbursements]]/'[1]1.) CLM Reference'!$B$5</f>
        <v>0</v>
      </c>
    </row>
    <row r="112" spans="1:15" x14ac:dyDescent="0.25">
      <c r="A112" s="47">
        <v>9007550201</v>
      </c>
      <c r="B112" t="s">
        <v>1900</v>
      </c>
      <c r="C112" t="s">
        <v>1774</v>
      </c>
      <c r="D112" s="46">
        <f>Table3[[#This Row],[Residential CLM $ Collected]]+Table3[[#This Row],[C&amp;I CLM $ Collected]]</f>
        <v>501.91406999999998</v>
      </c>
      <c r="E112" s="39">
        <f>Table3[[#This Row],[CLM $ Collected ]]/'[1]1.) CLM Reference'!$B$4</f>
        <v>4.7418898027942708E-6</v>
      </c>
      <c r="F112" s="46">
        <f>Table3[[#This Row],[Residential Incentive Disbursements]]+Table3[[#This Row],[C&amp;I Incentive Disbursements]]</f>
        <v>0</v>
      </c>
      <c r="G112" s="39">
        <f>Table3[[#This Row],[Incentive Disbursements]]/'[1]1.) CLM Reference'!$B$5</f>
        <v>0</v>
      </c>
      <c r="H112" s="46">
        <v>501.91406999999998</v>
      </c>
      <c r="I112" s="39">
        <f>Table3[[#This Row],[Residential CLM $ Collected]]/'[1]1.) CLM Reference'!$B$4</f>
        <v>4.7418898027942708E-6</v>
      </c>
      <c r="J112" s="48">
        <v>0</v>
      </c>
      <c r="K112" s="39">
        <f>Table3[[#This Row],[Residential Incentive Disbursements]]/'[1]1.) CLM Reference'!$B$5</f>
        <v>0</v>
      </c>
      <c r="L112" s="40">
        <v>0</v>
      </c>
      <c r="M112" s="39">
        <f>Table3[[#This Row],[C&amp;I CLM $ Collected]]/'[1]1.) CLM Reference'!$B$4</f>
        <v>0</v>
      </c>
      <c r="N112" s="48">
        <v>0</v>
      </c>
      <c r="O112" s="39">
        <f>Table3[[#This Row],[C&amp;I Incentive Disbursements]]/'[1]1.) CLM Reference'!$B$5</f>
        <v>0</v>
      </c>
    </row>
    <row r="113" spans="1:15" x14ac:dyDescent="0.25">
      <c r="A113" s="47">
        <v>9007595101</v>
      </c>
      <c r="B113" t="s">
        <v>1900</v>
      </c>
      <c r="C113" t="s">
        <v>1774</v>
      </c>
      <c r="D113" s="46">
        <f>Table3[[#This Row],[Residential CLM $ Collected]]+Table3[[#This Row],[C&amp;I CLM $ Collected]]</f>
        <v>1215.8124299999999</v>
      </c>
      <c r="E113" s="39">
        <f>Table3[[#This Row],[CLM $ Collected ]]/'[1]1.) CLM Reference'!$B$4</f>
        <v>1.1486525101652408E-5</v>
      </c>
      <c r="F113" s="46">
        <f>Table3[[#This Row],[Residential Incentive Disbursements]]+Table3[[#This Row],[C&amp;I Incentive Disbursements]]</f>
        <v>2982.8499999999899</v>
      </c>
      <c r="G113" s="39">
        <f>Table3[[#This Row],[Incentive Disbursements]]/'[1]1.) CLM Reference'!$B$5</f>
        <v>3.3639757358509858E-5</v>
      </c>
      <c r="H113" s="46">
        <v>1215.8124299999999</v>
      </c>
      <c r="I113" s="39">
        <f>Table3[[#This Row],[Residential CLM $ Collected]]/'[1]1.) CLM Reference'!$B$4</f>
        <v>1.1486525101652408E-5</v>
      </c>
      <c r="J113" s="48">
        <v>2982.8499999999899</v>
      </c>
      <c r="K113" s="39">
        <f>Table3[[#This Row],[Residential Incentive Disbursements]]/'[1]1.) CLM Reference'!$B$5</f>
        <v>3.3639757358509858E-5</v>
      </c>
      <c r="L113" s="40">
        <v>0</v>
      </c>
      <c r="M113" s="39">
        <f>Table3[[#This Row],[C&amp;I CLM $ Collected]]/'[1]1.) CLM Reference'!$B$4</f>
        <v>0</v>
      </c>
      <c r="N113" s="48">
        <v>0</v>
      </c>
      <c r="O113" s="39">
        <f>Table3[[#This Row],[C&amp;I Incentive Disbursements]]/'[1]1.) CLM Reference'!$B$5</f>
        <v>0</v>
      </c>
    </row>
    <row r="114" spans="1:15" x14ac:dyDescent="0.25">
      <c r="A114" s="47">
        <v>9011714101</v>
      </c>
      <c r="B114" t="s">
        <v>1900</v>
      </c>
      <c r="C114" t="s">
        <v>1774</v>
      </c>
      <c r="D114" s="46">
        <f>Table3[[#This Row],[Residential CLM $ Collected]]+Table3[[#This Row],[C&amp;I CLM $ Collected]]</f>
        <v>48346.246682999998</v>
      </c>
      <c r="E114" s="39">
        <f>Table3[[#This Row],[CLM $ Collected ]]/'[1]1.) CLM Reference'!$B$4</f>
        <v>4.5675662001165666E-4</v>
      </c>
      <c r="F114" s="46">
        <f>Table3[[#This Row],[Residential Incentive Disbursements]]+Table3[[#This Row],[C&amp;I Incentive Disbursements]]</f>
        <v>20057.4199999999</v>
      </c>
      <c r="G114" s="39">
        <f>Table3[[#This Row],[Incentive Disbursements]]/'[1]1.) CLM Reference'!$B$5</f>
        <v>2.2620203564970473E-4</v>
      </c>
      <c r="H114" s="46">
        <v>48346.246682999998</v>
      </c>
      <c r="I114" s="39">
        <f>Table3[[#This Row],[Residential CLM $ Collected]]/'[1]1.) CLM Reference'!$B$4</f>
        <v>4.5675662001165666E-4</v>
      </c>
      <c r="J114" s="48">
        <v>20057.4199999999</v>
      </c>
      <c r="K114" s="39">
        <f>Table3[[#This Row],[Residential Incentive Disbursements]]/'[1]1.) CLM Reference'!$B$5</f>
        <v>2.2620203564970473E-4</v>
      </c>
      <c r="L114" s="40">
        <v>0</v>
      </c>
      <c r="M114" s="39">
        <f>Table3[[#This Row],[C&amp;I CLM $ Collected]]/'[1]1.) CLM Reference'!$B$4</f>
        <v>0</v>
      </c>
      <c r="N114" s="48">
        <v>0</v>
      </c>
      <c r="O114" s="39">
        <f>Table3[[#This Row],[C&amp;I Incentive Disbursements]]/'[1]1.) CLM Reference'!$B$5</f>
        <v>0</v>
      </c>
    </row>
    <row r="115" spans="1:15" x14ac:dyDescent="0.25">
      <c r="A115" s="47">
        <v>9011714103</v>
      </c>
      <c r="B115" t="s">
        <v>1900</v>
      </c>
      <c r="C115" t="s">
        <v>1774</v>
      </c>
      <c r="D115" s="46">
        <f>Table3[[#This Row],[Residential CLM $ Collected]]+Table3[[#This Row],[C&amp;I CLM $ Collected]]</f>
        <v>260208.08679599944</v>
      </c>
      <c r="E115" s="39">
        <f>Table3[[#This Row],[CLM $ Collected ]]/'[1]1.) CLM Reference'!$B$4</f>
        <v>2.4583452569531599E-3</v>
      </c>
      <c r="F115" s="46">
        <f>Table3[[#This Row],[Residential Incentive Disbursements]]+Table3[[#This Row],[C&amp;I Incentive Disbursements]]</f>
        <v>368728.01</v>
      </c>
      <c r="G115" s="39">
        <f>Table3[[#This Row],[Incentive Disbursements]]/'[1]1.) CLM Reference'!$B$5</f>
        <v>4.1584125208060209E-3</v>
      </c>
      <c r="H115" s="46">
        <v>183524.017005</v>
      </c>
      <c r="I115" s="39">
        <f>Table3[[#This Row],[Residential CLM $ Collected]]/'[1]1.) CLM Reference'!$B$4</f>
        <v>1.7338638560258969E-3</v>
      </c>
      <c r="J115" s="48">
        <v>281473.34000000003</v>
      </c>
      <c r="K115" s="39">
        <f>Table3[[#This Row],[Residential Incentive Disbursements]]/'[1]1.) CLM Reference'!$B$5</f>
        <v>3.1743784838290162E-3</v>
      </c>
      <c r="L115" s="40">
        <v>76684.069790999434</v>
      </c>
      <c r="M115" s="39">
        <f>Table3[[#This Row],[C&amp;I CLM $ Collected]]/'[1]1.) CLM Reference'!$B$4</f>
        <v>7.244814009272632E-4</v>
      </c>
      <c r="N115" s="48">
        <v>87254.67</v>
      </c>
      <c r="O115" s="39">
        <f>Table3[[#This Row],[C&amp;I Incentive Disbursements]]/'[1]1.) CLM Reference'!$B$5</f>
        <v>9.8403403697700496E-4</v>
      </c>
    </row>
    <row r="116" spans="1:15" x14ac:dyDescent="0.25">
      <c r="A116" s="47">
        <v>9011714104</v>
      </c>
      <c r="B116" t="s">
        <v>1900</v>
      </c>
      <c r="C116" t="s">
        <v>1774</v>
      </c>
      <c r="D116" s="46">
        <f>Table3[[#This Row],[Residential CLM $ Collected]]+Table3[[#This Row],[C&amp;I CLM $ Collected]]</f>
        <v>74794.169204999998</v>
      </c>
      <c r="E116" s="39">
        <f>Table3[[#This Row],[CLM $ Collected ]]/'[1]1.) CLM Reference'!$B$4</f>
        <v>7.0662635192047672E-4</v>
      </c>
      <c r="F116" s="46">
        <f>Table3[[#This Row],[Residential Incentive Disbursements]]+Table3[[#This Row],[C&amp;I Incentive Disbursements]]</f>
        <v>140496.899999999</v>
      </c>
      <c r="G116" s="39">
        <f>Table3[[#This Row],[Incentive Disbursements]]/'[1]1.) CLM Reference'!$B$5</f>
        <v>1.5844851821656492E-3</v>
      </c>
      <c r="H116" s="46">
        <v>74794.169204999998</v>
      </c>
      <c r="I116" s="39">
        <f>Table3[[#This Row],[Residential CLM $ Collected]]/'[1]1.) CLM Reference'!$B$4</f>
        <v>7.0662635192047672E-4</v>
      </c>
      <c r="J116" s="48">
        <v>140496.899999999</v>
      </c>
      <c r="K116" s="39">
        <f>Table3[[#This Row],[Residential Incentive Disbursements]]/'[1]1.) CLM Reference'!$B$5</f>
        <v>1.5844851821656492E-3</v>
      </c>
      <c r="L116" s="40">
        <v>0</v>
      </c>
      <c r="M116" s="39">
        <f>Table3[[#This Row],[C&amp;I CLM $ Collected]]/'[1]1.) CLM Reference'!$B$4</f>
        <v>0</v>
      </c>
      <c r="N116" s="48">
        <v>0</v>
      </c>
      <c r="O116" s="39">
        <f>Table3[[#This Row],[C&amp;I Incentive Disbursements]]/'[1]1.) CLM Reference'!$B$5</f>
        <v>0</v>
      </c>
    </row>
    <row r="117" spans="1:15" x14ac:dyDescent="0.25">
      <c r="A117" s="47">
        <v>9011715100</v>
      </c>
      <c r="B117" t="s">
        <v>1900</v>
      </c>
      <c r="C117" t="s">
        <v>1774</v>
      </c>
      <c r="D117" s="46">
        <f>Table3[[#This Row],[Residential CLM $ Collected]]+Table3[[#This Row],[C&amp;I CLM $ Collected]]</f>
        <v>147.17051999999998</v>
      </c>
      <c r="E117" s="39">
        <f>Table3[[#This Row],[CLM $ Collected ]]/'[1]1.) CLM Reference'!$B$4</f>
        <v>1.3904100916316815E-6</v>
      </c>
      <c r="F117" s="46">
        <f>Table3[[#This Row],[Residential Incentive Disbursements]]+Table3[[#This Row],[C&amp;I Incentive Disbursements]]</f>
        <v>0</v>
      </c>
      <c r="G117" s="39">
        <f>Table3[[#This Row],[Incentive Disbursements]]/'[1]1.) CLM Reference'!$B$5</f>
        <v>0</v>
      </c>
      <c r="H117" s="46">
        <v>147.17051999999998</v>
      </c>
      <c r="I117" s="39">
        <f>Table3[[#This Row],[Residential CLM $ Collected]]/'[1]1.) CLM Reference'!$B$4</f>
        <v>1.3904100916316815E-6</v>
      </c>
      <c r="J117" s="48">
        <v>0</v>
      </c>
      <c r="K117" s="39">
        <f>Table3[[#This Row],[Residential Incentive Disbursements]]/'[1]1.) CLM Reference'!$B$5</f>
        <v>0</v>
      </c>
      <c r="L117" s="40">
        <v>0</v>
      </c>
      <c r="M117" s="39">
        <f>Table3[[#This Row],[C&amp;I CLM $ Collected]]/'[1]1.) CLM Reference'!$B$4</f>
        <v>0</v>
      </c>
      <c r="N117" s="48">
        <v>0</v>
      </c>
      <c r="O117" s="39">
        <f>Table3[[#This Row],[C&amp;I Incentive Disbursements]]/'[1]1.) CLM Reference'!$B$5</f>
        <v>0</v>
      </c>
    </row>
    <row r="118" spans="1:15" x14ac:dyDescent="0.25">
      <c r="A118" s="47">
        <v>9011870100</v>
      </c>
      <c r="B118" t="s">
        <v>1900</v>
      </c>
      <c r="C118" t="s">
        <v>1774</v>
      </c>
      <c r="D118" s="46">
        <f>Table3[[#This Row],[Residential CLM $ Collected]]+Table3[[#This Row],[C&amp;I CLM $ Collected]]</f>
        <v>985.40063999999995</v>
      </c>
      <c r="E118" s="39">
        <f>Table3[[#This Row],[CLM $ Collected ]]/'[1]1.) CLM Reference'!$B$4</f>
        <v>9.3096837203287583E-6</v>
      </c>
      <c r="F118" s="46">
        <f>Table3[[#This Row],[Residential Incentive Disbursements]]+Table3[[#This Row],[C&amp;I Incentive Disbursements]]</f>
        <v>0</v>
      </c>
      <c r="G118" s="39">
        <f>Table3[[#This Row],[Incentive Disbursements]]/'[1]1.) CLM Reference'!$B$5</f>
        <v>0</v>
      </c>
      <c r="H118" s="46">
        <v>985.40063999999995</v>
      </c>
      <c r="I118" s="39">
        <f>Table3[[#This Row],[Residential CLM $ Collected]]/'[1]1.) CLM Reference'!$B$4</f>
        <v>9.3096837203287583E-6</v>
      </c>
      <c r="J118" s="48">
        <v>0</v>
      </c>
      <c r="K118" s="39">
        <f>Table3[[#This Row],[Residential Incentive Disbursements]]/'[1]1.) CLM Reference'!$B$5</f>
        <v>0</v>
      </c>
      <c r="L118" s="40">
        <v>0</v>
      </c>
      <c r="M118" s="39">
        <f>Table3[[#This Row],[C&amp;I CLM $ Collected]]/'[1]1.) CLM Reference'!$B$4</f>
        <v>0</v>
      </c>
      <c r="N118" s="48">
        <v>0</v>
      </c>
      <c r="O118" s="39">
        <f>Table3[[#This Row],[C&amp;I Incentive Disbursements]]/'[1]1.) CLM Reference'!$B$5</f>
        <v>0</v>
      </c>
    </row>
    <row r="119" spans="1:15" x14ac:dyDescent="0.25">
      <c r="A119" s="47">
        <v>9013526101</v>
      </c>
      <c r="B119" t="s">
        <v>1900</v>
      </c>
      <c r="C119" t="s">
        <v>1774</v>
      </c>
      <c r="D119" s="46">
        <f>Table3[[#This Row],[Residential CLM $ Collected]]+Table3[[#This Row],[C&amp;I CLM $ Collected]]</f>
        <v>496.98683999999997</v>
      </c>
      <c r="E119" s="39">
        <f>Table3[[#This Row],[CLM $ Collected ]]/'[1]1.) CLM Reference'!$B$4</f>
        <v>4.6953392414740396E-6</v>
      </c>
      <c r="F119" s="46">
        <f>Table3[[#This Row],[Residential Incentive Disbursements]]+Table3[[#This Row],[C&amp;I Incentive Disbursements]]</f>
        <v>12743.57</v>
      </c>
      <c r="G119" s="39">
        <f>Table3[[#This Row],[Incentive Disbursements]]/'[1]1.) CLM Reference'!$B$5</f>
        <v>1.4371845807908105E-4</v>
      </c>
      <c r="H119" s="46">
        <v>496.98683999999997</v>
      </c>
      <c r="I119" s="39">
        <f>Table3[[#This Row],[Residential CLM $ Collected]]/'[1]1.) CLM Reference'!$B$4</f>
        <v>4.6953392414740396E-6</v>
      </c>
      <c r="J119" s="48">
        <v>12743.57</v>
      </c>
      <c r="K119" s="39">
        <f>Table3[[#This Row],[Residential Incentive Disbursements]]/'[1]1.) CLM Reference'!$B$5</f>
        <v>1.4371845807908105E-4</v>
      </c>
      <c r="L119" s="40">
        <v>0</v>
      </c>
      <c r="M119" s="39">
        <f>Table3[[#This Row],[C&amp;I CLM $ Collected]]/'[1]1.) CLM Reference'!$B$4</f>
        <v>0</v>
      </c>
      <c r="N119" s="48">
        <v>0</v>
      </c>
      <c r="O119" s="39">
        <f>Table3[[#This Row],[C&amp;I Incentive Disbursements]]/'[1]1.) CLM Reference'!$B$5</f>
        <v>0</v>
      </c>
    </row>
    <row r="120" spans="1:15" x14ac:dyDescent="0.25">
      <c r="A120" s="47">
        <v>9005293100</v>
      </c>
      <c r="B120" t="s">
        <v>1899</v>
      </c>
      <c r="C120" t="s">
        <v>1774</v>
      </c>
      <c r="D120" s="46">
        <f>Table3[[#This Row],[Residential CLM $ Collected]]+Table3[[#This Row],[C&amp;I CLM $ Collected]]</f>
        <v>39405.97779299994</v>
      </c>
      <c r="E120" s="39">
        <f>Table3[[#This Row],[CLM $ Collected ]]/'[1]1.) CLM Reference'!$B$4</f>
        <v>3.7229242102291318E-4</v>
      </c>
      <c r="F120" s="46">
        <f>Table3[[#This Row],[Residential Incentive Disbursements]]+Table3[[#This Row],[C&amp;I Incentive Disbursements]]</f>
        <v>17288.389999999898</v>
      </c>
      <c r="G120" s="39">
        <f>Table3[[#This Row],[Incentive Disbursements]]/'[1]1.) CLM Reference'!$B$5</f>
        <v>1.9497368111681337E-4</v>
      </c>
      <c r="H120" s="46">
        <v>32861.989250999941</v>
      </c>
      <c r="I120" s="39">
        <f>Table3[[#This Row],[Residential CLM $ Collected]]/'[1]1.) CLM Reference'!$B$4</f>
        <v>3.104673509727503E-4</v>
      </c>
      <c r="J120" s="50">
        <v>16049.389999999899</v>
      </c>
      <c r="K120" s="39">
        <f>Table3[[#This Row],[Residential Incentive Disbursements]]/'[1]1.) CLM Reference'!$B$5</f>
        <v>1.8100058177652012E-4</v>
      </c>
      <c r="L120" s="40">
        <v>6543.9885420000001</v>
      </c>
      <c r="M120" s="39">
        <f>Table3[[#This Row],[C&amp;I CLM $ Collected]]/'[1]1.) CLM Reference'!$B$4</f>
        <v>6.1825070050162867E-5</v>
      </c>
      <c r="N120" s="48">
        <v>1239</v>
      </c>
      <c r="O120" s="39">
        <f>Table3[[#This Row],[C&amp;I Incentive Disbursements]]/'[1]1.) CLM Reference'!$B$5</f>
        <v>1.3973099340293295E-5</v>
      </c>
    </row>
    <row r="121" spans="1:15" x14ac:dyDescent="0.25">
      <c r="A121" s="47">
        <v>9005320100</v>
      </c>
      <c r="B121" t="s">
        <v>1899</v>
      </c>
      <c r="C121" t="s">
        <v>1774</v>
      </c>
      <c r="D121" s="46">
        <f>Table3[[#This Row],[Residential CLM $ Collected]]+Table3[[#This Row],[C&amp;I CLM $ Collected]]</f>
        <v>156.83786999999998</v>
      </c>
      <c r="E121" s="39">
        <f>Table3[[#This Row],[CLM $ Collected ]]/'[1]1.) CLM Reference'!$B$4</f>
        <v>1.4817434714371994E-6</v>
      </c>
      <c r="F121" s="46">
        <f>Table3[[#This Row],[Residential Incentive Disbursements]]+Table3[[#This Row],[C&amp;I Incentive Disbursements]]</f>
        <v>0</v>
      </c>
      <c r="G121" s="39">
        <f>Table3[[#This Row],[Incentive Disbursements]]/'[1]1.) CLM Reference'!$B$5</f>
        <v>0</v>
      </c>
      <c r="H121" s="46">
        <v>156.83786999999998</v>
      </c>
      <c r="I121" s="39">
        <f>Table3[[#This Row],[Residential CLM $ Collected]]/'[1]1.) CLM Reference'!$B$4</f>
        <v>1.4817434714371994E-6</v>
      </c>
      <c r="J121" s="48">
        <v>0</v>
      </c>
      <c r="K121" s="39">
        <f>Table3[[#This Row],[Residential Incentive Disbursements]]/'[1]1.) CLM Reference'!$B$5</f>
        <v>0</v>
      </c>
      <c r="L121" s="40">
        <v>0</v>
      </c>
      <c r="M121" s="39">
        <f>Table3[[#This Row],[C&amp;I CLM $ Collected]]/'[1]1.) CLM Reference'!$B$4</f>
        <v>0</v>
      </c>
      <c r="N121" s="48">
        <v>0</v>
      </c>
      <c r="O121" s="39">
        <f>Table3[[#This Row],[C&amp;I Incentive Disbursements]]/'[1]1.) CLM Reference'!$B$5</f>
        <v>0</v>
      </c>
    </row>
    <row r="122" spans="1:15" x14ac:dyDescent="0.25">
      <c r="A122" s="47">
        <v>9013850200</v>
      </c>
      <c r="B122" t="s">
        <v>1898</v>
      </c>
      <c r="C122" t="s">
        <v>1774</v>
      </c>
      <c r="D122" s="46">
        <f>Table3[[#This Row],[Residential CLM $ Collected]]+Table3[[#This Row],[C&amp;I CLM $ Collected]]</f>
        <v>482.60771999999997</v>
      </c>
      <c r="E122" s="39">
        <f>Table3[[#This Row],[CLM $ Collected ]]/'[1]1.) CLM Reference'!$B$4</f>
        <v>4.5594908830067121E-6</v>
      </c>
      <c r="F122" s="46">
        <f>Table3[[#This Row],[Residential Incentive Disbursements]]+Table3[[#This Row],[C&amp;I Incentive Disbursements]]</f>
        <v>0</v>
      </c>
      <c r="G122" s="39">
        <f>Table3[[#This Row],[Incentive Disbursements]]/'[1]1.) CLM Reference'!$B$5</f>
        <v>0</v>
      </c>
      <c r="H122" s="46">
        <v>482.60771999999997</v>
      </c>
      <c r="I122" s="39">
        <f>Table3[[#This Row],[Residential CLM $ Collected]]/'[1]1.) CLM Reference'!$B$4</f>
        <v>4.5594908830067121E-6</v>
      </c>
      <c r="J122" s="48">
        <v>0</v>
      </c>
      <c r="K122" s="39">
        <f>Table3[[#This Row],[Residential Incentive Disbursements]]/'[1]1.) CLM Reference'!$B$5</f>
        <v>0</v>
      </c>
      <c r="L122" s="40">
        <v>0</v>
      </c>
      <c r="M122" s="39">
        <f>Table3[[#This Row],[C&amp;I CLM $ Collected]]/'[1]1.) CLM Reference'!$B$4</f>
        <v>0</v>
      </c>
      <c r="N122" s="48">
        <v>0</v>
      </c>
      <c r="O122" s="39">
        <f>Table3[[#This Row],[C&amp;I Incentive Disbursements]]/'[1]1.) CLM Reference'!$B$5</f>
        <v>0</v>
      </c>
    </row>
    <row r="123" spans="1:15" x14ac:dyDescent="0.25">
      <c r="A123" s="47">
        <v>9013860100</v>
      </c>
      <c r="B123" t="s">
        <v>1898</v>
      </c>
      <c r="C123" t="s">
        <v>1774</v>
      </c>
      <c r="D123" s="46">
        <f>Table3[[#This Row],[Residential CLM $ Collected]]+Table3[[#This Row],[C&amp;I CLM $ Collected]]</f>
        <v>127975.932504</v>
      </c>
      <c r="E123" s="39">
        <f>Table3[[#This Row],[CLM $ Collected ]]/'[1]1.) CLM Reference'!$B$4</f>
        <v>1.2090670607098253E-3</v>
      </c>
      <c r="F123" s="46">
        <f>Table3[[#This Row],[Residential Incentive Disbursements]]+Table3[[#This Row],[C&amp;I Incentive Disbursements]]</f>
        <v>83091.089999999909</v>
      </c>
      <c r="G123" s="39">
        <f>Table3[[#This Row],[Incentive Disbursements]]/'[1]1.) CLM Reference'!$B$5</f>
        <v>9.3707833322296174E-4</v>
      </c>
      <c r="H123" s="46">
        <v>112964.10174</v>
      </c>
      <c r="I123" s="39">
        <f>Table3[[#This Row],[Residential CLM $ Collected]]/'[1]1.) CLM Reference'!$B$4</f>
        <v>1.0672410959165193E-3</v>
      </c>
      <c r="J123" s="48">
        <v>80721.089999999909</v>
      </c>
      <c r="K123" s="39">
        <f>Table3[[#This Row],[Residential Incentive Disbursements]]/'[1]1.) CLM Reference'!$B$5</f>
        <v>9.1035012867373246E-4</v>
      </c>
      <c r="L123" s="40">
        <v>15011.830764</v>
      </c>
      <c r="M123" s="39">
        <f>Table3[[#This Row],[C&amp;I CLM $ Collected]]/'[1]1.) CLM Reference'!$B$4</f>
        <v>1.4182596479330603E-4</v>
      </c>
      <c r="N123" s="48">
        <v>2370</v>
      </c>
      <c r="O123" s="39">
        <f>Table3[[#This Row],[C&amp;I Incentive Disbursements]]/'[1]1.) CLM Reference'!$B$5</f>
        <v>2.6728204549229306E-5</v>
      </c>
    </row>
    <row r="124" spans="1:15" x14ac:dyDescent="0.25">
      <c r="A124" s="47">
        <v>9005262100</v>
      </c>
      <c r="B124" t="s">
        <v>1897</v>
      </c>
      <c r="C124" t="s">
        <v>1774</v>
      </c>
      <c r="D124" s="46">
        <f>Table3[[#This Row],[Residential CLM $ Collected]]+Table3[[#This Row],[C&amp;I CLM $ Collected]]</f>
        <v>133.85168999999999</v>
      </c>
      <c r="E124" s="39">
        <f>Table3[[#This Row],[CLM $ Collected ]]/'[1]1.) CLM Reference'!$B$4</f>
        <v>1.264578942562379E-6</v>
      </c>
      <c r="F124" s="46">
        <f>Table3[[#This Row],[Residential Incentive Disbursements]]+Table3[[#This Row],[C&amp;I Incentive Disbursements]]</f>
        <v>0</v>
      </c>
      <c r="G124" s="39">
        <f>Table3[[#This Row],[Incentive Disbursements]]/'[1]1.) CLM Reference'!$B$5</f>
        <v>0</v>
      </c>
      <c r="H124" s="46">
        <v>133.85168999999999</v>
      </c>
      <c r="I124" s="39">
        <f>Table3[[#This Row],[Residential CLM $ Collected]]/'[1]1.) CLM Reference'!$B$4</f>
        <v>1.264578942562379E-6</v>
      </c>
      <c r="J124" s="48">
        <v>0</v>
      </c>
      <c r="K124" s="39">
        <f>Table3[[#This Row],[Residential Incentive Disbursements]]/'[1]1.) CLM Reference'!$B$5</f>
        <v>0</v>
      </c>
      <c r="L124" s="40">
        <v>0</v>
      </c>
      <c r="M124" s="39">
        <f>Table3[[#This Row],[C&amp;I CLM $ Collected]]/'[1]1.) CLM Reference'!$B$4</f>
        <v>0</v>
      </c>
      <c r="N124" s="48">
        <v>0</v>
      </c>
      <c r="O124" s="39">
        <f>Table3[[#This Row],[C&amp;I Incentive Disbursements]]/'[1]1.) CLM Reference'!$B$5</f>
        <v>0</v>
      </c>
    </row>
    <row r="125" spans="1:15" x14ac:dyDescent="0.25">
      <c r="A125" s="47">
        <v>9005263200</v>
      </c>
      <c r="B125" t="s">
        <v>1897</v>
      </c>
      <c r="C125" t="s">
        <v>1774</v>
      </c>
      <c r="D125" s="46">
        <f>Table3[[#This Row],[Residential CLM $ Collected]]+Table3[[#This Row],[C&amp;I CLM $ Collected]]</f>
        <v>57617.307908999886</v>
      </c>
      <c r="E125" s="39">
        <f>Table3[[#This Row],[CLM $ Collected ]]/'[1]1.) CLM Reference'!$B$4</f>
        <v>5.4434601691509522E-4</v>
      </c>
      <c r="F125" s="46">
        <f>Table3[[#This Row],[Residential Incentive Disbursements]]+Table3[[#This Row],[C&amp;I Incentive Disbursements]]</f>
        <v>59339.6899999999</v>
      </c>
      <c r="G125" s="39">
        <f>Table3[[#This Row],[Incentive Disbursements]]/'[1]1.) CLM Reference'!$B$5</f>
        <v>6.6921661274592999E-4</v>
      </c>
      <c r="H125" s="46">
        <v>49131.369881999941</v>
      </c>
      <c r="I125" s="39">
        <f>Table3[[#This Row],[Residential CLM $ Collected]]/'[1]1.) CLM Reference'!$B$4</f>
        <v>4.6417416001262747E-4</v>
      </c>
      <c r="J125" s="48">
        <v>38884.7599999999</v>
      </c>
      <c r="K125" s="39">
        <f>Table3[[#This Row],[Residential Incentive Disbursements]]/'[1]1.) CLM Reference'!$B$5</f>
        <v>4.3853156925218866E-4</v>
      </c>
      <c r="L125" s="40">
        <v>8485.9380269999438</v>
      </c>
      <c r="M125" s="39">
        <f>Table3[[#This Row],[C&amp;I CLM $ Collected]]/'[1]1.) CLM Reference'!$B$4</f>
        <v>8.0171856902467727E-5</v>
      </c>
      <c r="N125" s="48">
        <v>20454.93</v>
      </c>
      <c r="O125" s="39">
        <f>Table3[[#This Row],[C&amp;I Incentive Disbursements]]/'[1]1.) CLM Reference'!$B$5</f>
        <v>2.3068504349374136E-4</v>
      </c>
    </row>
    <row r="126" spans="1:15" x14ac:dyDescent="0.25">
      <c r="A126" s="47">
        <v>9005265100</v>
      </c>
      <c r="B126" t="s">
        <v>1897</v>
      </c>
      <c r="C126" t="s">
        <v>1774</v>
      </c>
      <c r="D126" s="46">
        <f>Table3[[#This Row],[Residential CLM $ Collected]]+Table3[[#This Row],[C&amp;I CLM $ Collected]]</f>
        <v>303.55819199999939</v>
      </c>
      <c r="E126" s="39">
        <f>Table3[[#This Row],[CLM $ Collected ]]/'[1]1.) CLM Reference'!$B$4</f>
        <v>2.8679002666720673E-6</v>
      </c>
      <c r="F126" s="46">
        <f>Table3[[#This Row],[Residential Incentive Disbursements]]+Table3[[#This Row],[C&amp;I Incentive Disbursements]]</f>
        <v>0</v>
      </c>
      <c r="G126" s="39">
        <f>Table3[[#This Row],[Incentive Disbursements]]/'[1]1.) CLM Reference'!$B$5</f>
        <v>0</v>
      </c>
      <c r="H126" s="46">
        <v>303.55819199999939</v>
      </c>
      <c r="I126" s="39">
        <f>Table3[[#This Row],[Residential CLM $ Collected]]/'[1]1.) CLM Reference'!$B$4</f>
        <v>2.8679002666720673E-6</v>
      </c>
      <c r="J126" s="48">
        <v>0</v>
      </c>
      <c r="K126" s="39">
        <f>Table3[[#This Row],[Residential Incentive Disbursements]]/'[1]1.) CLM Reference'!$B$5</f>
        <v>0</v>
      </c>
      <c r="L126" s="40">
        <v>0</v>
      </c>
      <c r="M126" s="39">
        <f>Table3[[#This Row],[C&amp;I CLM $ Collected]]/'[1]1.) CLM Reference'!$B$4</f>
        <v>0</v>
      </c>
      <c r="N126" s="48">
        <v>0</v>
      </c>
      <c r="O126" s="39">
        <f>Table3[[#This Row],[C&amp;I Incentive Disbursements]]/'[1]1.) CLM Reference'!$B$5</f>
        <v>0</v>
      </c>
    </row>
    <row r="127" spans="1:15" x14ac:dyDescent="0.25">
      <c r="A127" s="47">
        <v>9013850100</v>
      </c>
      <c r="B127" t="s">
        <v>1896</v>
      </c>
      <c r="C127" t="s">
        <v>1774</v>
      </c>
      <c r="D127" s="46">
        <f>Table3[[#This Row],[Residential CLM $ Collected]]+Table3[[#This Row],[C&amp;I CLM $ Collected]]</f>
        <v>84868.175573999994</v>
      </c>
      <c r="E127" s="39">
        <f>Table3[[#This Row],[CLM $ Collected ]]/'[1]1.) CLM Reference'!$B$4</f>
        <v>8.0180166365151795E-4</v>
      </c>
      <c r="F127" s="46">
        <f>Table3[[#This Row],[Residential Incentive Disbursements]]+Table3[[#This Row],[C&amp;I Incentive Disbursements]]</f>
        <v>9557.7900000000009</v>
      </c>
      <c r="G127" s="39">
        <f>Table3[[#This Row],[Incentive Disbursements]]/'[1]1.) CLM Reference'!$B$5</f>
        <v>1.0779011230319763E-4</v>
      </c>
      <c r="H127" s="46">
        <v>84868.175573999994</v>
      </c>
      <c r="I127" s="39">
        <f>Table3[[#This Row],[Residential CLM $ Collected]]/'[1]1.) CLM Reference'!$B$4</f>
        <v>8.0180166365151795E-4</v>
      </c>
      <c r="J127" s="48">
        <v>9557.7900000000009</v>
      </c>
      <c r="K127" s="39">
        <f>Table3[[#This Row],[Residential Incentive Disbursements]]/'[1]1.) CLM Reference'!$B$5</f>
        <v>1.0779011230319763E-4</v>
      </c>
      <c r="L127" s="40">
        <v>0</v>
      </c>
      <c r="M127" s="39">
        <f>Table3[[#This Row],[C&amp;I CLM $ Collected]]/'[1]1.) CLM Reference'!$B$4</f>
        <v>0</v>
      </c>
      <c r="N127" s="48">
        <v>0</v>
      </c>
      <c r="O127" s="39">
        <f>Table3[[#This Row],[C&amp;I Incentive Disbursements]]/'[1]1.) CLM Reference'!$B$5</f>
        <v>0</v>
      </c>
    </row>
    <row r="128" spans="1:15" x14ac:dyDescent="0.25">
      <c r="A128" s="47">
        <v>9013850200</v>
      </c>
      <c r="B128" t="s">
        <v>1896</v>
      </c>
      <c r="C128" t="s">
        <v>1774</v>
      </c>
      <c r="D128" s="46">
        <f>Table3[[#This Row],[Residential CLM $ Collected]]+Table3[[#This Row],[C&amp;I CLM $ Collected]]</f>
        <v>196575.85067399993</v>
      </c>
      <c r="E128" s="39">
        <f>Table3[[#This Row],[CLM $ Collected ]]/'[1]1.) CLM Reference'!$B$4</f>
        <v>1.8571725271352717E-3</v>
      </c>
      <c r="F128" s="46">
        <f>Table3[[#This Row],[Residential Incentive Disbursements]]+Table3[[#This Row],[C&amp;I Incentive Disbursements]]</f>
        <v>227812.17959999992</v>
      </c>
      <c r="G128" s="39">
        <f>Table3[[#This Row],[Incentive Disbursements]]/'[1]1.) CLM Reference'!$B$5</f>
        <v>2.569202757449182E-3</v>
      </c>
      <c r="H128" s="46">
        <v>163413.55327499998</v>
      </c>
      <c r="I128" s="39">
        <f>Table3[[#This Row],[Residential CLM $ Collected]]/'[1]1.) CLM Reference'!$B$4</f>
        <v>1.5438679810532126E-3</v>
      </c>
      <c r="J128" s="48">
        <v>168793</v>
      </c>
      <c r="K128" s="39">
        <f>Table3[[#This Row],[Residential Incentive Disbursements]]/'[1]1.) CLM Reference'!$B$5</f>
        <v>1.9036007723536128E-3</v>
      </c>
      <c r="L128" s="40">
        <v>33162.297398999945</v>
      </c>
      <c r="M128" s="39">
        <f>Table3[[#This Row],[C&amp;I CLM $ Collected]]/'[1]1.) CLM Reference'!$B$4</f>
        <v>3.1330454608205906E-4</v>
      </c>
      <c r="N128" s="48">
        <v>59019.179599999901</v>
      </c>
      <c r="O128" s="39">
        <f>Table3[[#This Row],[C&amp;I Incentive Disbursements]]/'[1]1.) CLM Reference'!$B$5</f>
        <v>6.6560198509556918E-4</v>
      </c>
    </row>
    <row r="129" spans="1:15" x14ac:dyDescent="0.25">
      <c r="A129" s="47">
        <v>9007541200</v>
      </c>
      <c r="B129" t="s">
        <v>1895</v>
      </c>
      <c r="C129" t="s">
        <v>1774</v>
      </c>
      <c r="D129" s="46">
        <f>Table3[[#This Row],[Residential CLM $ Collected]]+Table3[[#This Row],[C&amp;I CLM $ Collected]]</f>
        <v>166.40315999999999</v>
      </c>
      <c r="E129" s="39">
        <f>Table3[[#This Row],[CLM $ Collected ]]/'[1]1.) CLM Reference'!$B$4</f>
        <v>1.5721126278782013E-6</v>
      </c>
      <c r="F129" s="46">
        <f>Table3[[#This Row],[Residential Incentive Disbursements]]+Table3[[#This Row],[C&amp;I Incentive Disbursements]]</f>
        <v>0</v>
      </c>
      <c r="G129" s="39">
        <f>Table3[[#This Row],[Incentive Disbursements]]/'[1]1.) CLM Reference'!$B$5</f>
        <v>0</v>
      </c>
      <c r="H129" s="46">
        <v>166.40315999999999</v>
      </c>
      <c r="I129" s="39">
        <f>Table3[[#This Row],[Residential CLM $ Collected]]/'[1]1.) CLM Reference'!$B$4</f>
        <v>1.5721126278782013E-6</v>
      </c>
      <c r="J129" s="48">
        <v>0</v>
      </c>
      <c r="K129" s="39">
        <f>Table3[[#This Row],[Residential Incentive Disbursements]]/'[1]1.) CLM Reference'!$B$5</f>
        <v>0</v>
      </c>
      <c r="L129" s="40">
        <v>0</v>
      </c>
      <c r="M129" s="39">
        <f>Table3[[#This Row],[C&amp;I CLM $ Collected]]/'[1]1.) CLM Reference'!$B$4</f>
        <v>0</v>
      </c>
      <c r="N129" s="48">
        <v>0</v>
      </c>
      <c r="O129" s="39">
        <f>Table3[[#This Row],[C&amp;I Incentive Disbursements]]/'[1]1.) CLM Reference'!$B$5</f>
        <v>0</v>
      </c>
    </row>
    <row r="130" spans="1:15" x14ac:dyDescent="0.25">
      <c r="A130" s="47">
        <v>9007570100</v>
      </c>
      <c r="B130" t="s">
        <v>1895</v>
      </c>
      <c r="C130" t="s">
        <v>1774</v>
      </c>
      <c r="D130" s="46">
        <f>Table3[[#This Row],[Residential CLM $ Collected]]+Table3[[#This Row],[C&amp;I CLM $ Collected]]</f>
        <v>77957.163962999999</v>
      </c>
      <c r="E130" s="39">
        <f>Table3[[#This Row],[CLM $ Collected ]]/'[1]1.) CLM Reference'!$B$4</f>
        <v>7.3650910174905188E-4</v>
      </c>
      <c r="F130" s="46">
        <f>Table3[[#This Row],[Residential Incentive Disbursements]]+Table3[[#This Row],[C&amp;I Incentive Disbursements]]</f>
        <v>6000.3499999999904</v>
      </c>
      <c r="G130" s="39">
        <f>Table3[[#This Row],[Incentive Disbursements]]/'[1]1.) CLM Reference'!$B$5</f>
        <v>6.7670287834163629E-5</v>
      </c>
      <c r="H130" s="46">
        <v>77957.163962999999</v>
      </c>
      <c r="I130" s="39">
        <f>Table3[[#This Row],[Residential CLM $ Collected]]/'[1]1.) CLM Reference'!$B$4</f>
        <v>7.3650910174905188E-4</v>
      </c>
      <c r="J130" s="48">
        <v>6000.3499999999904</v>
      </c>
      <c r="K130" s="39">
        <f>Table3[[#This Row],[Residential Incentive Disbursements]]/'[1]1.) CLM Reference'!$B$5</f>
        <v>6.7670287834163629E-5</v>
      </c>
      <c r="L130" s="40">
        <v>0</v>
      </c>
      <c r="M130" s="39">
        <f>Table3[[#This Row],[C&amp;I CLM $ Collected]]/'[1]1.) CLM Reference'!$B$4</f>
        <v>0</v>
      </c>
      <c r="N130" s="48">
        <v>0</v>
      </c>
      <c r="O130" s="39">
        <f>Table3[[#This Row],[C&amp;I Incentive Disbursements]]/'[1]1.) CLM Reference'!$B$5</f>
        <v>0</v>
      </c>
    </row>
    <row r="131" spans="1:15" x14ac:dyDescent="0.25">
      <c r="A131" s="47">
        <v>9007570200</v>
      </c>
      <c r="B131" t="s">
        <v>1895</v>
      </c>
      <c r="C131" t="s">
        <v>1774</v>
      </c>
      <c r="D131" s="46">
        <f>Table3[[#This Row],[Residential CLM $ Collected]]+Table3[[#This Row],[C&amp;I CLM $ Collected]]</f>
        <v>46433.467079999995</v>
      </c>
      <c r="E131" s="39">
        <f>Table3[[#This Row],[CLM $ Collected ]]/'[1]1.) CLM Reference'!$B$4</f>
        <v>4.3868541891052277E-4</v>
      </c>
      <c r="F131" s="46">
        <f>Table3[[#This Row],[Residential Incentive Disbursements]]+Table3[[#This Row],[C&amp;I Incentive Disbursements]]</f>
        <v>12829.51</v>
      </c>
      <c r="G131" s="39">
        <f>Table3[[#This Row],[Incentive Disbursements]]/'[1]1.) CLM Reference'!$B$5</f>
        <v>1.4468766563138519E-4</v>
      </c>
      <c r="H131" s="46">
        <v>46433.467079999995</v>
      </c>
      <c r="I131" s="39">
        <f>Table3[[#This Row],[Residential CLM $ Collected]]/'[1]1.) CLM Reference'!$B$4</f>
        <v>4.3868541891052277E-4</v>
      </c>
      <c r="J131" s="48">
        <v>12829.51</v>
      </c>
      <c r="K131" s="39">
        <f>Table3[[#This Row],[Residential Incentive Disbursements]]/'[1]1.) CLM Reference'!$B$5</f>
        <v>1.4468766563138519E-4</v>
      </c>
      <c r="L131" s="40">
        <v>0</v>
      </c>
      <c r="M131" s="39">
        <f>Table3[[#This Row],[C&amp;I CLM $ Collected]]/'[1]1.) CLM Reference'!$B$4</f>
        <v>0</v>
      </c>
      <c r="N131" s="48">
        <v>0</v>
      </c>
      <c r="O131" s="39">
        <f>Table3[[#This Row],[C&amp;I Incentive Disbursements]]/'[1]1.) CLM Reference'!$B$5</f>
        <v>0</v>
      </c>
    </row>
    <row r="132" spans="1:15" x14ac:dyDescent="0.25">
      <c r="A132" s="47">
        <v>9007570300</v>
      </c>
      <c r="B132" t="s">
        <v>1895</v>
      </c>
      <c r="C132" t="s">
        <v>1774</v>
      </c>
      <c r="D132" s="46">
        <f>Table3[[#This Row],[Residential CLM $ Collected]]+Table3[[#This Row],[C&amp;I CLM $ Collected]]</f>
        <v>286047.07229699939</v>
      </c>
      <c r="E132" s="39">
        <f>Table3[[#This Row],[CLM $ Collected ]]/'[1]1.) CLM Reference'!$B$4</f>
        <v>2.7024619876551718E-3</v>
      </c>
      <c r="F132" s="46">
        <f>Table3[[#This Row],[Residential Incentive Disbursements]]+Table3[[#This Row],[C&amp;I Incentive Disbursements]]</f>
        <v>322942</v>
      </c>
      <c r="G132" s="39">
        <f>Table3[[#This Row],[Incentive Disbursements]]/'[1]1.) CLM Reference'!$B$5</f>
        <v>3.6420505626739287E-3</v>
      </c>
      <c r="H132" s="46">
        <v>170035.09324199942</v>
      </c>
      <c r="I132" s="39">
        <f>Table3[[#This Row],[Residential CLM $ Collected]]/'[1]1.) CLM Reference'!$B$4</f>
        <v>1.6064257269404903E-3</v>
      </c>
      <c r="J132" s="48">
        <v>267797.52</v>
      </c>
      <c r="K132" s="39">
        <f>Table3[[#This Row],[Residential Incentive Disbursements]]/'[1]1.) CLM Reference'!$B$5</f>
        <v>3.0201463680743995E-3</v>
      </c>
      <c r="L132" s="40">
        <v>116011.97905499999</v>
      </c>
      <c r="M132" s="39">
        <f>Table3[[#This Row],[C&amp;I CLM $ Collected]]/'[1]1.) CLM Reference'!$B$4</f>
        <v>1.0960362607146817E-3</v>
      </c>
      <c r="N132" s="48">
        <v>55144.480000000003</v>
      </c>
      <c r="O132" s="39">
        <f>Table3[[#This Row],[C&amp;I Incentive Disbursements]]/'[1]1.) CLM Reference'!$B$5</f>
        <v>6.2190419459952936E-4</v>
      </c>
    </row>
    <row r="133" spans="1:15" x14ac:dyDescent="0.25">
      <c r="A133" s="47">
        <v>9001200301</v>
      </c>
      <c r="B133" t="s">
        <v>1894</v>
      </c>
      <c r="C133" t="s">
        <v>1774</v>
      </c>
      <c r="D133" s="46">
        <f>Table3[[#This Row],[Residential CLM $ Collected]]+Table3[[#This Row],[C&amp;I CLM $ Collected]]</f>
        <v>685.68444</v>
      </c>
      <c r="E133" s="39">
        <f>Table3[[#This Row],[CLM $ Collected ]]/'[1]1.) CLM Reference'!$B$4</f>
        <v>6.4780811065342327E-6</v>
      </c>
      <c r="F133" s="46">
        <f>Table3[[#This Row],[Residential Incentive Disbursements]]+Table3[[#This Row],[C&amp;I Incentive Disbursements]]</f>
        <v>0</v>
      </c>
      <c r="G133" s="39">
        <f>Table3[[#This Row],[Incentive Disbursements]]/'[1]1.) CLM Reference'!$B$5</f>
        <v>0</v>
      </c>
      <c r="H133" s="46">
        <v>685.68444</v>
      </c>
      <c r="I133" s="39">
        <f>Table3[[#This Row],[Residential CLM $ Collected]]/'[1]1.) CLM Reference'!$B$4</f>
        <v>6.4780811065342327E-6</v>
      </c>
      <c r="J133" s="48">
        <v>0</v>
      </c>
      <c r="K133" s="39">
        <f>Table3[[#This Row],[Residential Incentive Disbursements]]/'[1]1.) CLM Reference'!$B$5</f>
        <v>0</v>
      </c>
      <c r="L133" s="40">
        <v>0</v>
      </c>
      <c r="M133" s="39">
        <f>Table3[[#This Row],[C&amp;I CLM $ Collected]]/'[1]1.) CLM Reference'!$B$4</f>
        <v>0</v>
      </c>
      <c r="N133" s="48">
        <v>0</v>
      </c>
      <c r="O133" s="39">
        <f>Table3[[#This Row],[C&amp;I Incentive Disbursements]]/'[1]1.) CLM Reference'!$B$5</f>
        <v>0</v>
      </c>
    </row>
    <row r="134" spans="1:15" x14ac:dyDescent="0.25">
      <c r="A134" s="47">
        <v>9001210100</v>
      </c>
      <c r="B134" t="s">
        <v>1894</v>
      </c>
      <c r="C134" t="s">
        <v>1774</v>
      </c>
      <c r="D134" s="46">
        <f>Table3[[#This Row],[Residential CLM $ Collected]]+Table3[[#This Row],[C&amp;I CLM $ Collected]]</f>
        <v>61089.187823999433</v>
      </c>
      <c r="E134" s="39">
        <f>Table3[[#This Row],[CLM $ Collected ]]/'[1]1.) CLM Reference'!$B$4</f>
        <v>5.7714699411316934E-4</v>
      </c>
      <c r="F134" s="46">
        <f>Table3[[#This Row],[Residential Incentive Disbursements]]+Table3[[#This Row],[C&amp;I Incentive Disbursements]]</f>
        <v>54377.47</v>
      </c>
      <c r="G134" s="39">
        <f>Table3[[#This Row],[Incentive Disbursements]]/'[1]1.) CLM Reference'!$B$5</f>
        <v>6.1325406794497054E-4</v>
      </c>
      <c r="H134" s="46">
        <v>61089.187823999433</v>
      </c>
      <c r="I134" s="39">
        <f>Table3[[#This Row],[Residential CLM $ Collected]]/'[1]1.) CLM Reference'!$B$4</f>
        <v>5.7714699411316934E-4</v>
      </c>
      <c r="J134" s="48">
        <v>54377.47</v>
      </c>
      <c r="K134" s="39">
        <f>Table3[[#This Row],[Residential Incentive Disbursements]]/'[1]1.) CLM Reference'!$B$5</f>
        <v>6.1325406794497054E-4</v>
      </c>
      <c r="L134" s="40">
        <v>0</v>
      </c>
      <c r="M134" s="39">
        <f>Table3[[#This Row],[C&amp;I CLM $ Collected]]/'[1]1.) CLM Reference'!$B$4</f>
        <v>0</v>
      </c>
      <c r="N134" s="48">
        <v>0</v>
      </c>
      <c r="O134" s="39">
        <f>Table3[[#This Row],[C&amp;I Incentive Disbursements]]/'[1]1.) CLM Reference'!$B$5</f>
        <v>0</v>
      </c>
    </row>
    <row r="135" spans="1:15" x14ac:dyDescent="0.25">
      <c r="A135" s="47">
        <v>9001210200</v>
      </c>
      <c r="B135" t="s">
        <v>1894</v>
      </c>
      <c r="C135" t="s">
        <v>1774</v>
      </c>
      <c r="D135" s="46">
        <f>Table3[[#This Row],[Residential CLM $ Collected]]+Table3[[#This Row],[C&amp;I CLM $ Collected]]</f>
        <v>51028.489511999942</v>
      </c>
      <c r="E135" s="39">
        <f>Table3[[#This Row],[CLM $ Collected ]]/'[1]1.) CLM Reference'!$B$4</f>
        <v>4.8209741175206931E-4</v>
      </c>
      <c r="F135" s="46">
        <f>Table3[[#This Row],[Residential Incentive Disbursements]]+Table3[[#This Row],[C&amp;I Incentive Disbursements]]</f>
        <v>1813.62</v>
      </c>
      <c r="G135" s="39">
        <f>Table3[[#This Row],[Incentive Disbursements]]/'[1]1.) CLM Reference'!$B$5</f>
        <v>2.0453504782520361E-5</v>
      </c>
      <c r="H135" s="46">
        <v>51028.489511999942</v>
      </c>
      <c r="I135" s="39">
        <f>Table3[[#This Row],[Residential CLM $ Collected]]/'[1]1.) CLM Reference'!$B$4</f>
        <v>4.8209741175206931E-4</v>
      </c>
      <c r="J135" s="48">
        <v>1813.62</v>
      </c>
      <c r="K135" s="39">
        <f>Table3[[#This Row],[Residential Incentive Disbursements]]/'[1]1.) CLM Reference'!$B$5</f>
        <v>2.0453504782520361E-5</v>
      </c>
      <c r="L135" s="40">
        <v>0</v>
      </c>
      <c r="M135" s="39">
        <f>Table3[[#This Row],[C&amp;I CLM $ Collected]]/'[1]1.) CLM Reference'!$B$4</f>
        <v>0</v>
      </c>
      <c r="N135" s="48">
        <v>0</v>
      </c>
      <c r="O135" s="39">
        <f>Table3[[#This Row],[C&amp;I Incentive Disbursements]]/'[1]1.) CLM Reference'!$B$5</f>
        <v>0</v>
      </c>
    </row>
    <row r="136" spans="1:15" x14ac:dyDescent="0.25">
      <c r="A136" s="47">
        <v>9001210300</v>
      </c>
      <c r="B136" t="s">
        <v>1894</v>
      </c>
      <c r="C136" t="s">
        <v>1774</v>
      </c>
      <c r="D136" s="46">
        <f>Table3[[#This Row],[Residential CLM $ Collected]]+Table3[[#This Row],[C&amp;I CLM $ Collected]]</f>
        <v>54714.076829999998</v>
      </c>
      <c r="E136" s="39">
        <f>Table3[[#This Row],[CLM $ Collected ]]/'[1]1.) CLM Reference'!$B$4</f>
        <v>5.16917413750683E-4</v>
      </c>
      <c r="F136" s="46">
        <f>Table3[[#This Row],[Residential Incentive Disbursements]]+Table3[[#This Row],[C&amp;I Incentive Disbursements]]</f>
        <v>4579.5699999999897</v>
      </c>
      <c r="G136" s="39">
        <f>Table3[[#This Row],[Incentive Disbursements]]/'[1]1.) CLM Reference'!$B$5</f>
        <v>5.1647123927221006E-5</v>
      </c>
      <c r="H136" s="46">
        <v>54714.076829999998</v>
      </c>
      <c r="I136" s="39">
        <f>Table3[[#This Row],[Residential CLM $ Collected]]/'[1]1.) CLM Reference'!$B$4</f>
        <v>5.16917413750683E-4</v>
      </c>
      <c r="J136" s="48">
        <v>4579.5699999999897</v>
      </c>
      <c r="K136" s="39">
        <f>Table3[[#This Row],[Residential Incentive Disbursements]]/'[1]1.) CLM Reference'!$B$5</f>
        <v>5.1647123927221006E-5</v>
      </c>
      <c r="L136" s="40">
        <v>0</v>
      </c>
      <c r="M136" s="39">
        <f>Table3[[#This Row],[C&amp;I CLM $ Collected]]/'[1]1.) CLM Reference'!$B$4</f>
        <v>0</v>
      </c>
      <c r="N136" s="48">
        <v>0</v>
      </c>
      <c r="O136" s="39">
        <f>Table3[[#This Row],[C&amp;I Incentive Disbursements]]/'[1]1.) CLM Reference'!$B$5</f>
        <v>0</v>
      </c>
    </row>
    <row r="137" spans="1:15" x14ac:dyDescent="0.25">
      <c r="A137" s="47">
        <v>9001210400</v>
      </c>
      <c r="B137" t="s">
        <v>1894</v>
      </c>
      <c r="C137" t="s">
        <v>1774</v>
      </c>
      <c r="D137" s="46">
        <f>Table3[[#This Row],[Residential CLM $ Collected]]+Table3[[#This Row],[C&amp;I CLM $ Collected]]</f>
        <v>124440.06153599943</v>
      </c>
      <c r="E137" s="39">
        <f>Table3[[#This Row],[CLM $ Collected ]]/'[1]1.) CLM Reference'!$B$4</f>
        <v>1.1756615208189866E-3</v>
      </c>
      <c r="F137" s="46">
        <f>Table3[[#This Row],[Residential Incentive Disbursements]]+Table3[[#This Row],[C&amp;I Incentive Disbursements]]</f>
        <v>8699.4399999999896</v>
      </c>
      <c r="G137" s="39">
        <f>Table3[[#This Row],[Incentive Disbursements]]/'[1]1.) CLM Reference'!$B$5</f>
        <v>9.8109878389766717E-5</v>
      </c>
      <c r="H137" s="46">
        <v>123867.01448099942</v>
      </c>
      <c r="I137" s="39">
        <f>Table3[[#This Row],[Residential CLM $ Collected]]/'[1]1.) CLM Reference'!$B$4</f>
        <v>1.1702475941151073E-3</v>
      </c>
      <c r="J137" s="48">
        <v>8699.4399999999896</v>
      </c>
      <c r="K137" s="39">
        <f>Table3[[#This Row],[Residential Incentive Disbursements]]/'[1]1.) CLM Reference'!$B$5</f>
        <v>9.8109878389766717E-5</v>
      </c>
      <c r="L137" s="40">
        <v>573.047055</v>
      </c>
      <c r="M137" s="39">
        <f>Table3[[#This Row],[C&amp;I CLM $ Collected]]/'[1]1.) CLM Reference'!$B$4</f>
        <v>5.413926703879387E-6</v>
      </c>
      <c r="N137" s="48">
        <v>0</v>
      </c>
      <c r="O137" s="39">
        <f>Table3[[#This Row],[C&amp;I Incentive Disbursements]]/'[1]1.) CLM Reference'!$B$5</f>
        <v>0</v>
      </c>
    </row>
    <row r="138" spans="1:15" x14ac:dyDescent="0.25">
      <c r="A138" s="47">
        <v>9001210500</v>
      </c>
      <c r="B138" t="s">
        <v>1894</v>
      </c>
      <c r="C138" t="s">
        <v>1774</v>
      </c>
      <c r="D138" s="46">
        <f>Table3[[#This Row],[Residential CLM $ Collected]]+Table3[[#This Row],[C&amp;I CLM $ Collected]]</f>
        <v>1107555.119433</v>
      </c>
      <c r="E138" s="39">
        <f>Table3[[#This Row],[CLM $ Collected ]]/'[1]1.) CLM Reference'!$B$4</f>
        <v>1.0463751946367899E-2</v>
      </c>
      <c r="F138" s="46">
        <f>Table3[[#This Row],[Residential Incentive Disbursements]]+Table3[[#This Row],[C&amp;I Incentive Disbursements]]</f>
        <v>1203560.5099999891</v>
      </c>
      <c r="G138" s="39">
        <f>Table3[[#This Row],[Incentive Disbursements]]/'[1]1.) CLM Reference'!$B$5</f>
        <v>1.3573422573271921E-2</v>
      </c>
      <c r="H138" s="46">
        <v>550904.33796300006</v>
      </c>
      <c r="I138" s="39">
        <f>Table3[[#This Row],[Residential CLM $ Collected]]/'[1]1.) CLM Reference'!$B$4</f>
        <v>5.2047308865078813E-3</v>
      </c>
      <c r="J138" s="48">
        <v>1037305.53999999</v>
      </c>
      <c r="K138" s="39">
        <f>Table3[[#This Row],[Residential Incentive Disbursements]]/'[1]1.) CLM Reference'!$B$5</f>
        <v>1.1698445001336918E-2</v>
      </c>
      <c r="L138" s="40">
        <v>556650.78146999993</v>
      </c>
      <c r="M138" s="39">
        <f>Table3[[#This Row],[C&amp;I CLM $ Collected]]/'[1]1.) CLM Reference'!$B$4</f>
        <v>5.2590210598600171E-3</v>
      </c>
      <c r="N138" s="48">
        <v>166254.96999999901</v>
      </c>
      <c r="O138" s="39">
        <f>Table3[[#This Row],[C&amp;I Incentive Disbursements]]/'[1]1.) CLM Reference'!$B$5</f>
        <v>1.8749775719350023E-3</v>
      </c>
    </row>
    <row r="139" spans="1:15" x14ac:dyDescent="0.25">
      <c r="A139" s="47">
        <v>9001210600</v>
      </c>
      <c r="B139" t="s">
        <v>1894</v>
      </c>
      <c r="C139" t="s">
        <v>1774</v>
      </c>
      <c r="D139" s="46">
        <f>Table3[[#This Row],[Residential CLM $ Collected]]+Table3[[#This Row],[C&amp;I CLM $ Collected]]</f>
        <v>59260.557824999996</v>
      </c>
      <c r="E139" s="39">
        <f>Table3[[#This Row],[CLM $ Collected ]]/'[1]1.) CLM Reference'!$B$4</f>
        <v>5.59870805889677E-4</v>
      </c>
      <c r="F139" s="46">
        <f>Table3[[#This Row],[Residential Incentive Disbursements]]+Table3[[#This Row],[C&amp;I Incentive Disbursements]]</f>
        <v>2118.8599999999901</v>
      </c>
      <c r="G139" s="39">
        <f>Table3[[#This Row],[Incentive Disbursements]]/'[1]1.) CLM Reference'!$B$5</f>
        <v>2.3895917084885968E-5</v>
      </c>
      <c r="H139" s="46">
        <v>59260.557824999996</v>
      </c>
      <c r="I139" s="39">
        <f>Table3[[#This Row],[Residential CLM $ Collected]]/'[1]1.) CLM Reference'!$B$4</f>
        <v>5.59870805889677E-4</v>
      </c>
      <c r="J139" s="48">
        <v>2118.8599999999901</v>
      </c>
      <c r="K139" s="39">
        <f>Table3[[#This Row],[Residential Incentive Disbursements]]/'[1]1.) CLM Reference'!$B$5</f>
        <v>2.3895917084885968E-5</v>
      </c>
      <c r="L139" s="40">
        <v>0</v>
      </c>
      <c r="M139" s="39">
        <f>Table3[[#This Row],[C&amp;I CLM $ Collected]]/'[1]1.) CLM Reference'!$B$4</f>
        <v>0</v>
      </c>
      <c r="N139" s="48">
        <v>0</v>
      </c>
      <c r="O139" s="39">
        <f>Table3[[#This Row],[C&amp;I Incentive Disbursements]]/'[1]1.) CLM Reference'!$B$5</f>
        <v>0</v>
      </c>
    </row>
    <row r="140" spans="1:15" x14ac:dyDescent="0.25">
      <c r="A140" s="47">
        <v>9001210701</v>
      </c>
      <c r="B140" t="s">
        <v>1894</v>
      </c>
      <c r="C140" t="s">
        <v>1774</v>
      </c>
      <c r="D140" s="46">
        <f>Table3[[#This Row],[Residential CLM $ Collected]]+Table3[[#This Row],[C&amp;I CLM $ Collected]]</f>
        <v>82755.057860999426</v>
      </c>
      <c r="E140" s="39">
        <f>Table3[[#This Row],[CLM $ Collected ]]/'[1]1.) CLM Reference'!$B$4</f>
        <v>7.8183774565379898E-4</v>
      </c>
      <c r="F140" s="46">
        <f>Table3[[#This Row],[Residential Incentive Disbursements]]+Table3[[#This Row],[C&amp;I Incentive Disbursements]]</f>
        <v>4408.1499999999896</v>
      </c>
      <c r="G140" s="39">
        <f>Table3[[#This Row],[Incentive Disbursements]]/'[1]1.) CLM Reference'!$B$5</f>
        <v>4.9713896575394469E-5</v>
      </c>
      <c r="H140" s="46">
        <v>82696.152230999433</v>
      </c>
      <c r="I140" s="39">
        <f>Table3[[#This Row],[Residential CLM $ Collected]]/'[1]1.) CLM Reference'!$B$4</f>
        <v>7.8128122806857942E-4</v>
      </c>
      <c r="J140" s="48">
        <v>4408.1499999999896</v>
      </c>
      <c r="K140" s="39">
        <f>Table3[[#This Row],[Residential Incentive Disbursements]]/'[1]1.) CLM Reference'!$B$5</f>
        <v>4.9713896575394469E-5</v>
      </c>
      <c r="L140" s="40">
        <v>58.905629999999995</v>
      </c>
      <c r="M140" s="39">
        <f>Table3[[#This Row],[C&amp;I CLM $ Collected]]/'[1]1.) CLM Reference'!$B$4</f>
        <v>5.5651758521966173E-7</v>
      </c>
      <c r="N140" s="48">
        <v>0</v>
      </c>
      <c r="O140" s="39">
        <f>Table3[[#This Row],[C&amp;I Incentive Disbursements]]/'[1]1.) CLM Reference'!$B$5</f>
        <v>0</v>
      </c>
    </row>
    <row r="141" spans="1:15" x14ac:dyDescent="0.25">
      <c r="A141" s="47">
        <v>9001210702</v>
      </c>
      <c r="B141" t="s">
        <v>1894</v>
      </c>
      <c r="C141" t="s">
        <v>1774</v>
      </c>
      <c r="D141" s="46">
        <f>Table3[[#This Row],[Residential CLM $ Collected]]+Table3[[#This Row],[C&amp;I CLM $ Collected]]</f>
        <v>52639.452746999945</v>
      </c>
      <c r="E141" s="39">
        <f>Table3[[#This Row],[CLM $ Collected ]]/'[1]1.) CLM Reference'!$B$4</f>
        <v>4.9731716866528556E-4</v>
      </c>
      <c r="F141" s="46">
        <f>Table3[[#This Row],[Residential Incentive Disbursements]]+Table3[[#This Row],[C&amp;I Incentive Disbursements]]</f>
        <v>1071.23</v>
      </c>
      <c r="G141" s="39">
        <f>Table3[[#This Row],[Incentive Disbursements]]/'[1]1.) CLM Reference'!$B$5</f>
        <v>1.2081035679017261E-5</v>
      </c>
      <c r="H141" s="46">
        <v>52639.452746999945</v>
      </c>
      <c r="I141" s="39">
        <f>Table3[[#This Row],[Residential CLM $ Collected]]/'[1]1.) CLM Reference'!$B$4</f>
        <v>4.9731716866528556E-4</v>
      </c>
      <c r="J141" s="48">
        <v>1071.23</v>
      </c>
      <c r="K141" s="39">
        <f>Table3[[#This Row],[Residential Incentive Disbursements]]/'[1]1.) CLM Reference'!$B$5</f>
        <v>1.2081035679017261E-5</v>
      </c>
      <c r="L141" s="40">
        <v>0</v>
      </c>
      <c r="M141" s="39">
        <f>Table3[[#This Row],[C&amp;I CLM $ Collected]]/'[1]1.) CLM Reference'!$B$4</f>
        <v>0</v>
      </c>
      <c r="N141" s="48">
        <v>0</v>
      </c>
      <c r="O141" s="39">
        <f>Table3[[#This Row],[C&amp;I Incentive Disbursements]]/'[1]1.) CLM Reference'!$B$5</f>
        <v>0</v>
      </c>
    </row>
    <row r="142" spans="1:15" x14ac:dyDescent="0.25">
      <c r="A142" s="47">
        <v>9001210800</v>
      </c>
      <c r="B142" t="s">
        <v>1894</v>
      </c>
      <c r="C142" t="s">
        <v>1774</v>
      </c>
      <c r="D142" s="46">
        <f>Table3[[#This Row],[Residential CLM $ Collected]]+Table3[[#This Row],[C&amp;I CLM $ Collected]]</f>
        <v>81747.854936999996</v>
      </c>
      <c r="E142" s="39">
        <f>Table3[[#This Row],[CLM $ Collected ]]/'[1]1.) CLM Reference'!$B$4</f>
        <v>7.7232208239562926E-4</v>
      </c>
      <c r="F142" s="46">
        <f>Table3[[#This Row],[Residential Incentive Disbursements]]+Table3[[#This Row],[C&amp;I Incentive Disbursements]]</f>
        <v>16288.61</v>
      </c>
      <c r="G142" s="39">
        <f>Table3[[#This Row],[Incentive Disbursements]]/'[1]1.) CLM Reference'!$B$5</f>
        <v>1.8369843877747764E-4</v>
      </c>
      <c r="H142" s="46">
        <v>81747.854936999996</v>
      </c>
      <c r="I142" s="39">
        <f>Table3[[#This Row],[Residential CLM $ Collected]]/'[1]1.) CLM Reference'!$B$4</f>
        <v>7.7232208239562926E-4</v>
      </c>
      <c r="J142" s="48">
        <v>16288.61</v>
      </c>
      <c r="K142" s="39">
        <f>Table3[[#This Row],[Residential Incentive Disbursements]]/'[1]1.) CLM Reference'!$B$5</f>
        <v>1.8369843877747764E-4</v>
      </c>
      <c r="L142" s="40">
        <v>0</v>
      </c>
      <c r="M142" s="39">
        <f>Table3[[#This Row],[C&amp;I CLM $ Collected]]/'[1]1.) CLM Reference'!$B$4</f>
        <v>0</v>
      </c>
      <c r="N142" s="48">
        <v>0</v>
      </c>
      <c r="O142" s="39">
        <f>Table3[[#This Row],[C&amp;I Incentive Disbursements]]/'[1]1.) CLM Reference'!$B$5</f>
        <v>0</v>
      </c>
    </row>
    <row r="143" spans="1:15" x14ac:dyDescent="0.25">
      <c r="A143" s="47">
        <v>9001210900</v>
      </c>
      <c r="B143" t="s">
        <v>1894</v>
      </c>
      <c r="C143" t="s">
        <v>1774</v>
      </c>
      <c r="D143" s="46">
        <f>Table3[[#This Row],[Residential CLM $ Collected]]+Table3[[#This Row],[C&amp;I CLM $ Collected]]</f>
        <v>94435.985321999993</v>
      </c>
      <c r="E143" s="39">
        <f>Table3[[#This Row],[CLM $ Collected ]]/'[1]1.) CLM Reference'!$B$4</f>
        <v>8.9219462569603049E-4</v>
      </c>
      <c r="F143" s="46">
        <f>Table3[[#This Row],[Residential Incentive Disbursements]]+Table3[[#This Row],[C&amp;I Incentive Disbursements]]</f>
        <v>19888.9899999999</v>
      </c>
      <c r="G143" s="39">
        <f>Table3[[#This Row],[Incentive Disbursements]]/'[1]1.) CLM Reference'!$B$5</f>
        <v>2.2430252869095929E-4</v>
      </c>
      <c r="H143" s="46">
        <v>94435.985321999993</v>
      </c>
      <c r="I143" s="39">
        <f>Table3[[#This Row],[Residential CLM $ Collected]]/'[1]1.) CLM Reference'!$B$4</f>
        <v>8.9219462569603049E-4</v>
      </c>
      <c r="J143" s="48">
        <v>19888.9899999999</v>
      </c>
      <c r="K143" s="39">
        <f>Table3[[#This Row],[Residential Incentive Disbursements]]/'[1]1.) CLM Reference'!$B$5</f>
        <v>2.2430252869095929E-4</v>
      </c>
      <c r="L143" s="40">
        <v>0</v>
      </c>
      <c r="M143" s="39">
        <f>Table3[[#This Row],[C&amp;I CLM $ Collected]]/'[1]1.) CLM Reference'!$B$4</f>
        <v>0</v>
      </c>
      <c r="N143" s="48">
        <v>0</v>
      </c>
      <c r="O143" s="39">
        <f>Table3[[#This Row],[C&amp;I Incentive Disbursements]]/'[1]1.) CLM Reference'!$B$5</f>
        <v>0</v>
      </c>
    </row>
    <row r="144" spans="1:15" x14ac:dyDescent="0.25">
      <c r="A144" s="47">
        <v>9001211000</v>
      </c>
      <c r="B144" t="s">
        <v>1894</v>
      </c>
      <c r="C144" t="s">
        <v>1774</v>
      </c>
      <c r="D144" s="46">
        <f>Table3[[#This Row],[Residential CLM $ Collected]]+Table3[[#This Row],[C&amp;I CLM $ Collected]]</f>
        <v>68104.506456000003</v>
      </c>
      <c r="E144" s="39">
        <f>Table3[[#This Row],[CLM $ Collected ]]/'[1]1.) CLM Reference'!$B$4</f>
        <v>6.4342500836456532E-4</v>
      </c>
      <c r="F144" s="46">
        <f>Table3[[#This Row],[Residential Incentive Disbursements]]+Table3[[#This Row],[C&amp;I Incentive Disbursements]]</f>
        <v>27432.2399999999</v>
      </c>
      <c r="G144" s="39">
        <f>Table3[[#This Row],[Incentive Disbursements]]/'[1]1.) CLM Reference'!$B$5</f>
        <v>3.0937321601837446E-4</v>
      </c>
      <c r="H144" s="46">
        <v>68104.506456000003</v>
      </c>
      <c r="I144" s="39">
        <f>Table3[[#This Row],[Residential CLM $ Collected]]/'[1]1.) CLM Reference'!$B$4</f>
        <v>6.4342500836456532E-4</v>
      </c>
      <c r="J144" s="48">
        <v>27432.2399999999</v>
      </c>
      <c r="K144" s="39">
        <f>Table3[[#This Row],[Residential Incentive Disbursements]]/'[1]1.) CLM Reference'!$B$5</f>
        <v>3.0937321601837446E-4</v>
      </c>
      <c r="L144" s="40">
        <v>0</v>
      </c>
      <c r="M144" s="39">
        <f>Table3[[#This Row],[C&amp;I CLM $ Collected]]/'[1]1.) CLM Reference'!$B$4</f>
        <v>0</v>
      </c>
      <c r="N144" s="48">
        <v>0</v>
      </c>
      <c r="O144" s="39">
        <f>Table3[[#This Row],[C&amp;I Incentive Disbursements]]/'[1]1.) CLM Reference'!$B$5</f>
        <v>0</v>
      </c>
    </row>
    <row r="145" spans="1:15" x14ac:dyDescent="0.25">
      <c r="A145" s="47">
        <v>9001211100</v>
      </c>
      <c r="B145" t="s">
        <v>1894</v>
      </c>
      <c r="C145" t="s">
        <v>1774</v>
      </c>
      <c r="D145" s="46">
        <f>Table3[[#This Row],[Residential CLM $ Collected]]+Table3[[#This Row],[C&amp;I CLM $ Collected]]</f>
        <v>550.78946999999994</v>
      </c>
      <c r="E145" s="39">
        <f>Table3[[#This Row],[CLM $ Collected ]]/'[1]1.) CLM Reference'!$B$4</f>
        <v>5.2036456584679144E-6</v>
      </c>
      <c r="F145" s="46">
        <f>Table3[[#This Row],[Residential Incentive Disbursements]]+Table3[[#This Row],[C&amp;I Incentive Disbursements]]</f>
        <v>0</v>
      </c>
      <c r="G145" s="39">
        <f>Table3[[#This Row],[Incentive Disbursements]]/'[1]1.) CLM Reference'!$B$5</f>
        <v>0</v>
      </c>
      <c r="H145" s="46">
        <v>550.78946999999994</v>
      </c>
      <c r="I145" s="39">
        <f>Table3[[#This Row],[Residential CLM $ Collected]]/'[1]1.) CLM Reference'!$B$4</f>
        <v>5.2036456584679144E-6</v>
      </c>
      <c r="J145" s="48">
        <v>0</v>
      </c>
      <c r="K145" s="39">
        <f>Table3[[#This Row],[Residential Incentive Disbursements]]/'[1]1.) CLM Reference'!$B$5</f>
        <v>0</v>
      </c>
      <c r="L145" s="40">
        <v>0</v>
      </c>
      <c r="M145" s="39">
        <f>Table3[[#This Row],[C&amp;I CLM $ Collected]]/'[1]1.) CLM Reference'!$B$4</f>
        <v>0</v>
      </c>
      <c r="N145" s="48">
        <v>0</v>
      </c>
      <c r="O145" s="39">
        <f>Table3[[#This Row],[C&amp;I Incentive Disbursements]]/'[1]1.) CLM Reference'!$B$5</f>
        <v>0</v>
      </c>
    </row>
    <row r="146" spans="1:15" x14ac:dyDescent="0.25">
      <c r="A146" s="47">
        <v>9001211200</v>
      </c>
      <c r="B146" t="s">
        <v>1894</v>
      </c>
      <c r="C146" t="s">
        <v>1774</v>
      </c>
      <c r="D146" s="46">
        <f>Table3[[#This Row],[Residential CLM $ Collected]]+Table3[[#This Row],[C&amp;I CLM $ Collected]]</f>
        <v>94756.627790999424</v>
      </c>
      <c r="E146" s="39">
        <f>Table3[[#This Row],[CLM $ Collected ]]/'[1]1.) CLM Reference'!$B$4</f>
        <v>8.9522393159712063E-4</v>
      </c>
      <c r="F146" s="46">
        <f>Table3[[#This Row],[Residential Incentive Disbursements]]+Table3[[#This Row],[C&amp;I Incentive Disbursements]]</f>
        <v>5447.9899999999898</v>
      </c>
      <c r="G146" s="39">
        <f>Table3[[#This Row],[Incentive Disbursements]]/'[1]1.) CLM Reference'!$B$5</f>
        <v>6.1440924515677428E-5</v>
      </c>
      <c r="H146" s="46">
        <v>94756.627790999424</v>
      </c>
      <c r="I146" s="39">
        <f>Table3[[#This Row],[Residential CLM $ Collected]]/'[1]1.) CLM Reference'!$B$4</f>
        <v>8.9522393159712063E-4</v>
      </c>
      <c r="J146" s="48">
        <v>5447.9899999999898</v>
      </c>
      <c r="K146" s="39">
        <f>Table3[[#This Row],[Residential Incentive Disbursements]]/'[1]1.) CLM Reference'!$B$5</f>
        <v>6.1440924515677428E-5</v>
      </c>
      <c r="L146" s="40">
        <v>0</v>
      </c>
      <c r="M146" s="39">
        <f>Table3[[#This Row],[C&amp;I CLM $ Collected]]/'[1]1.) CLM Reference'!$B$4</f>
        <v>0</v>
      </c>
      <c r="N146" s="48">
        <v>0</v>
      </c>
      <c r="O146" s="39">
        <f>Table3[[#This Row],[C&amp;I Incentive Disbursements]]/'[1]1.) CLM Reference'!$B$5</f>
        <v>0</v>
      </c>
    </row>
    <row r="147" spans="1:15" x14ac:dyDescent="0.25">
      <c r="A147" s="47">
        <v>9001211300</v>
      </c>
      <c r="B147" t="s">
        <v>1894</v>
      </c>
      <c r="C147" t="s">
        <v>1774</v>
      </c>
      <c r="D147" s="46">
        <f>Table3[[#This Row],[Residential CLM $ Collected]]+Table3[[#This Row],[C&amp;I CLM $ Collected]]</f>
        <v>59742.507824999993</v>
      </c>
      <c r="E147" s="39">
        <f>Table3[[#This Row],[CLM $ Collected ]]/'[1]1.) CLM Reference'!$B$4</f>
        <v>5.6442408288877896E-4</v>
      </c>
      <c r="F147" s="46">
        <f>Table3[[#This Row],[Residential Incentive Disbursements]]+Table3[[#This Row],[C&amp;I Incentive Disbursements]]</f>
        <v>34735.889999999898</v>
      </c>
      <c r="G147" s="39">
        <f>Table3[[#This Row],[Incentive Disbursements]]/'[1]1.) CLM Reference'!$B$5</f>
        <v>3.9174176080992659E-4</v>
      </c>
      <c r="H147" s="46">
        <v>59742.507824999993</v>
      </c>
      <c r="I147" s="39">
        <f>Table3[[#This Row],[Residential CLM $ Collected]]/'[1]1.) CLM Reference'!$B$4</f>
        <v>5.6442408288877896E-4</v>
      </c>
      <c r="J147" s="48">
        <v>34735.889999999898</v>
      </c>
      <c r="K147" s="39">
        <f>Table3[[#This Row],[Residential Incentive Disbursements]]/'[1]1.) CLM Reference'!$B$5</f>
        <v>3.9174176080992659E-4</v>
      </c>
      <c r="L147" s="40">
        <v>0</v>
      </c>
      <c r="M147" s="39">
        <f>Table3[[#This Row],[C&amp;I CLM $ Collected]]/'[1]1.) CLM Reference'!$B$4</f>
        <v>0</v>
      </c>
      <c r="N147" s="48">
        <v>0</v>
      </c>
      <c r="O147" s="39">
        <f>Table3[[#This Row],[C&amp;I Incentive Disbursements]]/'[1]1.) CLM Reference'!$B$5</f>
        <v>0</v>
      </c>
    </row>
    <row r="148" spans="1:15" x14ac:dyDescent="0.25">
      <c r="A148" s="47">
        <v>9001211400</v>
      </c>
      <c r="B148" t="s">
        <v>1894</v>
      </c>
      <c r="C148" t="s">
        <v>1774</v>
      </c>
      <c r="D148" s="46">
        <f>Table3[[#This Row],[Residential CLM $ Collected]]+Table3[[#This Row],[C&amp;I CLM $ Collected]]</f>
        <v>71753.657219999994</v>
      </c>
      <c r="E148" s="39">
        <f>Table3[[#This Row],[CLM $ Collected ]]/'[1]1.) CLM Reference'!$B$4</f>
        <v>6.7790077190845333E-4</v>
      </c>
      <c r="F148" s="46">
        <f>Table3[[#This Row],[Residential Incentive Disbursements]]+Table3[[#This Row],[C&amp;I Incentive Disbursements]]</f>
        <v>8746.6</v>
      </c>
      <c r="G148" s="39">
        <f>Table3[[#This Row],[Incentive Disbursements]]/'[1]1.) CLM Reference'!$B$5</f>
        <v>9.8641735827126179E-5</v>
      </c>
      <c r="H148" s="46">
        <v>71753.657219999994</v>
      </c>
      <c r="I148" s="39">
        <f>Table3[[#This Row],[Residential CLM $ Collected]]/'[1]1.) CLM Reference'!$B$4</f>
        <v>6.7790077190845333E-4</v>
      </c>
      <c r="J148" s="48">
        <v>8746.6</v>
      </c>
      <c r="K148" s="39">
        <f>Table3[[#This Row],[Residential Incentive Disbursements]]/'[1]1.) CLM Reference'!$B$5</f>
        <v>9.8641735827126179E-5</v>
      </c>
      <c r="L148" s="40">
        <v>0</v>
      </c>
      <c r="M148" s="39">
        <f>Table3[[#This Row],[C&amp;I CLM $ Collected]]/'[1]1.) CLM Reference'!$B$4</f>
        <v>0</v>
      </c>
      <c r="N148" s="48">
        <v>0</v>
      </c>
      <c r="O148" s="39">
        <f>Table3[[#This Row],[C&amp;I Incentive Disbursements]]/'[1]1.) CLM Reference'!$B$5</f>
        <v>0</v>
      </c>
    </row>
    <row r="149" spans="1:15" x14ac:dyDescent="0.25">
      <c r="A149" s="47">
        <v>9001220100</v>
      </c>
      <c r="B149" t="s">
        <v>1894</v>
      </c>
      <c r="C149" t="s">
        <v>1774</v>
      </c>
      <c r="D149" s="46">
        <f>Table3[[#This Row],[Residential CLM $ Collected]]+Table3[[#This Row],[C&amp;I CLM $ Collected]]</f>
        <v>47.219760000000001</v>
      </c>
      <c r="E149" s="39">
        <f>Table3[[#This Row],[CLM $ Collected ]]/'[1]1.) CLM Reference'!$B$4</f>
        <v>4.4611400998261079E-7</v>
      </c>
      <c r="F149" s="46">
        <f>Table3[[#This Row],[Residential Incentive Disbursements]]+Table3[[#This Row],[C&amp;I Incentive Disbursements]]</f>
        <v>0</v>
      </c>
      <c r="G149" s="39">
        <f>Table3[[#This Row],[Incentive Disbursements]]/'[1]1.) CLM Reference'!$B$5</f>
        <v>0</v>
      </c>
      <c r="H149" s="46">
        <v>47.219760000000001</v>
      </c>
      <c r="I149" s="39">
        <f>Table3[[#This Row],[Residential CLM $ Collected]]/'[1]1.) CLM Reference'!$B$4</f>
        <v>4.4611400998261079E-7</v>
      </c>
      <c r="J149" s="48">
        <v>0</v>
      </c>
      <c r="K149" s="39">
        <f>Table3[[#This Row],[Residential Incentive Disbursements]]/'[1]1.) CLM Reference'!$B$5</f>
        <v>0</v>
      </c>
      <c r="L149" s="40">
        <v>0</v>
      </c>
      <c r="M149" s="39">
        <f>Table3[[#This Row],[C&amp;I CLM $ Collected]]/'[1]1.) CLM Reference'!$B$4</f>
        <v>0</v>
      </c>
      <c r="N149" s="48">
        <v>0</v>
      </c>
      <c r="O149" s="39">
        <f>Table3[[#This Row],[C&amp;I Incentive Disbursements]]/'[1]1.) CLM Reference'!$B$5</f>
        <v>0</v>
      </c>
    </row>
    <row r="150" spans="1:15" x14ac:dyDescent="0.25">
      <c r="A150" s="47">
        <v>9001220200</v>
      </c>
      <c r="B150" t="s">
        <v>1894</v>
      </c>
      <c r="C150" t="s">
        <v>1774</v>
      </c>
      <c r="D150" s="46">
        <f>Table3[[#This Row],[Residential CLM $ Collected]]+Table3[[#This Row],[C&amp;I CLM $ Collected]]</f>
        <v>449.50626</v>
      </c>
      <c r="E150" s="39">
        <f>Table3[[#This Row],[CLM $ Collected ]]/'[1]1.) CLM Reference'!$B$4</f>
        <v>4.2467611051154442E-6</v>
      </c>
      <c r="F150" s="46">
        <f>Table3[[#This Row],[Residential Incentive Disbursements]]+Table3[[#This Row],[C&amp;I Incentive Disbursements]]</f>
        <v>0</v>
      </c>
      <c r="G150" s="39">
        <f>Table3[[#This Row],[Incentive Disbursements]]/'[1]1.) CLM Reference'!$B$5</f>
        <v>0</v>
      </c>
      <c r="H150" s="46">
        <v>449.50626</v>
      </c>
      <c r="I150" s="39">
        <f>Table3[[#This Row],[Residential CLM $ Collected]]/'[1]1.) CLM Reference'!$B$4</f>
        <v>4.2467611051154442E-6</v>
      </c>
      <c r="J150" s="48">
        <v>0</v>
      </c>
      <c r="K150" s="39">
        <f>Table3[[#This Row],[Residential Incentive Disbursements]]/'[1]1.) CLM Reference'!$B$5</f>
        <v>0</v>
      </c>
      <c r="L150" s="40">
        <v>0</v>
      </c>
      <c r="M150" s="39">
        <f>Table3[[#This Row],[C&amp;I CLM $ Collected]]/'[1]1.) CLM Reference'!$B$4</f>
        <v>0</v>
      </c>
      <c r="N150" s="48">
        <v>0</v>
      </c>
      <c r="O150" s="39">
        <f>Table3[[#This Row],[C&amp;I Incentive Disbursements]]/'[1]1.) CLM Reference'!$B$5</f>
        <v>0</v>
      </c>
    </row>
    <row r="151" spans="1:15" x14ac:dyDescent="0.25">
      <c r="A151" s="47">
        <v>9001220300</v>
      </c>
      <c r="B151" t="s">
        <v>1894</v>
      </c>
      <c r="C151" t="s">
        <v>1774</v>
      </c>
      <c r="D151" s="46">
        <f>Table3[[#This Row],[Residential CLM $ Collected]]+Table3[[#This Row],[C&amp;I CLM $ Collected]]</f>
        <v>154.49616</v>
      </c>
      <c r="E151" s="39">
        <f>Table3[[#This Row],[CLM $ Collected ]]/'[1]1.) CLM Reference'!$B$4</f>
        <v>1.4596199020180331E-6</v>
      </c>
      <c r="F151" s="46">
        <f>Table3[[#This Row],[Residential Incentive Disbursements]]+Table3[[#This Row],[C&amp;I Incentive Disbursements]]</f>
        <v>0</v>
      </c>
      <c r="G151" s="39">
        <f>Table3[[#This Row],[Incentive Disbursements]]/'[1]1.) CLM Reference'!$B$5</f>
        <v>0</v>
      </c>
      <c r="H151" s="46">
        <v>154.49616</v>
      </c>
      <c r="I151" s="39">
        <f>Table3[[#This Row],[Residential CLM $ Collected]]/'[1]1.) CLM Reference'!$B$4</f>
        <v>1.4596199020180331E-6</v>
      </c>
      <c r="J151" s="48">
        <v>0</v>
      </c>
      <c r="K151" s="39">
        <f>Table3[[#This Row],[Residential Incentive Disbursements]]/'[1]1.) CLM Reference'!$B$5</f>
        <v>0</v>
      </c>
      <c r="L151" s="40">
        <v>0</v>
      </c>
      <c r="M151" s="39">
        <f>Table3[[#This Row],[C&amp;I CLM $ Collected]]/'[1]1.) CLM Reference'!$B$4</f>
        <v>0</v>
      </c>
      <c r="N151" s="48">
        <v>0</v>
      </c>
      <c r="O151" s="39">
        <f>Table3[[#This Row],[C&amp;I Incentive Disbursements]]/'[1]1.) CLM Reference'!$B$5</f>
        <v>0</v>
      </c>
    </row>
    <row r="152" spans="1:15" x14ac:dyDescent="0.25">
      <c r="A152" s="47">
        <v>9001240100</v>
      </c>
      <c r="B152" t="s">
        <v>1894</v>
      </c>
      <c r="C152" t="s">
        <v>1774</v>
      </c>
      <c r="D152" s="46">
        <f>Table3[[#This Row],[Residential CLM $ Collected]]+Table3[[#This Row],[C&amp;I CLM $ Collected]]</f>
        <v>90.742679999999993</v>
      </c>
      <c r="E152" s="39">
        <f>Table3[[#This Row],[CLM $ Collected ]]/'[1]1.) CLM Reference'!$B$4</f>
        <v>8.5730170698387406E-7</v>
      </c>
      <c r="F152" s="46">
        <f>Table3[[#This Row],[Residential Incentive Disbursements]]+Table3[[#This Row],[C&amp;I Incentive Disbursements]]</f>
        <v>0</v>
      </c>
      <c r="G152" s="39">
        <f>Table3[[#This Row],[Incentive Disbursements]]/'[1]1.) CLM Reference'!$B$5</f>
        <v>0</v>
      </c>
      <c r="H152" s="46">
        <v>90.742679999999993</v>
      </c>
      <c r="I152" s="39">
        <f>Table3[[#This Row],[Residential CLM $ Collected]]/'[1]1.) CLM Reference'!$B$4</f>
        <v>8.5730170698387406E-7</v>
      </c>
      <c r="J152" s="48">
        <v>0</v>
      </c>
      <c r="K152" s="39">
        <f>Table3[[#This Row],[Residential Incentive Disbursements]]/'[1]1.) CLM Reference'!$B$5</f>
        <v>0</v>
      </c>
      <c r="L152" s="40">
        <v>0</v>
      </c>
      <c r="M152" s="39">
        <f>Table3[[#This Row],[C&amp;I CLM $ Collected]]/'[1]1.) CLM Reference'!$B$4</f>
        <v>0</v>
      </c>
      <c r="N152" s="48">
        <v>0</v>
      </c>
      <c r="O152" s="39">
        <f>Table3[[#This Row],[C&amp;I Incentive Disbursements]]/'[1]1.) CLM Reference'!$B$5</f>
        <v>0</v>
      </c>
    </row>
    <row r="153" spans="1:15" x14ac:dyDescent="0.25">
      <c r="A153" s="47">
        <v>9001245200</v>
      </c>
      <c r="B153" t="s">
        <v>1894</v>
      </c>
      <c r="C153" t="s">
        <v>1774</v>
      </c>
      <c r="D153" s="46">
        <f>Table3[[#This Row],[Residential CLM $ Collected]]+Table3[[#This Row],[C&amp;I CLM $ Collected]]</f>
        <v>161.01098999999999</v>
      </c>
      <c r="E153" s="39">
        <f>Table3[[#This Row],[CLM $ Collected ]]/'[1]1.) CLM Reference'!$B$4</f>
        <v>1.5211694934529537E-6</v>
      </c>
      <c r="F153" s="46">
        <f>Table3[[#This Row],[Residential Incentive Disbursements]]+Table3[[#This Row],[C&amp;I Incentive Disbursements]]</f>
        <v>0</v>
      </c>
      <c r="G153" s="39">
        <f>Table3[[#This Row],[Incentive Disbursements]]/'[1]1.) CLM Reference'!$B$5</f>
        <v>0</v>
      </c>
      <c r="H153" s="46">
        <v>161.01098999999999</v>
      </c>
      <c r="I153" s="39">
        <f>Table3[[#This Row],[Residential CLM $ Collected]]/'[1]1.) CLM Reference'!$B$4</f>
        <v>1.5211694934529537E-6</v>
      </c>
      <c r="J153" s="48">
        <v>0</v>
      </c>
      <c r="K153" s="39">
        <f>Table3[[#This Row],[Residential Incentive Disbursements]]/'[1]1.) CLM Reference'!$B$5</f>
        <v>0</v>
      </c>
      <c r="L153" s="40">
        <v>0</v>
      </c>
      <c r="M153" s="39">
        <f>Table3[[#This Row],[C&amp;I CLM $ Collected]]/'[1]1.) CLM Reference'!$B$4</f>
        <v>0</v>
      </c>
      <c r="N153" s="48">
        <v>0</v>
      </c>
      <c r="O153" s="39">
        <f>Table3[[#This Row],[C&amp;I Incentive Disbursements]]/'[1]1.) CLM Reference'!$B$5</f>
        <v>0</v>
      </c>
    </row>
    <row r="154" spans="1:15" x14ac:dyDescent="0.25">
      <c r="A154" s="47">
        <v>9001245600</v>
      </c>
      <c r="B154" t="s">
        <v>1894</v>
      </c>
      <c r="C154" t="s">
        <v>1774</v>
      </c>
      <c r="D154" s="46">
        <f>Table3[[#This Row],[Residential CLM $ Collected]]+Table3[[#This Row],[C&amp;I CLM $ Collected]]</f>
        <v>3081.2480999999998</v>
      </c>
      <c r="E154" s="39">
        <f>Table3[[#This Row],[CLM $ Collected ]]/'[1]1.) CLM Reference'!$B$4</f>
        <v>2.9110439054376823E-5</v>
      </c>
      <c r="F154" s="46">
        <f>Table3[[#This Row],[Residential Incentive Disbursements]]+Table3[[#This Row],[C&amp;I Incentive Disbursements]]</f>
        <v>3566.7399999999898</v>
      </c>
      <c r="G154" s="39">
        <f>Table3[[#This Row],[Incentive Disbursements]]/'[1]1.) CLM Reference'!$B$5</f>
        <v>4.0224707297011758E-5</v>
      </c>
      <c r="H154" s="46">
        <v>3081.2480999999998</v>
      </c>
      <c r="I154" s="39">
        <f>Table3[[#This Row],[Residential CLM $ Collected]]/'[1]1.) CLM Reference'!$B$4</f>
        <v>2.9110439054376823E-5</v>
      </c>
      <c r="J154" s="48">
        <v>3566.7399999999898</v>
      </c>
      <c r="K154" s="39">
        <f>Table3[[#This Row],[Residential Incentive Disbursements]]/'[1]1.) CLM Reference'!$B$5</f>
        <v>4.0224707297011758E-5</v>
      </c>
      <c r="L154" s="40">
        <v>0</v>
      </c>
      <c r="M154" s="39">
        <f>Table3[[#This Row],[C&amp;I CLM $ Collected]]/'[1]1.) CLM Reference'!$B$4</f>
        <v>0</v>
      </c>
      <c r="N154" s="48">
        <v>0</v>
      </c>
      <c r="O154" s="39">
        <f>Table3[[#This Row],[C&amp;I Incentive Disbursements]]/'[1]1.) CLM Reference'!$B$5</f>
        <v>0</v>
      </c>
    </row>
    <row r="155" spans="1:15" x14ac:dyDescent="0.25">
      <c r="A155" s="47">
        <v>9001030100</v>
      </c>
      <c r="B155" t="s">
        <v>1893</v>
      </c>
      <c r="C155" t="s">
        <v>1774</v>
      </c>
      <c r="D155" s="46">
        <f>Table3[[#This Row],[Residential CLM $ Collected]]+Table3[[#This Row],[C&amp;I CLM $ Collected]]</f>
        <v>104180.29479899941</v>
      </c>
      <c r="E155" s="39">
        <f>Table3[[#This Row],[CLM $ Collected ]]/'[1]1.) CLM Reference'!$B$4</f>
        <v>9.8425508884314884E-4</v>
      </c>
      <c r="F155" s="46">
        <f>Table3[[#This Row],[Residential Incentive Disbursements]]+Table3[[#This Row],[C&amp;I Incentive Disbursements]]</f>
        <v>18926.13</v>
      </c>
      <c r="G155" s="39">
        <f>Table3[[#This Row],[Incentive Disbursements]]/'[1]1.) CLM Reference'!$B$5</f>
        <v>2.1344365990097269E-4</v>
      </c>
      <c r="H155" s="46">
        <v>104180.29479899941</v>
      </c>
      <c r="I155" s="39">
        <f>Table3[[#This Row],[Residential CLM $ Collected]]/'[1]1.) CLM Reference'!$B$4</f>
        <v>9.8425508884314884E-4</v>
      </c>
      <c r="J155" s="48">
        <v>18926.13</v>
      </c>
      <c r="K155" s="39">
        <f>Table3[[#This Row],[Residential Incentive Disbursements]]/'[1]1.) CLM Reference'!$B$5</f>
        <v>2.1344365990097269E-4</v>
      </c>
      <c r="L155" s="40">
        <v>0</v>
      </c>
      <c r="M155" s="39">
        <f>Table3[[#This Row],[C&amp;I CLM $ Collected]]/'[1]1.) CLM Reference'!$B$4</f>
        <v>0</v>
      </c>
      <c r="N155" s="48">
        <v>0</v>
      </c>
      <c r="O155" s="39">
        <f>Table3[[#This Row],[C&amp;I Incentive Disbursements]]/'[1]1.) CLM Reference'!$B$5</f>
        <v>0</v>
      </c>
    </row>
    <row r="156" spans="1:15" x14ac:dyDescent="0.25">
      <c r="A156" s="47">
        <v>9001030200</v>
      </c>
      <c r="B156" t="s">
        <v>1893</v>
      </c>
      <c r="C156" t="s">
        <v>1774</v>
      </c>
      <c r="D156" s="46">
        <f>Table3[[#This Row],[Residential CLM $ Collected]]+Table3[[#This Row],[C&amp;I CLM $ Collected]]</f>
        <v>67301.69795999999</v>
      </c>
      <c r="E156" s="39">
        <f>Table3[[#This Row],[CLM $ Collected ]]/'[1]1.) CLM Reference'!$B$4</f>
        <v>6.3584038452491271E-4</v>
      </c>
      <c r="F156" s="46">
        <f>Table3[[#This Row],[Residential Incentive Disbursements]]+Table3[[#This Row],[C&amp;I Incentive Disbursements]]</f>
        <v>17606.959999999901</v>
      </c>
      <c r="G156" s="39">
        <f>Table3[[#This Row],[Incentive Disbursements]]/'[1]1.) CLM Reference'!$B$5</f>
        <v>1.9856642547261426E-4</v>
      </c>
      <c r="H156" s="46">
        <v>67301.69795999999</v>
      </c>
      <c r="I156" s="39">
        <f>Table3[[#This Row],[Residential CLM $ Collected]]/'[1]1.) CLM Reference'!$B$4</f>
        <v>6.3584038452491271E-4</v>
      </c>
      <c r="J156" s="48">
        <v>17606.959999999901</v>
      </c>
      <c r="K156" s="39">
        <f>Table3[[#This Row],[Residential Incentive Disbursements]]/'[1]1.) CLM Reference'!$B$5</f>
        <v>1.9856642547261426E-4</v>
      </c>
      <c r="L156" s="40">
        <v>0</v>
      </c>
      <c r="M156" s="39">
        <f>Table3[[#This Row],[C&amp;I CLM $ Collected]]/'[1]1.) CLM Reference'!$B$4</f>
        <v>0</v>
      </c>
      <c r="N156" s="48">
        <v>0</v>
      </c>
      <c r="O156" s="39">
        <f>Table3[[#This Row],[C&amp;I Incentive Disbursements]]/'[1]1.) CLM Reference'!$B$5</f>
        <v>0</v>
      </c>
    </row>
    <row r="157" spans="1:15" x14ac:dyDescent="0.25">
      <c r="A157" s="47">
        <v>9001030300</v>
      </c>
      <c r="B157" t="s">
        <v>1893</v>
      </c>
      <c r="C157" t="s">
        <v>1774</v>
      </c>
      <c r="D157" s="46">
        <f>Table3[[#This Row],[Residential CLM $ Collected]]+Table3[[#This Row],[C&amp;I CLM $ Collected]]</f>
        <v>407755.40494499996</v>
      </c>
      <c r="E157" s="39">
        <f>Table3[[#This Row],[CLM $ Collected ]]/'[1]1.) CLM Reference'!$B$4</f>
        <v>3.8523151916082846E-3</v>
      </c>
      <c r="F157" s="46">
        <f>Table3[[#This Row],[Residential Incentive Disbursements]]+Table3[[#This Row],[C&amp;I Incentive Disbursements]]</f>
        <v>216956.0074</v>
      </c>
      <c r="G157" s="39">
        <f>Table3[[#This Row],[Incentive Disbursements]]/'[1]1.) CLM Reference'!$B$5</f>
        <v>2.446769849776923E-3</v>
      </c>
      <c r="H157" s="46">
        <v>280794.14785799995</v>
      </c>
      <c r="I157" s="39">
        <f>Table3[[#This Row],[Residential CLM $ Collected]]/'[1]1.) CLM Reference'!$B$4</f>
        <v>2.6528343913773066E-3</v>
      </c>
      <c r="J157" s="48">
        <v>182786.72</v>
      </c>
      <c r="K157" s="39">
        <f>Table3[[#This Row],[Residential Incentive Disbursements]]/'[1]1.) CLM Reference'!$B$5</f>
        <v>2.0614180763893265E-3</v>
      </c>
      <c r="L157" s="40">
        <v>126961.25708700001</v>
      </c>
      <c r="M157" s="39">
        <f>Table3[[#This Row],[C&amp;I CLM $ Collected]]/'[1]1.) CLM Reference'!$B$4</f>
        <v>1.1994808002309782E-3</v>
      </c>
      <c r="N157" s="48">
        <v>34169.287400000001</v>
      </c>
      <c r="O157" s="39">
        <f>Table3[[#This Row],[C&amp;I Incentive Disbursements]]/'[1]1.) CLM Reference'!$B$5</f>
        <v>3.8535177338759645E-4</v>
      </c>
    </row>
    <row r="158" spans="1:15" x14ac:dyDescent="0.25">
      <c r="A158" s="47">
        <v>9001030400</v>
      </c>
      <c r="B158" t="s">
        <v>1893</v>
      </c>
      <c r="C158" t="s">
        <v>1774</v>
      </c>
      <c r="D158" s="46">
        <f>Table3[[#This Row],[Residential CLM $ Collected]]+Table3[[#This Row],[C&amp;I CLM $ Collected]]</f>
        <v>63069.383159999998</v>
      </c>
      <c r="E158" s="39">
        <f>Table3[[#This Row],[CLM $ Collected ]]/'[1]1.) CLM Reference'!$B$4</f>
        <v>5.9585511295773936E-4</v>
      </c>
      <c r="F158" s="46">
        <f>Table3[[#This Row],[Residential Incentive Disbursements]]+Table3[[#This Row],[C&amp;I Incentive Disbursements]]</f>
        <v>7469.9899999999898</v>
      </c>
      <c r="G158" s="39">
        <f>Table3[[#This Row],[Incentive Disbursements]]/'[1]1.) CLM Reference'!$B$5</f>
        <v>8.4244481308311039E-5</v>
      </c>
      <c r="H158" s="46">
        <v>63069.383159999998</v>
      </c>
      <c r="I158" s="39">
        <f>Table3[[#This Row],[Residential CLM $ Collected]]/'[1]1.) CLM Reference'!$B$4</f>
        <v>5.9585511295773936E-4</v>
      </c>
      <c r="J158" s="48">
        <v>7469.9899999999898</v>
      </c>
      <c r="K158" s="39">
        <f>Table3[[#This Row],[Residential Incentive Disbursements]]/'[1]1.) CLM Reference'!$B$5</f>
        <v>8.4244481308311039E-5</v>
      </c>
      <c r="L158" s="40">
        <v>0</v>
      </c>
      <c r="M158" s="39">
        <f>Table3[[#This Row],[C&amp;I CLM $ Collected]]/'[1]1.) CLM Reference'!$B$4</f>
        <v>0</v>
      </c>
      <c r="N158" s="48">
        <v>0</v>
      </c>
      <c r="O158" s="39">
        <f>Table3[[#This Row],[C&amp;I Incentive Disbursements]]/'[1]1.) CLM Reference'!$B$5</f>
        <v>0</v>
      </c>
    </row>
    <row r="159" spans="1:15" x14ac:dyDescent="0.25">
      <c r="A159" s="47">
        <v>9001030500</v>
      </c>
      <c r="B159" t="s">
        <v>1893</v>
      </c>
      <c r="C159" t="s">
        <v>1774</v>
      </c>
      <c r="D159" s="46">
        <f>Table3[[#This Row],[Residential CLM $ Collected]]+Table3[[#This Row],[C&amp;I CLM $ Collected]]</f>
        <v>106291.03337999999</v>
      </c>
      <c r="E159" s="39">
        <f>Table3[[#This Row],[CLM $ Collected ]]/'[1]1.) CLM Reference'!$B$4</f>
        <v>1.0041965297228816E-3</v>
      </c>
      <c r="F159" s="46">
        <f>Table3[[#This Row],[Residential Incentive Disbursements]]+Table3[[#This Row],[C&amp;I Incentive Disbursements]]</f>
        <v>28935.759999999998</v>
      </c>
      <c r="G159" s="39">
        <f>Table3[[#This Row],[Incentive Disbursements]]/'[1]1.) CLM Reference'!$B$5</f>
        <v>3.2632949876261914E-4</v>
      </c>
      <c r="H159" s="46">
        <v>106291.03337999999</v>
      </c>
      <c r="I159" s="39">
        <f>Table3[[#This Row],[Residential CLM $ Collected]]/'[1]1.) CLM Reference'!$B$4</f>
        <v>1.0041965297228816E-3</v>
      </c>
      <c r="J159" s="48">
        <v>28935.759999999998</v>
      </c>
      <c r="K159" s="39">
        <f>Table3[[#This Row],[Residential Incentive Disbursements]]/'[1]1.) CLM Reference'!$B$5</f>
        <v>3.2632949876261914E-4</v>
      </c>
      <c r="L159" s="40">
        <v>0</v>
      </c>
      <c r="M159" s="39">
        <f>Table3[[#This Row],[C&amp;I CLM $ Collected]]/'[1]1.) CLM Reference'!$B$4</f>
        <v>0</v>
      </c>
      <c r="N159" s="48">
        <v>0</v>
      </c>
      <c r="O159" s="39">
        <f>Table3[[#This Row],[C&amp;I Incentive Disbursements]]/'[1]1.) CLM Reference'!$B$5</f>
        <v>0</v>
      </c>
    </row>
    <row r="160" spans="1:15" x14ac:dyDescent="0.25">
      <c r="A160" s="47">
        <v>9007620100</v>
      </c>
      <c r="B160" t="s">
        <v>1892</v>
      </c>
      <c r="C160" t="s">
        <v>1774</v>
      </c>
      <c r="D160" s="46">
        <f>Table3[[#This Row],[Residential CLM $ Collected]]+Table3[[#This Row],[C&amp;I CLM $ Collected]]</f>
        <v>131180.3829</v>
      </c>
      <c r="E160" s="39">
        <f>Table3[[#This Row],[CLM $ Collected ]]/'[1]1.) CLM Reference'!$B$4</f>
        <v>1.2393414673554737E-3</v>
      </c>
      <c r="F160" s="46">
        <f>Table3[[#This Row],[Residential Incentive Disbursements]]+Table3[[#This Row],[C&amp;I Incentive Disbursements]]</f>
        <v>86581.919999999809</v>
      </c>
      <c r="G160" s="39">
        <f>Table3[[#This Row],[Incentive Disbursements]]/'[1]1.) CLM Reference'!$B$5</f>
        <v>9.7644694853375649E-4</v>
      </c>
      <c r="H160" s="46">
        <v>101507.550921</v>
      </c>
      <c r="I160" s="39">
        <f>Table3[[#This Row],[Residential CLM $ Collected]]/'[1]1.) CLM Reference'!$B$4</f>
        <v>9.5900403951399522E-4</v>
      </c>
      <c r="J160" s="48">
        <v>35233.729999999901</v>
      </c>
      <c r="K160" s="39">
        <f>Table3[[#This Row],[Residential Incentive Disbursements]]/'[1]1.) CLM Reference'!$B$5</f>
        <v>3.9735626264654619E-4</v>
      </c>
      <c r="L160" s="40">
        <v>29672.831978999999</v>
      </c>
      <c r="M160" s="39">
        <f>Table3[[#This Row],[C&amp;I CLM $ Collected]]/'[1]1.) CLM Reference'!$B$4</f>
        <v>2.8033742784147863E-4</v>
      </c>
      <c r="N160" s="48">
        <v>51348.1899999999</v>
      </c>
      <c r="O160" s="39">
        <f>Table3[[#This Row],[C&amp;I Incentive Disbursements]]/'[1]1.) CLM Reference'!$B$5</f>
        <v>5.7909068588721019E-4</v>
      </c>
    </row>
    <row r="161" spans="1:15" x14ac:dyDescent="0.25">
      <c r="A161" s="47">
        <v>9007585100</v>
      </c>
      <c r="B161" t="s">
        <v>1891</v>
      </c>
      <c r="C161" t="s">
        <v>1774</v>
      </c>
      <c r="D161" s="46">
        <f>Table3[[#This Row],[Residential CLM $ Collected]]+Table3[[#This Row],[C&amp;I CLM $ Collected]]</f>
        <v>178641.5465519994</v>
      </c>
      <c r="E161" s="39">
        <f>Table3[[#This Row],[CLM $ Collected ]]/'[1]1.) CLM Reference'!$B$4</f>
        <v>1.687736165575761E-3</v>
      </c>
      <c r="F161" s="46">
        <f>Table3[[#This Row],[Residential Incentive Disbursements]]+Table3[[#This Row],[C&amp;I Incentive Disbursements]]</f>
        <v>120087.639999999</v>
      </c>
      <c r="G161" s="39">
        <f>Table3[[#This Row],[Incentive Disbursements]]/'[1]1.) CLM Reference'!$B$5</f>
        <v>1.3543151923013435E-3</v>
      </c>
      <c r="H161" s="46">
        <v>147125.32556399942</v>
      </c>
      <c r="I161" s="39">
        <f>Table3[[#This Row],[Residential CLM $ Collected]]/'[1]1.) CLM Reference'!$B$4</f>
        <v>1.3899831120986828E-3</v>
      </c>
      <c r="J161" s="48">
        <v>104687.299999999</v>
      </c>
      <c r="K161" s="39">
        <f>Table3[[#This Row],[Residential Incentive Disbursements]]/'[1]1.) CLM Reference'!$B$5</f>
        <v>1.1806344169225766E-3</v>
      </c>
      <c r="L161" s="40">
        <v>31516.220988000001</v>
      </c>
      <c r="M161" s="39">
        <f>Table3[[#This Row],[C&amp;I CLM $ Collected]]/'[1]1.) CLM Reference'!$B$4</f>
        <v>2.9775305347707823E-4</v>
      </c>
      <c r="N161" s="48">
        <v>15400.34</v>
      </c>
      <c r="O161" s="39">
        <f>Table3[[#This Row],[C&amp;I Incentive Disbursements]]/'[1]1.) CLM Reference'!$B$5</f>
        <v>1.7368077537876711E-4</v>
      </c>
    </row>
    <row r="162" spans="1:15" x14ac:dyDescent="0.25">
      <c r="A162" s="47">
        <v>9009190303</v>
      </c>
      <c r="B162" t="s">
        <v>1891</v>
      </c>
      <c r="C162" t="s">
        <v>1774</v>
      </c>
      <c r="D162" s="46">
        <f>Table3[[#This Row],[Residential CLM $ Collected]]+Table3[[#This Row],[C&amp;I CLM $ Collected]]</f>
        <v>79.527419999999992</v>
      </c>
      <c r="E162" s="39">
        <f>Table3[[#This Row],[CLM $ Collected ]]/'[1]1.) CLM Reference'!$B$4</f>
        <v>7.5134427281653446E-7</v>
      </c>
      <c r="F162" s="46">
        <f>Table3[[#This Row],[Residential Incentive Disbursements]]+Table3[[#This Row],[C&amp;I Incentive Disbursements]]</f>
        <v>0</v>
      </c>
      <c r="G162" s="39">
        <f>Table3[[#This Row],[Incentive Disbursements]]/'[1]1.) CLM Reference'!$B$5</f>
        <v>0</v>
      </c>
      <c r="H162" s="46">
        <v>79.527419999999992</v>
      </c>
      <c r="I162" s="39">
        <f>Table3[[#This Row],[Residential CLM $ Collected]]/'[1]1.) CLM Reference'!$B$4</f>
        <v>7.5134427281653446E-7</v>
      </c>
      <c r="J162" s="48">
        <v>0</v>
      </c>
      <c r="K162" s="39">
        <f>Table3[[#This Row],[Residential Incentive Disbursements]]/'[1]1.) CLM Reference'!$B$5</f>
        <v>0</v>
      </c>
      <c r="L162" s="40">
        <v>0</v>
      </c>
      <c r="M162" s="39">
        <f>Table3[[#This Row],[C&amp;I CLM $ Collected]]/'[1]1.) CLM Reference'!$B$4</f>
        <v>0</v>
      </c>
      <c r="N162" s="48">
        <v>0</v>
      </c>
      <c r="O162" s="39">
        <f>Table3[[#This Row],[C&amp;I Incentive Disbursements]]/'[1]1.) CLM Reference'!$B$5</f>
        <v>0</v>
      </c>
    </row>
    <row r="163" spans="1:15" x14ac:dyDescent="0.25">
      <c r="A163" s="47">
        <v>9003470100</v>
      </c>
      <c r="B163" t="s">
        <v>1890</v>
      </c>
      <c r="C163" t="s">
        <v>1774</v>
      </c>
      <c r="D163" s="46">
        <f>Table3[[#This Row],[Residential CLM $ Collected]]+Table3[[#This Row],[C&amp;I CLM $ Collected]]</f>
        <v>170183.682963</v>
      </c>
      <c r="E163" s="39">
        <f>Table3[[#This Row],[CLM $ Collected ]]/'[1]1.) CLM Reference'!$B$4</f>
        <v>1.6078295450936907E-3</v>
      </c>
      <c r="F163" s="46">
        <f>Table3[[#This Row],[Residential Incentive Disbursements]]+Table3[[#This Row],[C&amp;I Incentive Disbursements]]</f>
        <v>316028.0699999989</v>
      </c>
      <c r="G163" s="39">
        <f>Table3[[#This Row],[Incentive Disbursements]]/'[1]1.) CLM Reference'!$B$5</f>
        <v>3.5640771722608138E-3</v>
      </c>
      <c r="H163" s="46">
        <v>108712.561671</v>
      </c>
      <c r="I163" s="39">
        <f>Table3[[#This Row],[Residential CLM $ Collected]]/'[1]1.) CLM Reference'!$B$4</f>
        <v>1.0270741914514536E-3</v>
      </c>
      <c r="J163" s="48">
        <v>273384.96999999898</v>
      </c>
      <c r="K163" s="39">
        <f>Table3[[#This Row],[Residential Incentive Disbursements]]/'[1]1.) CLM Reference'!$B$5</f>
        <v>3.0831600839007975E-3</v>
      </c>
      <c r="L163" s="40">
        <v>61471.121291999996</v>
      </c>
      <c r="M163" s="39">
        <f>Table3[[#This Row],[C&amp;I CLM $ Collected]]/'[1]1.) CLM Reference'!$B$4</f>
        <v>5.807553536422372E-4</v>
      </c>
      <c r="N163" s="48">
        <v>42643.099999999897</v>
      </c>
      <c r="O163" s="39">
        <f>Table3[[#This Row],[C&amp;I Incentive Disbursements]]/'[1]1.) CLM Reference'!$B$5</f>
        <v>4.8091708836001579E-4</v>
      </c>
    </row>
    <row r="164" spans="1:15" x14ac:dyDescent="0.25">
      <c r="A164" s="47">
        <v>9003477101</v>
      </c>
      <c r="B164" t="s">
        <v>1890</v>
      </c>
      <c r="C164" t="s">
        <v>1774</v>
      </c>
      <c r="D164" s="46">
        <f>Table3[[#This Row],[Residential CLM $ Collected]]+Table3[[#This Row],[C&amp;I CLM $ Collected]]</f>
        <v>274.64912999999996</v>
      </c>
      <c r="E164" s="39">
        <f>Table3[[#This Row],[CLM $ Collected ]]/'[1]1.) CLM Reference'!$B$4</f>
        <v>2.5947786418765229E-6</v>
      </c>
      <c r="F164" s="46">
        <f>Table3[[#This Row],[Residential Incentive Disbursements]]+Table3[[#This Row],[C&amp;I Incentive Disbursements]]</f>
        <v>0</v>
      </c>
      <c r="G164" s="39">
        <f>Table3[[#This Row],[Incentive Disbursements]]/'[1]1.) CLM Reference'!$B$5</f>
        <v>0</v>
      </c>
      <c r="H164" s="46">
        <v>274.64912999999996</v>
      </c>
      <c r="I164" s="39">
        <f>Table3[[#This Row],[Residential CLM $ Collected]]/'[1]1.) CLM Reference'!$B$4</f>
        <v>2.5947786418765229E-6</v>
      </c>
      <c r="J164" s="48">
        <v>0</v>
      </c>
      <c r="K164" s="39">
        <f>Table3[[#This Row],[Residential Incentive Disbursements]]/'[1]1.) CLM Reference'!$B$5</f>
        <v>0</v>
      </c>
      <c r="L164" s="40">
        <v>0</v>
      </c>
      <c r="M164" s="39">
        <f>Table3[[#This Row],[C&amp;I CLM $ Collected]]/'[1]1.) CLM Reference'!$B$4</f>
        <v>0</v>
      </c>
      <c r="N164" s="48">
        <v>0</v>
      </c>
      <c r="O164" s="39">
        <f>Table3[[#This Row],[C&amp;I Incentive Disbursements]]/'[1]1.) CLM Reference'!$B$5</f>
        <v>0</v>
      </c>
    </row>
    <row r="165" spans="1:15" x14ac:dyDescent="0.25">
      <c r="A165" s="47">
        <v>9007595101</v>
      </c>
      <c r="B165" t="s">
        <v>1889</v>
      </c>
      <c r="C165" t="s">
        <v>1774</v>
      </c>
      <c r="D165" s="46">
        <f>Table3[[#This Row],[Residential CLM $ Collected]]+Table3[[#This Row],[C&amp;I CLM $ Collected]]</f>
        <v>48715.461206999942</v>
      </c>
      <c r="E165" s="39">
        <f>Table3[[#This Row],[CLM $ Collected ]]/'[1]1.) CLM Reference'!$B$4</f>
        <v>4.6024481588231414E-4</v>
      </c>
      <c r="F165" s="46">
        <f>Table3[[#This Row],[Residential Incentive Disbursements]]+Table3[[#This Row],[C&amp;I Incentive Disbursements]]</f>
        <v>15186.539999999901</v>
      </c>
      <c r="G165" s="39">
        <f>Table3[[#This Row],[Incentive Disbursements]]/'[1]1.) CLM Reference'!$B$5</f>
        <v>1.712695981076161E-4</v>
      </c>
      <c r="H165" s="46">
        <v>48715.461206999942</v>
      </c>
      <c r="I165" s="39">
        <f>Table3[[#This Row],[Residential CLM $ Collected]]/'[1]1.) CLM Reference'!$B$4</f>
        <v>4.6024481588231414E-4</v>
      </c>
      <c r="J165" s="48">
        <v>15186.539999999901</v>
      </c>
      <c r="K165" s="39">
        <f>Table3[[#This Row],[Residential Incentive Disbursements]]/'[1]1.) CLM Reference'!$B$5</f>
        <v>1.712695981076161E-4</v>
      </c>
      <c r="L165" s="40">
        <v>0</v>
      </c>
      <c r="M165" s="39">
        <f>Table3[[#This Row],[C&amp;I CLM $ Collected]]/'[1]1.) CLM Reference'!$B$4</f>
        <v>0</v>
      </c>
      <c r="N165" s="48">
        <v>0</v>
      </c>
      <c r="O165" s="39">
        <f>Table3[[#This Row],[C&amp;I Incentive Disbursements]]/'[1]1.) CLM Reference'!$B$5</f>
        <v>0</v>
      </c>
    </row>
    <row r="166" spans="1:15" x14ac:dyDescent="0.25">
      <c r="A166" s="47">
        <v>9007595102</v>
      </c>
      <c r="B166" t="s">
        <v>1889</v>
      </c>
      <c r="C166" t="s">
        <v>1774</v>
      </c>
      <c r="D166" s="46">
        <f>Table3[[#This Row],[Residential CLM $ Collected]]+Table3[[#This Row],[C&amp;I CLM $ Collected]]</f>
        <v>167810.32529099999</v>
      </c>
      <c r="E166" s="39">
        <f>Table3[[#This Row],[CLM $ Collected ]]/'[1]1.) CLM Reference'!$B$4</f>
        <v>1.5854069807227807E-3</v>
      </c>
      <c r="F166" s="46">
        <f>Table3[[#This Row],[Residential Incentive Disbursements]]+Table3[[#This Row],[C&amp;I Incentive Disbursements]]</f>
        <v>113438.48</v>
      </c>
      <c r="G166" s="39">
        <f>Table3[[#This Row],[Incentive Disbursements]]/'[1]1.) CLM Reference'!$B$5</f>
        <v>1.2793278047230623E-3</v>
      </c>
      <c r="H166" s="46">
        <v>151009.00623899998</v>
      </c>
      <c r="I166" s="39">
        <f>Table3[[#This Row],[Residential CLM $ Collected]]/'[1]1.) CLM Reference'!$B$4</f>
        <v>1.4266746234366582E-3</v>
      </c>
      <c r="J166" s="48">
        <v>108338.48</v>
      </c>
      <c r="K166" s="39">
        <f>Table3[[#This Row],[Residential Incentive Disbursements]]/'[1]1.) CLM Reference'!$B$5</f>
        <v>1.221811415186746E-3</v>
      </c>
      <c r="L166" s="40">
        <v>16801.319051999999</v>
      </c>
      <c r="M166" s="39">
        <f>Table3[[#This Row],[C&amp;I CLM $ Collected]]/'[1]1.) CLM Reference'!$B$4</f>
        <v>1.5873235728612251E-4</v>
      </c>
      <c r="N166" s="48">
        <v>5100</v>
      </c>
      <c r="O166" s="39">
        <f>Table3[[#This Row],[C&amp;I Incentive Disbursements]]/'[1]1.) CLM Reference'!$B$5</f>
        <v>5.7516389536316231E-5</v>
      </c>
    </row>
    <row r="167" spans="1:15" x14ac:dyDescent="0.25">
      <c r="A167" s="47">
        <v>9007550100</v>
      </c>
      <c r="B167" t="s">
        <v>1888</v>
      </c>
      <c r="C167" t="s">
        <v>1774</v>
      </c>
      <c r="D167" s="46">
        <f>Table3[[#This Row],[Residential CLM $ Collected]]+Table3[[#This Row],[C&amp;I CLM $ Collected]]</f>
        <v>201385.98326699939</v>
      </c>
      <c r="E167" s="39">
        <f>Table3[[#This Row],[CLM $ Collected ]]/'[1]1.) CLM Reference'!$B$4</f>
        <v>1.9026167974918139E-3</v>
      </c>
      <c r="F167" s="46">
        <f>Table3[[#This Row],[Residential Incentive Disbursements]]+Table3[[#This Row],[C&amp;I Incentive Disbursements]]</f>
        <v>182263.99999999991</v>
      </c>
      <c r="G167" s="39">
        <f>Table3[[#This Row],[Incentive Disbursements]]/'[1]1.) CLM Reference'!$B$5</f>
        <v>2.0555229847935559E-3</v>
      </c>
      <c r="H167" s="46">
        <v>158360.39200799944</v>
      </c>
      <c r="I167" s="39">
        <f>Table3[[#This Row],[Residential CLM $ Collected]]/'[1]1.) CLM Reference'!$B$4</f>
        <v>1.4961276698802963E-3</v>
      </c>
      <c r="J167" s="48">
        <v>131773.63</v>
      </c>
      <c r="K167" s="39">
        <f>Table3[[#This Row],[Residential Incentive Disbursements]]/'[1]1.) CLM Reference'!$B$5</f>
        <v>1.4861065556263542E-3</v>
      </c>
      <c r="L167" s="40">
        <v>43025.591258999943</v>
      </c>
      <c r="M167" s="39">
        <f>Table3[[#This Row],[C&amp;I CLM $ Collected]]/'[1]1.) CLM Reference'!$B$4</f>
        <v>4.0648912761151755E-4</v>
      </c>
      <c r="N167" s="48">
        <v>50490.369999999901</v>
      </c>
      <c r="O167" s="39">
        <f>Table3[[#This Row],[C&amp;I Incentive Disbursements]]/'[1]1.) CLM Reference'!$B$5</f>
        <v>5.6941642916720177E-4</v>
      </c>
    </row>
    <row r="168" spans="1:15" x14ac:dyDescent="0.25">
      <c r="A168" s="47">
        <v>9007550201</v>
      </c>
      <c r="B168" t="s">
        <v>1888</v>
      </c>
      <c r="C168" t="s">
        <v>1774</v>
      </c>
      <c r="D168" s="46">
        <f>Table3[[#This Row],[Residential CLM $ Collected]]+Table3[[#This Row],[C&amp;I CLM $ Collected]]</f>
        <v>57669.688502999998</v>
      </c>
      <c r="E168" s="39">
        <f>Table3[[#This Row],[CLM $ Collected ]]/'[1]1.) CLM Reference'!$B$4</f>
        <v>5.4484088848654453E-4</v>
      </c>
      <c r="F168" s="46">
        <f>Table3[[#This Row],[Residential Incentive Disbursements]]+Table3[[#This Row],[C&amp;I Incentive Disbursements]]</f>
        <v>15880.18</v>
      </c>
      <c r="G168" s="39">
        <f>Table3[[#This Row],[Incentive Disbursements]]/'[1]1.) CLM Reference'!$B$5</f>
        <v>1.7909227819349377E-4</v>
      </c>
      <c r="H168" s="46">
        <v>57669.688502999998</v>
      </c>
      <c r="I168" s="39">
        <f>Table3[[#This Row],[Residential CLM $ Collected]]/'[1]1.) CLM Reference'!$B$4</f>
        <v>5.4484088848654453E-4</v>
      </c>
      <c r="J168" s="48">
        <v>15880.18</v>
      </c>
      <c r="K168" s="39">
        <f>Table3[[#This Row],[Residential Incentive Disbursements]]/'[1]1.) CLM Reference'!$B$5</f>
        <v>1.7909227819349377E-4</v>
      </c>
      <c r="L168" s="40">
        <v>0</v>
      </c>
      <c r="M168" s="39">
        <f>Table3[[#This Row],[C&amp;I CLM $ Collected]]/'[1]1.) CLM Reference'!$B$4</f>
        <v>0</v>
      </c>
      <c r="N168" s="48">
        <v>0</v>
      </c>
      <c r="O168" s="39">
        <f>Table3[[#This Row],[C&amp;I Incentive Disbursements]]/'[1]1.) CLM Reference'!$B$5</f>
        <v>0</v>
      </c>
    </row>
    <row r="169" spans="1:15" x14ac:dyDescent="0.25">
      <c r="A169" s="47">
        <v>9007550202</v>
      </c>
      <c r="B169" t="s">
        <v>1888</v>
      </c>
      <c r="C169" t="s">
        <v>1774</v>
      </c>
      <c r="D169" s="46">
        <f>Table3[[#This Row],[Residential CLM $ Collected]]+Table3[[#This Row],[C&amp;I CLM $ Collected]]</f>
        <v>54582.417728999942</v>
      </c>
      <c r="E169" s="39">
        <f>Table3[[#This Row],[CLM $ Collected ]]/'[1]1.) CLM Reference'!$B$4</f>
        <v>5.1567354954006788E-4</v>
      </c>
      <c r="F169" s="46">
        <f>Table3[[#This Row],[Residential Incentive Disbursements]]+Table3[[#This Row],[C&amp;I Incentive Disbursements]]</f>
        <v>13050.22</v>
      </c>
      <c r="G169" s="39">
        <f>Table3[[#This Row],[Incentive Disbursements]]/'[1]1.) CLM Reference'!$B$5</f>
        <v>1.4717677197149506E-4</v>
      </c>
      <c r="H169" s="46">
        <v>54582.417728999942</v>
      </c>
      <c r="I169" s="39">
        <f>Table3[[#This Row],[Residential CLM $ Collected]]/'[1]1.) CLM Reference'!$B$4</f>
        <v>5.1567354954006788E-4</v>
      </c>
      <c r="J169" s="48">
        <v>13050.22</v>
      </c>
      <c r="K169" s="39">
        <f>Table3[[#This Row],[Residential Incentive Disbursements]]/'[1]1.) CLM Reference'!$B$5</f>
        <v>1.4717677197149506E-4</v>
      </c>
      <c r="L169" s="40">
        <v>0</v>
      </c>
      <c r="M169" s="39">
        <f>Table3[[#This Row],[C&amp;I CLM $ Collected]]/'[1]1.) CLM Reference'!$B$4</f>
        <v>0</v>
      </c>
      <c r="N169" s="48">
        <v>0</v>
      </c>
      <c r="O169" s="39">
        <f>Table3[[#This Row],[C&amp;I Incentive Disbursements]]/'[1]1.) CLM Reference'!$B$5</f>
        <v>0</v>
      </c>
    </row>
    <row r="170" spans="1:15" x14ac:dyDescent="0.25">
      <c r="A170" s="47">
        <v>9007590100</v>
      </c>
      <c r="B170" t="s">
        <v>1888</v>
      </c>
      <c r="C170" t="s">
        <v>1774</v>
      </c>
      <c r="D170" s="46">
        <f>Table3[[#This Row],[Residential CLM $ Collected]]+Table3[[#This Row],[C&amp;I CLM $ Collected]]</f>
        <v>656.37054000000001</v>
      </c>
      <c r="E170" s="39">
        <f>Table3[[#This Row],[CLM $ Collected ]]/'[1]1.) CLM Reference'!$B$4</f>
        <v>6.201134729059437E-6</v>
      </c>
      <c r="F170" s="46">
        <f>Table3[[#This Row],[Residential Incentive Disbursements]]+Table3[[#This Row],[C&amp;I Incentive Disbursements]]</f>
        <v>0</v>
      </c>
      <c r="G170" s="39">
        <f>Table3[[#This Row],[Incentive Disbursements]]/'[1]1.) CLM Reference'!$B$5</f>
        <v>0</v>
      </c>
      <c r="H170" s="46">
        <v>656.37054000000001</v>
      </c>
      <c r="I170" s="39">
        <f>Table3[[#This Row],[Residential CLM $ Collected]]/'[1]1.) CLM Reference'!$B$4</f>
        <v>6.201134729059437E-6</v>
      </c>
      <c r="J170" s="48">
        <v>0</v>
      </c>
      <c r="K170" s="39">
        <f>Table3[[#This Row],[Residential Incentive Disbursements]]/'[1]1.) CLM Reference'!$B$5</f>
        <v>0</v>
      </c>
      <c r="L170" s="40">
        <v>0</v>
      </c>
      <c r="M170" s="39">
        <f>Table3[[#This Row],[C&amp;I CLM $ Collected]]/'[1]1.) CLM Reference'!$B$4</f>
        <v>0</v>
      </c>
      <c r="N170" s="48">
        <v>0</v>
      </c>
      <c r="O170" s="39">
        <f>Table3[[#This Row],[C&amp;I Incentive Disbursements]]/'[1]1.) CLM Reference'!$B$5</f>
        <v>0</v>
      </c>
    </row>
    <row r="171" spans="1:15" x14ac:dyDescent="0.25">
      <c r="A171" s="47">
        <v>9003500300</v>
      </c>
      <c r="B171" t="s">
        <v>1887</v>
      </c>
      <c r="C171" t="s">
        <v>1774</v>
      </c>
      <c r="D171" s="46">
        <f>Table3[[#This Row],[Residential CLM $ Collected]]+Table3[[#This Row],[C&amp;I CLM $ Collected]]</f>
        <v>140.85980999999998</v>
      </c>
      <c r="E171" s="39">
        <f>Table3[[#This Row],[CLM $ Collected ]]/'[1]1.) CLM Reference'!$B$4</f>
        <v>1.3307889469257924E-6</v>
      </c>
      <c r="F171" s="46">
        <f>Table3[[#This Row],[Residential Incentive Disbursements]]+Table3[[#This Row],[C&amp;I Incentive Disbursements]]</f>
        <v>0</v>
      </c>
      <c r="G171" s="39">
        <f>Table3[[#This Row],[Incentive Disbursements]]/'[1]1.) CLM Reference'!$B$5</f>
        <v>0</v>
      </c>
      <c r="H171" s="46">
        <v>140.85980999999998</v>
      </c>
      <c r="I171" s="39">
        <f>Table3[[#This Row],[Residential CLM $ Collected]]/'[1]1.) CLM Reference'!$B$4</f>
        <v>1.3307889469257924E-6</v>
      </c>
      <c r="J171" s="48">
        <v>0</v>
      </c>
      <c r="K171" s="39">
        <f>Table3[[#This Row],[Residential Incentive Disbursements]]/'[1]1.) CLM Reference'!$B$5</f>
        <v>0</v>
      </c>
      <c r="L171" s="40">
        <v>0</v>
      </c>
      <c r="M171" s="39">
        <f>Table3[[#This Row],[C&amp;I CLM $ Collected]]/'[1]1.) CLM Reference'!$B$4</f>
        <v>0</v>
      </c>
      <c r="N171" s="48">
        <v>0</v>
      </c>
      <c r="O171" s="39">
        <f>Table3[[#This Row],[C&amp;I Incentive Disbursements]]/'[1]1.) CLM Reference'!$B$5</f>
        <v>0</v>
      </c>
    </row>
    <row r="172" spans="1:15" x14ac:dyDescent="0.25">
      <c r="A172" s="47">
        <v>9003510100</v>
      </c>
      <c r="B172" t="s">
        <v>1887</v>
      </c>
      <c r="C172" t="s">
        <v>1774</v>
      </c>
      <c r="D172" s="46">
        <f>Table3[[#This Row],[Residential CLM $ Collected]]+Table3[[#This Row],[C&amp;I CLM $ Collected]]</f>
        <v>22737.580550999941</v>
      </c>
      <c r="E172" s="39">
        <f>Table3[[#This Row],[CLM $ Collected ]]/'[1]1.) CLM Reference'!$B$4</f>
        <v>2.14815857533143E-4</v>
      </c>
      <c r="F172" s="46">
        <f>Table3[[#This Row],[Residential Incentive Disbursements]]+Table3[[#This Row],[C&amp;I Incentive Disbursements]]</f>
        <v>1876.3099999999899</v>
      </c>
      <c r="G172" s="39">
        <f>Table3[[#This Row],[Incentive Disbursements]]/'[1]1.) CLM Reference'!$B$5</f>
        <v>2.1160505264879395E-5</v>
      </c>
      <c r="H172" s="46">
        <v>22737.580550999941</v>
      </c>
      <c r="I172" s="39">
        <f>Table3[[#This Row],[Residential CLM $ Collected]]/'[1]1.) CLM Reference'!$B$4</f>
        <v>2.14815857533143E-4</v>
      </c>
      <c r="J172" s="48">
        <v>1876.3099999999899</v>
      </c>
      <c r="K172" s="39">
        <f>Table3[[#This Row],[Residential Incentive Disbursements]]/'[1]1.) CLM Reference'!$B$5</f>
        <v>2.1160505264879395E-5</v>
      </c>
      <c r="L172" s="40">
        <v>0</v>
      </c>
      <c r="M172" s="39">
        <f>Table3[[#This Row],[C&amp;I CLM $ Collected]]/'[1]1.) CLM Reference'!$B$4</f>
        <v>0</v>
      </c>
      <c r="N172" s="48">
        <v>0</v>
      </c>
      <c r="O172" s="39">
        <f>Table3[[#This Row],[C&amp;I Incentive Disbursements]]/'[1]1.) CLM Reference'!$B$5</f>
        <v>0</v>
      </c>
    </row>
    <row r="173" spans="1:15" x14ac:dyDescent="0.25">
      <c r="A173" s="47">
        <v>9003510200</v>
      </c>
      <c r="B173" t="s">
        <v>1887</v>
      </c>
      <c r="C173" t="s">
        <v>1774</v>
      </c>
      <c r="D173" s="46">
        <f>Table3[[#This Row],[Residential CLM $ Collected]]+Table3[[#This Row],[C&amp;I CLM $ Collected]]</f>
        <v>18850.030667999941</v>
      </c>
      <c r="E173" s="39">
        <f>Table3[[#This Row],[CLM $ Collected ]]/'[1]1.) CLM Reference'!$B$4</f>
        <v>1.7808779141606493E-4</v>
      </c>
      <c r="F173" s="46">
        <f>Table3[[#This Row],[Residential Incentive Disbursements]]+Table3[[#This Row],[C&amp;I Incentive Disbursements]]</f>
        <v>1484.8599999999899</v>
      </c>
      <c r="G173" s="39">
        <f>Table3[[#This Row],[Incentive Disbursements]]/'[1]1.) CLM Reference'!$B$5</f>
        <v>1.6745840424881163E-5</v>
      </c>
      <c r="H173" s="46">
        <v>18850.030667999941</v>
      </c>
      <c r="I173" s="39">
        <f>Table3[[#This Row],[Residential CLM $ Collected]]/'[1]1.) CLM Reference'!$B$4</f>
        <v>1.7808779141606493E-4</v>
      </c>
      <c r="J173" s="48">
        <v>1484.8599999999899</v>
      </c>
      <c r="K173" s="39">
        <f>Table3[[#This Row],[Residential Incentive Disbursements]]/'[1]1.) CLM Reference'!$B$5</f>
        <v>1.6745840424881163E-5</v>
      </c>
      <c r="L173" s="40">
        <v>0</v>
      </c>
      <c r="M173" s="39">
        <f>Table3[[#This Row],[C&amp;I CLM $ Collected]]/'[1]1.) CLM Reference'!$B$4</f>
        <v>0</v>
      </c>
      <c r="N173" s="48">
        <v>0</v>
      </c>
      <c r="O173" s="39">
        <f>Table3[[#This Row],[C&amp;I Incentive Disbursements]]/'[1]1.) CLM Reference'!$B$5</f>
        <v>0</v>
      </c>
    </row>
    <row r="174" spans="1:15" x14ac:dyDescent="0.25">
      <c r="A174" s="47">
        <v>9003510300</v>
      </c>
      <c r="B174" t="s">
        <v>1887</v>
      </c>
      <c r="C174" t="s">
        <v>1774</v>
      </c>
      <c r="D174" s="46">
        <f>Table3[[#This Row],[Residential CLM $ Collected]]+Table3[[#This Row],[C&amp;I CLM $ Collected]]</f>
        <v>35384.152104000001</v>
      </c>
      <c r="E174" s="39">
        <f>Table3[[#This Row],[CLM $ Collected ]]/'[1]1.) CLM Reference'!$B$4</f>
        <v>3.3429576907951407E-4</v>
      </c>
      <c r="F174" s="46">
        <f>Table3[[#This Row],[Residential Incentive Disbursements]]+Table3[[#This Row],[C&amp;I Incentive Disbursements]]</f>
        <v>3813.9299999999898</v>
      </c>
      <c r="G174" s="39">
        <f>Table3[[#This Row],[Incentive Disbursements]]/'[1]1.) CLM Reference'!$B$5</f>
        <v>4.3012447753772936E-5</v>
      </c>
      <c r="H174" s="46">
        <v>35226.728522999998</v>
      </c>
      <c r="I174" s="39">
        <f>Table3[[#This Row],[Residential CLM $ Collected]]/'[1]1.) CLM Reference'!$B$4</f>
        <v>3.3280849203732384E-4</v>
      </c>
      <c r="J174" s="48">
        <v>3813.9299999999898</v>
      </c>
      <c r="K174" s="39">
        <f>Table3[[#This Row],[Residential Incentive Disbursements]]/'[1]1.) CLM Reference'!$B$5</f>
        <v>4.3012447753772936E-5</v>
      </c>
      <c r="L174" s="40">
        <v>157.42358099999944</v>
      </c>
      <c r="M174" s="39">
        <f>Table3[[#This Row],[C&amp;I CLM $ Collected]]/'[1]1.) CLM Reference'!$B$4</f>
        <v>1.4872770421902206E-6</v>
      </c>
      <c r="N174" s="48">
        <v>0</v>
      </c>
      <c r="O174" s="39">
        <f>Table3[[#This Row],[C&amp;I Incentive Disbursements]]/'[1]1.) CLM Reference'!$B$5</f>
        <v>0</v>
      </c>
    </row>
    <row r="175" spans="1:15" x14ac:dyDescent="0.25">
      <c r="A175" s="47">
        <v>9003510400</v>
      </c>
      <c r="B175" t="s">
        <v>1887</v>
      </c>
      <c r="C175" t="s">
        <v>1774</v>
      </c>
      <c r="D175" s="46">
        <f>Table3[[#This Row],[Residential CLM $ Collected]]+Table3[[#This Row],[C&amp;I CLM $ Collected]]</f>
        <v>45579.725540999942</v>
      </c>
      <c r="E175" s="39">
        <f>Table3[[#This Row],[CLM $ Collected ]]/'[1]1.) CLM Reference'!$B$4</f>
        <v>4.3061959940080821E-4</v>
      </c>
      <c r="F175" s="46">
        <f>Table3[[#This Row],[Residential Incentive Disbursements]]+Table3[[#This Row],[C&amp;I Incentive Disbursements]]</f>
        <v>62657.019999999902</v>
      </c>
      <c r="G175" s="39">
        <f>Table3[[#This Row],[Incentive Disbursements]]/'[1]1.) CLM Reference'!$B$5</f>
        <v>7.066285430401473E-4</v>
      </c>
      <c r="H175" s="46">
        <v>45579.725540999942</v>
      </c>
      <c r="I175" s="39">
        <f>Table3[[#This Row],[Residential CLM $ Collected]]/'[1]1.) CLM Reference'!$B$4</f>
        <v>4.3061959940080821E-4</v>
      </c>
      <c r="J175" s="48">
        <v>62657.019999999902</v>
      </c>
      <c r="K175" s="39">
        <f>Table3[[#This Row],[Residential Incentive Disbursements]]/'[1]1.) CLM Reference'!$B$5</f>
        <v>7.066285430401473E-4</v>
      </c>
      <c r="L175" s="40">
        <v>0</v>
      </c>
      <c r="M175" s="39">
        <f>Table3[[#This Row],[C&amp;I CLM $ Collected]]/'[1]1.) CLM Reference'!$B$4</f>
        <v>0</v>
      </c>
      <c r="N175" s="48">
        <v>0</v>
      </c>
      <c r="O175" s="39">
        <f>Table3[[#This Row],[C&amp;I Incentive Disbursements]]/'[1]1.) CLM Reference'!$B$5</f>
        <v>0</v>
      </c>
    </row>
    <row r="176" spans="1:15" x14ac:dyDescent="0.25">
      <c r="A176" s="47">
        <v>9003510500</v>
      </c>
      <c r="B176" t="s">
        <v>1887</v>
      </c>
      <c r="C176" t="s">
        <v>1774</v>
      </c>
      <c r="D176" s="46">
        <f>Table3[[#This Row],[Residential CLM $ Collected]]+Table3[[#This Row],[C&amp;I CLM $ Collected]]</f>
        <v>38196.442619999994</v>
      </c>
      <c r="E176" s="39">
        <f>Table3[[#This Row],[CLM $ Collected ]]/'[1]1.) CLM Reference'!$B$4</f>
        <v>3.6086520101497548E-4</v>
      </c>
      <c r="F176" s="46">
        <f>Table3[[#This Row],[Residential Incentive Disbursements]]+Table3[[#This Row],[C&amp;I Incentive Disbursements]]</f>
        <v>966</v>
      </c>
      <c r="G176" s="39">
        <f>Table3[[#This Row],[Incentive Disbursements]]/'[1]1.) CLM Reference'!$B$5</f>
        <v>1.0894280841584603E-5</v>
      </c>
      <c r="H176" s="46">
        <v>38196.442619999994</v>
      </c>
      <c r="I176" s="39">
        <f>Table3[[#This Row],[Residential CLM $ Collected]]/'[1]1.) CLM Reference'!$B$4</f>
        <v>3.6086520101497548E-4</v>
      </c>
      <c r="J176" s="48">
        <v>966</v>
      </c>
      <c r="K176" s="39">
        <f>Table3[[#This Row],[Residential Incentive Disbursements]]/'[1]1.) CLM Reference'!$B$5</f>
        <v>1.0894280841584603E-5</v>
      </c>
      <c r="L176" s="40">
        <v>0</v>
      </c>
      <c r="M176" s="39">
        <f>Table3[[#This Row],[C&amp;I CLM $ Collected]]/'[1]1.) CLM Reference'!$B$4</f>
        <v>0</v>
      </c>
      <c r="N176" s="48">
        <v>0</v>
      </c>
      <c r="O176" s="39">
        <f>Table3[[#This Row],[C&amp;I Incentive Disbursements]]/'[1]1.) CLM Reference'!$B$5</f>
        <v>0</v>
      </c>
    </row>
    <row r="177" spans="1:15" x14ac:dyDescent="0.25">
      <c r="A177" s="47">
        <v>9003510600</v>
      </c>
      <c r="B177" t="s">
        <v>1887</v>
      </c>
      <c r="C177" t="s">
        <v>1774</v>
      </c>
      <c r="D177" s="46">
        <f>Table3[[#This Row],[Residential CLM $ Collected]]+Table3[[#This Row],[C&amp;I CLM $ Collected]]</f>
        <v>45320.057117999997</v>
      </c>
      <c r="E177" s="39">
        <f>Table3[[#This Row],[CLM $ Collected ]]/'[1]1.) CLM Reference'!$B$4</f>
        <v>4.2816635267845372E-4</v>
      </c>
      <c r="F177" s="46">
        <f>Table3[[#This Row],[Residential Incentive Disbursements]]+Table3[[#This Row],[C&amp;I Incentive Disbursements]]</f>
        <v>15710.56</v>
      </c>
      <c r="G177" s="39">
        <f>Table3[[#This Row],[Incentive Disbursements]]/'[1]1.) CLM Reference'!$B$5</f>
        <v>1.7717935074385653E-4</v>
      </c>
      <c r="H177" s="46">
        <v>45320.057117999997</v>
      </c>
      <c r="I177" s="39">
        <f>Table3[[#This Row],[Residential CLM $ Collected]]/'[1]1.) CLM Reference'!$B$4</f>
        <v>4.2816635267845372E-4</v>
      </c>
      <c r="J177" s="48">
        <v>15710.56</v>
      </c>
      <c r="K177" s="39">
        <f>Table3[[#This Row],[Residential Incentive Disbursements]]/'[1]1.) CLM Reference'!$B$5</f>
        <v>1.7717935074385653E-4</v>
      </c>
      <c r="L177" s="40">
        <v>0</v>
      </c>
      <c r="M177" s="39">
        <f>Table3[[#This Row],[C&amp;I CLM $ Collected]]/'[1]1.) CLM Reference'!$B$4</f>
        <v>0</v>
      </c>
      <c r="N177" s="48">
        <v>0</v>
      </c>
      <c r="O177" s="39">
        <f>Table3[[#This Row],[C&amp;I Incentive Disbursements]]/'[1]1.) CLM Reference'!$B$5</f>
        <v>0</v>
      </c>
    </row>
    <row r="178" spans="1:15" x14ac:dyDescent="0.25">
      <c r="A178" s="47">
        <v>9003510700</v>
      </c>
      <c r="B178" t="s">
        <v>1887</v>
      </c>
      <c r="C178" t="s">
        <v>1774</v>
      </c>
      <c r="D178" s="46">
        <f>Table3[[#This Row],[Residential CLM $ Collected]]+Table3[[#This Row],[C&amp;I CLM $ Collected]]</f>
        <v>567449.97630299942</v>
      </c>
      <c r="E178" s="39">
        <f>Table3[[#This Row],[CLM $ Collected ]]/'[1]1.) CLM Reference'!$B$4</f>
        <v>5.3610476714212136E-3</v>
      </c>
      <c r="F178" s="46">
        <f>Table3[[#This Row],[Residential Incentive Disbursements]]+Table3[[#This Row],[C&amp;I Incentive Disbursements]]</f>
        <v>588815.18099999893</v>
      </c>
      <c r="G178" s="39">
        <f>Table3[[#This Row],[Incentive Disbursements]]/'[1]1.) CLM Reference'!$B$5</f>
        <v>6.640494767704409E-3</v>
      </c>
      <c r="H178" s="46">
        <v>249589.873827</v>
      </c>
      <c r="I178" s="39">
        <f>Table3[[#This Row],[Residential CLM $ Collected]]/'[1]1.) CLM Reference'!$B$4</f>
        <v>2.3580284919706676E-3</v>
      </c>
      <c r="J178" s="48">
        <v>359008.33999999898</v>
      </c>
      <c r="K178" s="39">
        <f>Table3[[#This Row],[Residential Incentive Disbursements]]/'[1]1.) CLM Reference'!$B$5</f>
        <v>4.0487967706325885E-3</v>
      </c>
      <c r="L178" s="40">
        <v>317860.10247599939</v>
      </c>
      <c r="M178" s="39">
        <f>Table3[[#This Row],[C&amp;I CLM $ Collected]]/'[1]1.) CLM Reference'!$B$4</f>
        <v>3.0030191794505456E-3</v>
      </c>
      <c r="N178" s="48">
        <v>229806.84099999999</v>
      </c>
      <c r="O178" s="39">
        <f>Table3[[#This Row],[C&amp;I Incentive Disbursements]]/'[1]1.) CLM Reference'!$B$5</f>
        <v>2.591697997071821E-3</v>
      </c>
    </row>
    <row r="179" spans="1:15" x14ac:dyDescent="0.25">
      <c r="A179" s="47">
        <v>9003510800</v>
      </c>
      <c r="B179" t="s">
        <v>1887</v>
      </c>
      <c r="C179" t="s">
        <v>1774</v>
      </c>
      <c r="D179" s="46">
        <f>Table3[[#This Row],[Residential CLM $ Collected]]+Table3[[#This Row],[C&amp;I CLM $ Collected]]</f>
        <v>31456.638359999997</v>
      </c>
      <c r="E179" s="39">
        <f>Table3[[#This Row],[CLM $ Collected ]]/'[1]1.) CLM Reference'!$B$4</f>
        <v>2.9719013987687394E-4</v>
      </c>
      <c r="F179" s="46">
        <f>Table3[[#This Row],[Residential Incentive Disbursements]]+Table3[[#This Row],[C&amp;I Incentive Disbursements]]</f>
        <v>33310.11</v>
      </c>
      <c r="G179" s="39">
        <f>Table3[[#This Row],[Incentive Disbursements]]/'[1]1.) CLM Reference'!$B$5</f>
        <v>3.7566220828579266E-4</v>
      </c>
      <c r="H179" s="46">
        <v>31456.638359999997</v>
      </c>
      <c r="I179" s="39">
        <f>Table3[[#This Row],[Residential CLM $ Collected]]/'[1]1.) CLM Reference'!$B$4</f>
        <v>2.9719013987687394E-4</v>
      </c>
      <c r="J179" s="48">
        <v>33310.11</v>
      </c>
      <c r="K179" s="39">
        <f>Table3[[#This Row],[Residential Incentive Disbursements]]/'[1]1.) CLM Reference'!$B$5</f>
        <v>3.7566220828579266E-4</v>
      </c>
      <c r="L179" s="40">
        <v>0</v>
      </c>
      <c r="M179" s="39">
        <f>Table3[[#This Row],[C&amp;I CLM $ Collected]]/'[1]1.) CLM Reference'!$B$4</f>
        <v>0</v>
      </c>
      <c r="N179" s="48">
        <v>0</v>
      </c>
      <c r="O179" s="39">
        <f>Table3[[#This Row],[C&amp;I Incentive Disbursements]]/'[1]1.) CLM Reference'!$B$5</f>
        <v>0</v>
      </c>
    </row>
    <row r="180" spans="1:15" x14ac:dyDescent="0.25">
      <c r="A180" s="47">
        <v>9003510900</v>
      </c>
      <c r="B180" t="s">
        <v>1887</v>
      </c>
      <c r="C180" t="s">
        <v>1774</v>
      </c>
      <c r="D180" s="46">
        <f>Table3[[#This Row],[Residential CLM $ Collected]]+Table3[[#This Row],[C&amp;I CLM $ Collected]]</f>
        <v>42578.615519999999</v>
      </c>
      <c r="E180" s="39">
        <f>Table3[[#This Row],[CLM $ Collected ]]/'[1]1.) CLM Reference'!$B$4</f>
        <v>4.0226627388904618E-4</v>
      </c>
      <c r="F180" s="46">
        <f>Table3[[#This Row],[Residential Incentive Disbursements]]+Table3[[#This Row],[C&amp;I Incentive Disbursements]]</f>
        <v>13413.129999999899</v>
      </c>
      <c r="G180" s="39">
        <f>Table3[[#This Row],[Incentive Disbursements]]/'[1]1.) CLM Reference'!$B$5</f>
        <v>1.5126957058455754E-4</v>
      </c>
      <c r="H180" s="46">
        <v>42578.615519999999</v>
      </c>
      <c r="I180" s="39">
        <f>Table3[[#This Row],[Residential CLM $ Collected]]/'[1]1.) CLM Reference'!$B$4</f>
        <v>4.0226627388904618E-4</v>
      </c>
      <c r="J180" s="48">
        <v>13413.129999999899</v>
      </c>
      <c r="K180" s="39">
        <f>Table3[[#This Row],[Residential Incentive Disbursements]]/'[1]1.) CLM Reference'!$B$5</f>
        <v>1.5126957058455754E-4</v>
      </c>
      <c r="L180" s="40">
        <v>0</v>
      </c>
      <c r="M180" s="39">
        <f>Table3[[#This Row],[C&amp;I CLM $ Collected]]/'[1]1.) CLM Reference'!$B$4</f>
        <v>0</v>
      </c>
      <c r="N180" s="48">
        <v>0</v>
      </c>
      <c r="O180" s="39">
        <f>Table3[[#This Row],[C&amp;I Incentive Disbursements]]/'[1]1.) CLM Reference'!$B$5</f>
        <v>0</v>
      </c>
    </row>
    <row r="181" spans="1:15" x14ac:dyDescent="0.25">
      <c r="A181" s="47">
        <v>9003511000</v>
      </c>
      <c r="B181" t="s">
        <v>1887</v>
      </c>
      <c r="C181" t="s">
        <v>1774</v>
      </c>
      <c r="D181" s="46">
        <f>Table3[[#This Row],[Residential CLM $ Collected]]+Table3[[#This Row],[C&amp;I CLM $ Collected]]</f>
        <v>41019.365519999999</v>
      </c>
      <c r="E181" s="39">
        <f>Table3[[#This Row],[CLM $ Collected ]]/'[1]1.) CLM Reference'!$B$4</f>
        <v>3.8753508359783362E-4</v>
      </c>
      <c r="F181" s="46">
        <f>Table3[[#This Row],[Residential Incentive Disbursements]]+Table3[[#This Row],[C&amp;I Incentive Disbursements]]</f>
        <v>16075.81</v>
      </c>
      <c r="G181" s="39">
        <f>Table3[[#This Row],[Incentive Disbursements]]/'[1]1.) CLM Reference'!$B$5</f>
        <v>1.8129853922976624E-4</v>
      </c>
      <c r="H181" s="46">
        <v>41019.365519999999</v>
      </c>
      <c r="I181" s="39">
        <f>Table3[[#This Row],[Residential CLM $ Collected]]/'[1]1.) CLM Reference'!$B$4</f>
        <v>3.8753508359783362E-4</v>
      </c>
      <c r="J181" s="48">
        <v>16075.81</v>
      </c>
      <c r="K181" s="39">
        <f>Table3[[#This Row],[Residential Incentive Disbursements]]/'[1]1.) CLM Reference'!$B$5</f>
        <v>1.8129853922976624E-4</v>
      </c>
      <c r="L181" s="40">
        <v>0</v>
      </c>
      <c r="M181" s="39">
        <f>Table3[[#This Row],[C&amp;I CLM $ Collected]]/'[1]1.) CLM Reference'!$B$4</f>
        <v>0</v>
      </c>
      <c r="N181" s="48">
        <v>0</v>
      </c>
      <c r="O181" s="39">
        <f>Table3[[#This Row],[C&amp;I Incentive Disbursements]]/'[1]1.) CLM Reference'!$B$5</f>
        <v>0</v>
      </c>
    </row>
    <row r="182" spans="1:15" x14ac:dyDescent="0.25">
      <c r="A182" s="47">
        <v>9003511100</v>
      </c>
      <c r="B182" t="s">
        <v>1887</v>
      </c>
      <c r="C182" t="s">
        <v>1774</v>
      </c>
      <c r="D182" s="46">
        <f>Table3[[#This Row],[Residential CLM $ Collected]]+Table3[[#This Row],[C&amp;I CLM $ Collected]]</f>
        <v>43302.175559999996</v>
      </c>
      <c r="E182" s="39">
        <f>Table3[[#This Row],[CLM $ Collected ]]/'[1]1.) CLM Reference'!$B$4</f>
        <v>4.0910218899974511E-4</v>
      </c>
      <c r="F182" s="46">
        <f>Table3[[#This Row],[Residential Incentive Disbursements]]+Table3[[#This Row],[C&amp;I Incentive Disbursements]]</f>
        <v>8356.5999999999894</v>
      </c>
      <c r="G182" s="39">
        <f>Table3[[#This Row],[Incentive Disbursements]]/'[1]1.) CLM Reference'!$B$5</f>
        <v>9.4243423686113644E-5</v>
      </c>
      <c r="H182" s="46">
        <v>43302.175559999996</v>
      </c>
      <c r="I182" s="39">
        <f>Table3[[#This Row],[Residential CLM $ Collected]]/'[1]1.) CLM Reference'!$B$4</f>
        <v>4.0910218899974511E-4</v>
      </c>
      <c r="J182" s="48">
        <v>8356.5999999999894</v>
      </c>
      <c r="K182" s="39">
        <f>Table3[[#This Row],[Residential Incentive Disbursements]]/'[1]1.) CLM Reference'!$B$5</f>
        <v>9.4243423686113644E-5</v>
      </c>
      <c r="L182" s="40">
        <v>0</v>
      </c>
      <c r="M182" s="39">
        <f>Table3[[#This Row],[C&amp;I CLM $ Collected]]/'[1]1.) CLM Reference'!$B$4</f>
        <v>0</v>
      </c>
      <c r="N182" s="48">
        <v>0</v>
      </c>
      <c r="O182" s="39">
        <f>Table3[[#This Row],[C&amp;I Incentive Disbursements]]/'[1]1.) CLM Reference'!$B$5</f>
        <v>0</v>
      </c>
    </row>
    <row r="183" spans="1:15" x14ac:dyDescent="0.25">
      <c r="A183" s="47">
        <v>9003511200</v>
      </c>
      <c r="B183" t="s">
        <v>1887</v>
      </c>
      <c r="C183" t="s">
        <v>1774</v>
      </c>
      <c r="D183" s="46">
        <f>Table3[[#This Row],[Residential CLM $ Collected]]+Table3[[#This Row],[C&amp;I CLM $ Collected]]</f>
        <v>30019.23099</v>
      </c>
      <c r="E183" s="39">
        <f>Table3[[#This Row],[CLM $ Collected ]]/'[1]1.) CLM Reference'!$B$4</f>
        <v>2.8361007157899913E-4</v>
      </c>
      <c r="F183" s="46">
        <f>Table3[[#This Row],[Residential Incentive Disbursements]]+Table3[[#This Row],[C&amp;I Incentive Disbursements]]</f>
        <v>3342.6</v>
      </c>
      <c r="G183" s="39">
        <f>Table3[[#This Row],[Incentive Disbursements]]/'[1]1.) CLM Reference'!$B$5</f>
        <v>3.7696918365507962E-5</v>
      </c>
      <c r="H183" s="46">
        <v>30019.23099</v>
      </c>
      <c r="I183" s="39">
        <f>Table3[[#This Row],[Residential CLM $ Collected]]/'[1]1.) CLM Reference'!$B$4</f>
        <v>2.8361007157899913E-4</v>
      </c>
      <c r="J183" s="48">
        <v>3342.6</v>
      </c>
      <c r="K183" s="39">
        <f>Table3[[#This Row],[Residential Incentive Disbursements]]/'[1]1.) CLM Reference'!$B$5</f>
        <v>3.7696918365507962E-5</v>
      </c>
      <c r="L183" s="40">
        <v>0</v>
      </c>
      <c r="M183" s="39">
        <f>Table3[[#This Row],[C&amp;I CLM $ Collected]]/'[1]1.) CLM Reference'!$B$4</f>
        <v>0</v>
      </c>
      <c r="N183" s="48">
        <v>0</v>
      </c>
      <c r="O183" s="39">
        <f>Table3[[#This Row],[C&amp;I Incentive Disbursements]]/'[1]1.) CLM Reference'!$B$5</f>
        <v>0</v>
      </c>
    </row>
    <row r="184" spans="1:15" x14ac:dyDescent="0.25">
      <c r="A184" s="47">
        <v>9003511300</v>
      </c>
      <c r="B184" t="s">
        <v>1887</v>
      </c>
      <c r="C184" t="s">
        <v>1774</v>
      </c>
      <c r="D184" s="46">
        <f>Table3[[#This Row],[Residential CLM $ Collected]]+Table3[[#This Row],[C&amp;I CLM $ Collected]]</f>
        <v>30377.663441999943</v>
      </c>
      <c r="E184" s="39">
        <f>Table3[[#This Row],[CLM $ Collected ]]/'[1]1.) CLM Reference'!$B$4</f>
        <v>2.8699640260799195E-4</v>
      </c>
      <c r="F184" s="46">
        <f>Table3[[#This Row],[Residential Incentive Disbursements]]+Table3[[#This Row],[C&amp;I Incentive Disbursements]]</f>
        <v>3042.02</v>
      </c>
      <c r="G184" s="39">
        <f>Table3[[#This Row],[Incentive Disbursements]]/'[1]1.) CLM Reference'!$B$5</f>
        <v>3.4307060254365627E-5</v>
      </c>
      <c r="H184" s="46">
        <v>30377.663441999943</v>
      </c>
      <c r="I184" s="39">
        <f>Table3[[#This Row],[Residential CLM $ Collected]]/'[1]1.) CLM Reference'!$B$4</f>
        <v>2.8699640260799195E-4</v>
      </c>
      <c r="J184" s="48">
        <v>3042.02</v>
      </c>
      <c r="K184" s="39">
        <f>Table3[[#This Row],[Residential Incentive Disbursements]]/'[1]1.) CLM Reference'!$B$5</f>
        <v>3.4307060254365627E-5</v>
      </c>
      <c r="L184" s="40">
        <v>0</v>
      </c>
      <c r="M184" s="39">
        <f>Table3[[#This Row],[C&amp;I CLM $ Collected]]/'[1]1.) CLM Reference'!$B$4</f>
        <v>0</v>
      </c>
      <c r="N184" s="48">
        <v>0</v>
      </c>
      <c r="O184" s="39">
        <f>Table3[[#This Row],[C&amp;I Incentive Disbursements]]/'[1]1.) CLM Reference'!$B$5</f>
        <v>0</v>
      </c>
    </row>
    <row r="185" spans="1:15" x14ac:dyDescent="0.25">
      <c r="A185" s="47">
        <v>9003511400</v>
      </c>
      <c r="B185" t="s">
        <v>1887</v>
      </c>
      <c r="C185" t="s">
        <v>1774</v>
      </c>
      <c r="D185" s="46">
        <f>Table3[[#This Row],[Residential CLM $ Collected]]+Table3[[#This Row],[C&amp;I CLM $ Collected]]</f>
        <v>26542.64214</v>
      </c>
      <c r="E185" s="39">
        <f>Table3[[#This Row],[CLM $ Collected ]]/'[1]1.) CLM Reference'!$B$4</f>
        <v>2.5076460618624123E-4</v>
      </c>
      <c r="F185" s="46">
        <f>Table3[[#This Row],[Residential Incentive Disbursements]]+Table3[[#This Row],[C&amp;I Incentive Disbursements]]</f>
        <v>15087.28</v>
      </c>
      <c r="G185" s="39">
        <f>Table3[[#This Row],[Incentive Disbursements]]/'[1]1.) CLM Reference'!$B$5</f>
        <v>1.7015017127911238E-4</v>
      </c>
      <c r="H185" s="46">
        <v>26542.64214</v>
      </c>
      <c r="I185" s="39">
        <f>Table3[[#This Row],[Residential CLM $ Collected]]/'[1]1.) CLM Reference'!$B$4</f>
        <v>2.5076460618624123E-4</v>
      </c>
      <c r="J185" s="48">
        <v>15087.28</v>
      </c>
      <c r="K185" s="39">
        <f>Table3[[#This Row],[Residential Incentive Disbursements]]/'[1]1.) CLM Reference'!$B$5</f>
        <v>1.7015017127911238E-4</v>
      </c>
      <c r="L185" s="40">
        <v>0</v>
      </c>
      <c r="M185" s="39">
        <f>Table3[[#This Row],[C&amp;I CLM $ Collected]]/'[1]1.) CLM Reference'!$B$4</f>
        <v>0</v>
      </c>
      <c r="N185" s="48">
        <v>0</v>
      </c>
      <c r="O185" s="39">
        <f>Table3[[#This Row],[C&amp;I Incentive Disbursements]]/'[1]1.) CLM Reference'!$B$5</f>
        <v>0</v>
      </c>
    </row>
    <row r="186" spans="1:15" x14ac:dyDescent="0.25">
      <c r="A186" s="47">
        <v>9003514102</v>
      </c>
      <c r="B186" t="s">
        <v>1887</v>
      </c>
      <c r="C186" t="s">
        <v>1774</v>
      </c>
      <c r="D186" s="46">
        <f>Table3[[#This Row],[Residential CLM $ Collected]]+Table3[[#This Row],[C&amp;I CLM $ Collected]]</f>
        <v>1573.9693199999999</v>
      </c>
      <c r="E186" s="39">
        <f>Table3[[#This Row],[CLM $ Collected ]]/'[1]1.) CLM Reference'!$B$4</f>
        <v>1.4870252727561578E-5</v>
      </c>
      <c r="F186" s="46">
        <f>Table3[[#This Row],[Residential Incentive Disbursements]]+Table3[[#This Row],[C&amp;I Incentive Disbursements]]</f>
        <v>0</v>
      </c>
      <c r="G186" s="39">
        <f>Table3[[#This Row],[Incentive Disbursements]]/'[1]1.) CLM Reference'!$B$5</f>
        <v>0</v>
      </c>
      <c r="H186" s="46">
        <v>1573.9693199999999</v>
      </c>
      <c r="I186" s="39">
        <f>Table3[[#This Row],[Residential CLM $ Collected]]/'[1]1.) CLM Reference'!$B$4</f>
        <v>1.4870252727561578E-5</v>
      </c>
      <c r="J186" s="48">
        <v>0</v>
      </c>
      <c r="K186" s="39">
        <f>Table3[[#This Row],[Residential Incentive Disbursements]]/'[1]1.) CLM Reference'!$B$5</f>
        <v>0</v>
      </c>
      <c r="L186" s="40">
        <v>0</v>
      </c>
      <c r="M186" s="39">
        <f>Table3[[#This Row],[C&amp;I CLM $ Collected]]/'[1]1.) CLM Reference'!$B$4</f>
        <v>0</v>
      </c>
      <c r="N186" s="48">
        <v>0</v>
      </c>
      <c r="O186" s="39">
        <f>Table3[[#This Row],[C&amp;I Incentive Disbursements]]/'[1]1.) CLM Reference'!$B$5</f>
        <v>0</v>
      </c>
    </row>
    <row r="187" spans="1:15" x14ac:dyDescent="0.25">
      <c r="A187" s="47">
        <v>9011716101</v>
      </c>
      <c r="B187" t="s">
        <v>1886</v>
      </c>
      <c r="C187" t="s">
        <v>1774</v>
      </c>
      <c r="D187" s="46">
        <f>Table3[[#This Row],[Residential CLM $ Collected]]+Table3[[#This Row],[C&amp;I CLM $ Collected]]</f>
        <v>66911.747111999997</v>
      </c>
      <c r="E187" s="39">
        <f>Table3[[#This Row],[CLM $ Collected ]]/'[1]1.) CLM Reference'!$B$4</f>
        <v>6.3215627989377107E-4</v>
      </c>
      <c r="F187" s="46">
        <f>Table3[[#This Row],[Residential Incentive Disbursements]]+Table3[[#This Row],[C&amp;I Incentive Disbursements]]</f>
        <v>21436.1699999999</v>
      </c>
      <c r="G187" s="39">
        <f>Table3[[#This Row],[Incentive Disbursements]]/'[1]1.) CLM Reference'!$B$5</f>
        <v>2.4175119684052748E-4</v>
      </c>
      <c r="H187" s="46">
        <v>66911.747111999997</v>
      </c>
      <c r="I187" s="39">
        <f>Table3[[#This Row],[Residential CLM $ Collected]]/'[1]1.) CLM Reference'!$B$4</f>
        <v>6.3215627989377107E-4</v>
      </c>
      <c r="J187" s="48">
        <v>21436.1699999999</v>
      </c>
      <c r="K187" s="39">
        <f>Table3[[#This Row],[Residential Incentive Disbursements]]/'[1]1.) CLM Reference'!$B$5</f>
        <v>2.4175119684052748E-4</v>
      </c>
      <c r="L187" s="40">
        <v>0</v>
      </c>
      <c r="M187" s="39">
        <f>Table3[[#This Row],[C&amp;I CLM $ Collected]]/'[1]1.) CLM Reference'!$B$4</f>
        <v>0</v>
      </c>
      <c r="N187" s="48">
        <v>0</v>
      </c>
      <c r="O187" s="39">
        <f>Table3[[#This Row],[C&amp;I Incentive Disbursements]]/'[1]1.) CLM Reference'!$B$5</f>
        <v>0</v>
      </c>
    </row>
    <row r="188" spans="1:15" x14ac:dyDescent="0.25">
      <c r="A188" s="47">
        <v>9011716102</v>
      </c>
      <c r="B188" t="s">
        <v>1886</v>
      </c>
      <c r="C188" t="s">
        <v>1774</v>
      </c>
      <c r="D188" s="46">
        <f>Table3[[#This Row],[Residential CLM $ Collected]]+Table3[[#This Row],[C&amp;I CLM $ Collected]]</f>
        <v>302287.52175299998</v>
      </c>
      <c r="E188" s="39">
        <f>Table3[[#This Row],[CLM $ Collected ]]/'[1]1.) CLM Reference'!$B$4</f>
        <v>2.8558954661551967E-3</v>
      </c>
      <c r="F188" s="46">
        <f>Table3[[#This Row],[Residential Incentive Disbursements]]+Table3[[#This Row],[C&amp;I Incentive Disbursements]]</f>
        <v>647842.33000000007</v>
      </c>
      <c r="G188" s="39">
        <f>Table3[[#This Row],[Incentive Disbursements]]/'[1]1.) CLM Reference'!$B$5</f>
        <v>7.3061866294891623E-3</v>
      </c>
      <c r="H188" s="46">
        <v>196221.56582699998</v>
      </c>
      <c r="I188" s="39">
        <f>Table3[[#This Row],[Residential CLM $ Collected]]/'[1]1.) CLM Reference'!$B$4</f>
        <v>1.8538253810724535E-3</v>
      </c>
      <c r="J188" s="48">
        <v>586739.66</v>
      </c>
      <c r="K188" s="39">
        <f>Table3[[#This Row],[Residential Incentive Disbursements]]/'[1]1.) CLM Reference'!$B$5</f>
        <v>6.6170876158756359E-3</v>
      </c>
      <c r="L188" s="40">
        <v>106065.955926</v>
      </c>
      <c r="M188" s="39">
        <f>Table3[[#This Row],[C&amp;I CLM $ Collected]]/'[1]1.) CLM Reference'!$B$4</f>
        <v>1.0020700850827432E-3</v>
      </c>
      <c r="N188" s="48">
        <v>61102.67</v>
      </c>
      <c r="O188" s="39">
        <f>Table3[[#This Row],[C&amp;I Incentive Disbursements]]/'[1]1.) CLM Reference'!$B$5</f>
        <v>6.890990136135262E-4</v>
      </c>
    </row>
    <row r="189" spans="1:15" x14ac:dyDescent="0.25">
      <c r="A189" s="47">
        <v>9011870701</v>
      </c>
      <c r="B189" t="s">
        <v>1886</v>
      </c>
      <c r="C189" t="s">
        <v>1774</v>
      </c>
      <c r="D189" s="46">
        <f>Table3[[#This Row],[Residential CLM $ Collected]]+Table3[[#This Row],[C&amp;I CLM $ Collected]]</f>
        <v>34910.427573000001</v>
      </c>
      <c r="E189" s="39">
        <f>Table3[[#This Row],[CLM $ Collected ]]/'[1]1.) CLM Reference'!$B$4</f>
        <v>3.2982020312679553E-4</v>
      </c>
      <c r="F189" s="46">
        <f>Table3[[#This Row],[Residential Incentive Disbursements]]+Table3[[#This Row],[C&amp;I Incentive Disbursements]]</f>
        <v>13555.18</v>
      </c>
      <c r="G189" s="39">
        <f>Table3[[#This Row],[Incentive Disbursements]]/'[1]1.) CLM Reference'!$B$5</f>
        <v>1.5287157119899666E-4</v>
      </c>
      <c r="H189" s="46">
        <v>34910.427573000001</v>
      </c>
      <c r="I189" s="39">
        <f>Table3[[#This Row],[Residential CLM $ Collected]]/'[1]1.) CLM Reference'!$B$4</f>
        <v>3.2982020312679553E-4</v>
      </c>
      <c r="J189" s="48">
        <v>13555.18</v>
      </c>
      <c r="K189" s="39">
        <f>Table3[[#This Row],[Residential Incentive Disbursements]]/'[1]1.) CLM Reference'!$B$5</f>
        <v>1.5287157119899666E-4</v>
      </c>
      <c r="L189" s="40">
        <v>0</v>
      </c>
      <c r="M189" s="39">
        <f>Table3[[#This Row],[C&amp;I CLM $ Collected]]/'[1]1.) CLM Reference'!$B$4</f>
        <v>0</v>
      </c>
      <c r="N189" s="48">
        <v>0</v>
      </c>
      <c r="O189" s="39">
        <f>Table3[[#This Row],[C&amp;I Incentive Disbursements]]/'[1]1.) CLM Reference'!$B$5</f>
        <v>0</v>
      </c>
    </row>
    <row r="190" spans="1:15" x14ac:dyDescent="0.25">
      <c r="A190" s="47">
        <v>9011870703</v>
      </c>
      <c r="B190" t="s">
        <v>1886</v>
      </c>
      <c r="C190" t="s">
        <v>1774</v>
      </c>
      <c r="D190" s="46">
        <f>Table3[[#This Row],[Residential CLM $ Collected]]+Table3[[#This Row],[C&amp;I CLM $ Collected]]</f>
        <v>30906.472589999998</v>
      </c>
      <c r="E190" s="39">
        <f>Table3[[#This Row],[CLM $ Collected ]]/'[1]1.) CLM Reference'!$B$4</f>
        <v>2.9199238669452252E-4</v>
      </c>
      <c r="F190" s="46">
        <f>Table3[[#This Row],[Residential Incentive Disbursements]]+Table3[[#This Row],[C&amp;I Incentive Disbursements]]</f>
        <v>8038.5699999999897</v>
      </c>
      <c r="G190" s="39">
        <f>Table3[[#This Row],[Incentive Disbursements]]/'[1]1.) CLM Reference'!$B$5</f>
        <v>9.0656769300969601E-5</v>
      </c>
      <c r="H190" s="46">
        <v>30906.472589999998</v>
      </c>
      <c r="I190" s="39">
        <f>Table3[[#This Row],[Residential CLM $ Collected]]/'[1]1.) CLM Reference'!$B$4</f>
        <v>2.9199238669452252E-4</v>
      </c>
      <c r="J190" s="48">
        <v>8038.5699999999897</v>
      </c>
      <c r="K190" s="39">
        <f>Table3[[#This Row],[Residential Incentive Disbursements]]/'[1]1.) CLM Reference'!$B$5</f>
        <v>9.0656769300969601E-5</v>
      </c>
      <c r="L190" s="40">
        <v>0</v>
      </c>
      <c r="M190" s="39">
        <f>Table3[[#This Row],[C&amp;I CLM $ Collected]]/'[1]1.) CLM Reference'!$B$4</f>
        <v>0</v>
      </c>
      <c r="N190" s="48">
        <v>0</v>
      </c>
      <c r="O190" s="39">
        <f>Table3[[#This Row],[C&amp;I Incentive Disbursements]]/'[1]1.) CLM Reference'!$B$5</f>
        <v>0</v>
      </c>
    </row>
    <row r="191" spans="1:15" x14ac:dyDescent="0.25">
      <c r="A191" s="47">
        <v>9011870704</v>
      </c>
      <c r="B191" t="s">
        <v>1886</v>
      </c>
      <c r="C191" t="s">
        <v>1774</v>
      </c>
      <c r="D191" s="46">
        <f>Table3[[#This Row],[Residential CLM $ Collected]]+Table3[[#This Row],[C&amp;I CLM $ Collected]]</f>
        <v>81893.293271999995</v>
      </c>
      <c r="E191" s="39">
        <f>Table3[[#This Row],[CLM $ Collected ]]/'[1]1.) CLM Reference'!$B$4</f>
        <v>7.7369612747404644E-4</v>
      </c>
      <c r="F191" s="46">
        <f>Table3[[#This Row],[Residential Incentive Disbursements]]+Table3[[#This Row],[C&amp;I Incentive Disbursements]]</f>
        <v>17065.5099999999</v>
      </c>
      <c r="G191" s="39">
        <f>Table3[[#This Row],[Incentive Disbursements]]/'[1]1.) CLM Reference'!$B$5</f>
        <v>1.9246010211684201E-4</v>
      </c>
      <c r="H191" s="46">
        <v>81893.293271999995</v>
      </c>
      <c r="I191" s="39">
        <f>Table3[[#This Row],[Residential CLM $ Collected]]/'[1]1.) CLM Reference'!$B$4</f>
        <v>7.7369612747404644E-4</v>
      </c>
      <c r="J191" s="48">
        <v>17065.5099999999</v>
      </c>
      <c r="K191" s="39">
        <f>Table3[[#This Row],[Residential Incentive Disbursements]]/'[1]1.) CLM Reference'!$B$5</f>
        <v>1.9246010211684201E-4</v>
      </c>
      <c r="L191" s="40">
        <v>0</v>
      </c>
      <c r="M191" s="39">
        <f>Table3[[#This Row],[C&amp;I CLM $ Collected]]/'[1]1.) CLM Reference'!$B$4</f>
        <v>0</v>
      </c>
      <c r="N191" s="48">
        <v>0</v>
      </c>
      <c r="O191" s="39">
        <f>Table3[[#This Row],[C&amp;I Incentive Disbursements]]/'[1]1.) CLM Reference'!$B$5</f>
        <v>0</v>
      </c>
    </row>
    <row r="192" spans="1:15" x14ac:dyDescent="0.25">
      <c r="A192" s="47">
        <v>9003484100</v>
      </c>
      <c r="B192" t="s">
        <v>1885</v>
      </c>
      <c r="C192" t="s">
        <v>1774</v>
      </c>
      <c r="D192" s="46">
        <f>Table3[[#This Row],[Residential CLM $ Collected]]+Table3[[#This Row],[C&amp;I CLM $ Collected]]</f>
        <v>188919.32648399993</v>
      </c>
      <c r="E192" s="39">
        <f>Table3[[#This Row],[CLM $ Collected ]]/'[1]1.) CLM Reference'!$B$4</f>
        <v>1.7848366510331958E-3</v>
      </c>
      <c r="F192" s="46">
        <f>Table3[[#This Row],[Residential Incentive Disbursements]]+Table3[[#This Row],[C&amp;I Incentive Disbursements]]</f>
        <v>214939.78</v>
      </c>
      <c r="G192" s="39">
        <f>Table3[[#This Row],[Incentive Disbursements]]/'[1]1.) CLM Reference'!$B$5</f>
        <v>2.4240313947706104E-3</v>
      </c>
      <c r="H192" s="46">
        <v>134850.04092</v>
      </c>
      <c r="I192" s="39">
        <f>Table3[[#This Row],[Residential CLM $ Collected]]/'[1]1.) CLM Reference'!$B$4</f>
        <v>1.274010975514072E-3</v>
      </c>
      <c r="J192" s="48">
        <v>171178.77</v>
      </c>
      <c r="K192" s="39">
        <f>Table3[[#This Row],[Residential Incentive Disbursements]]/'[1]1.) CLM Reference'!$B$5</f>
        <v>1.930506826601467E-3</v>
      </c>
      <c r="L192" s="40">
        <v>54069.28556399994</v>
      </c>
      <c r="M192" s="39">
        <f>Table3[[#This Row],[C&amp;I CLM $ Collected]]/'[1]1.) CLM Reference'!$B$4</f>
        <v>5.1082567551912384E-4</v>
      </c>
      <c r="N192" s="48">
        <v>43761.01</v>
      </c>
      <c r="O192" s="39">
        <f>Table3[[#This Row],[C&amp;I Incentive Disbursements]]/'[1]1.) CLM Reference'!$B$5</f>
        <v>4.9352456816914309E-4</v>
      </c>
    </row>
    <row r="193" spans="1:15" x14ac:dyDescent="0.25">
      <c r="A193" s="47">
        <v>9003484200</v>
      </c>
      <c r="B193" t="s">
        <v>1885</v>
      </c>
      <c r="C193" t="s">
        <v>1774</v>
      </c>
      <c r="D193" s="46">
        <f>Table3[[#This Row],[Residential CLM $ Collected]]+Table3[[#This Row],[C&amp;I CLM $ Collected]]</f>
        <v>71039.746385999999</v>
      </c>
      <c r="E193" s="39">
        <f>Table3[[#This Row],[CLM $ Collected ]]/'[1]1.) CLM Reference'!$B$4</f>
        <v>6.7115601876007293E-4</v>
      </c>
      <c r="F193" s="46">
        <f>Table3[[#This Row],[Residential Incentive Disbursements]]+Table3[[#This Row],[C&amp;I Incentive Disbursements]]</f>
        <v>23544.16</v>
      </c>
      <c r="G193" s="39">
        <f>Table3[[#This Row],[Incentive Disbursements]]/'[1]1.) CLM Reference'!$B$5</f>
        <v>2.6552452507163824E-4</v>
      </c>
      <c r="H193" s="46">
        <v>71039.746385999999</v>
      </c>
      <c r="I193" s="39">
        <f>Table3[[#This Row],[Residential CLM $ Collected]]/'[1]1.) CLM Reference'!$B$4</f>
        <v>6.7115601876007293E-4</v>
      </c>
      <c r="J193" s="48">
        <v>23544.16</v>
      </c>
      <c r="K193" s="39">
        <f>Table3[[#This Row],[Residential Incentive Disbursements]]/'[1]1.) CLM Reference'!$B$5</f>
        <v>2.6552452507163824E-4</v>
      </c>
      <c r="L193" s="40">
        <v>0</v>
      </c>
      <c r="M193" s="39">
        <f>Table3[[#This Row],[C&amp;I CLM $ Collected]]/'[1]1.) CLM Reference'!$B$4</f>
        <v>0</v>
      </c>
      <c r="N193" s="48">
        <v>0</v>
      </c>
      <c r="O193" s="39">
        <f>Table3[[#This Row],[C&amp;I Incentive Disbursements]]/'[1]1.) CLM Reference'!$B$5</f>
        <v>0</v>
      </c>
    </row>
    <row r="194" spans="1:15" x14ac:dyDescent="0.25">
      <c r="A194" s="47">
        <v>9003487100</v>
      </c>
      <c r="B194" t="s">
        <v>1885</v>
      </c>
      <c r="C194" t="s">
        <v>1774</v>
      </c>
      <c r="D194" s="46">
        <f>Table3[[#This Row],[Residential CLM $ Collected]]+Table3[[#This Row],[C&amp;I CLM $ Collected]]</f>
        <v>420.74234999999999</v>
      </c>
      <c r="E194" s="39">
        <f>Table3[[#This Row],[CLM $ Collected ]]/'[1]1.) CLM Reference'!$B$4</f>
        <v>3.9750108202160941E-6</v>
      </c>
      <c r="F194" s="46">
        <f>Table3[[#This Row],[Residential Incentive Disbursements]]+Table3[[#This Row],[C&amp;I Incentive Disbursements]]</f>
        <v>4200</v>
      </c>
      <c r="G194" s="39">
        <f>Table3[[#This Row],[Incentive Disbursements]]/'[1]1.) CLM Reference'!$B$5</f>
        <v>4.7366438441672189E-5</v>
      </c>
      <c r="H194" s="46">
        <v>420.74234999999999</v>
      </c>
      <c r="I194" s="39">
        <f>Table3[[#This Row],[Residential CLM $ Collected]]/'[1]1.) CLM Reference'!$B$4</f>
        <v>3.9750108202160941E-6</v>
      </c>
      <c r="J194" s="48">
        <v>4200</v>
      </c>
      <c r="K194" s="39">
        <f>Table3[[#This Row],[Residential Incentive Disbursements]]/'[1]1.) CLM Reference'!$B$5</f>
        <v>4.7366438441672189E-5</v>
      </c>
      <c r="L194" s="40">
        <v>0</v>
      </c>
      <c r="M194" s="39">
        <f>Table3[[#This Row],[C&amp;I CLM $ Collected]]/'[1]1.) CLM Reference'!$B$4</f>
        <v>0</v>
      </c>
      <c r="N194" s="48">
        <v>0</v>
      </c>
      <c r="O194" s="39">
        <f>Table3[[#This Row],[C&amp;I Incentive Disbursements]]/'[1]1.) CLM Reference'!$B$5</f>
        <v>0</v>
      </c>
    </row>
    <row r="195" spans="1:15" x14ac:dyDescent="0.25">
      <c r="A195" s="47">
        <v>9015902200</v>
      </c>
      <c r="B195" t="s">
        <v>1884</v>
      </c>
      <c r="C195" t="s">
        <v>1774</v>
      </c>
      <c r="D195" s="46">
        <f>Table3[[#This Row],[Residential CLM $ Collected]]+Table3[[#This Row],[C&amp;I CLM $ Collected]]</f>
        <v>42182.088605999998</v>
      </c>
      <c r="E195" s="39">
        <f>Table3[[#This Row],[CLM $ Collected ]]/'[1]1.) CLM Reference'!$B$4</f>
        <v>3.9852004113245082E-4</v>
      </c>
      <c r="F195" s="46">
        <f>Table3[[#This Row],[Residential Incentive Disbursements]]+Table3[[#This Row],[C&amp;I Incentive Disbursements]]</f>
        <v>22203.6699999999</v>
      </c>
      <c r="G195" s="39">
        <f>Table3[[#This Row],[Incentive Disbursements]]/'[1]1.) CLM Reference'!$B$5</f>
        <v>2.5040684957957114E-4</v>
      </c>
      <c r="H195" s="46">
        <v>36016.002161999997</v>
      </c>
      <c r="I195" s="39">
        <f>Table3[[#This Row],[Residential CLM $ Collected]]/'[1]1.) CLM Reference'!$B$4</f>
        <v>3.4026524378845212E-4</v>
      </c>
      <c r="J195" s="48">
        <v>17233.6699999999</v>
      </c>
      <c r="K195" s="39">
        <f>Table3[[#This Row],[Residential Incentive Disbursements]]/'[1]1.) CLM Reference'!$B$5</f>
        <v>1.9435656409025906E-4</v>
      </c>
      <c r="L195" s="40">
        <v>6166.0864439999996</v>
      </c>
      <c r="M195" s="39">
        <f>Table3[[#This Row],[C&amp;I CLM $ Collected]]/'[1]1.) CLM Reference'!$B$4</f>
        <v>5.8254797343998716E-5</v>
      </c>
      <c r="N195" s="48">
        <v>4970</v>
      </c>
      <c r="O195" s="39">
        <f>Table3[[#This Row],[C&amp;I Incentive Disbursements]]/'[1]1.) CLM Reference'!$B$5</f>
        <v>5.6050285489312089E-5</v>
      </c>
    </row>
    <row r="196" spans="1:15" x14ac:dyDescent="0.25">
      <c r="A196" s="47">
        <v>9003484200</v>
      </c>
      <c r="B196" t="s">
        <v>1883</v>
      </c>
      <c r="C196" t="s">
        <v>1774</v>
      </c>
      <c r="D196" s="46">
        <f>Table3[[#This Row],[Residential CLM $ Collected]]+Table3[[#This Row],[C&amp;I CLM $ Collected]]</f>
        <v>202.82723999999999</v>
      </c>
      <c r="E196" s="39">
        <f>Table3[[#This Row],[CLM $ Collected ]]/'[1]1.) CLM Reference'!$B$4</f>
        <v>1.9162332330809261E-6</v>
      </c>
      <c r="F196" s="46">
        <f>Table3[[#This Row],[Residential Incentive Disbursements]]+Table3[[#This Row],[C&amp;I Incentive Disbursements]]</f>
        <v>0</v>
      </c>
      <c r="G196" s="39">
        <f>Table3[[#This Row],[Incentive Disbursements]]/'[1]1.) CLM Reference'!$B$5</f>
        <v>0</v>
      </c>
      <c r="H196" s="46">
        <v>202.82723999999999</v>
      </c>
      <c r="I196" s="39">
        <f>Table3[[#This Row],[Residential CLM $ Collected]]/'[1]1.) CLM Reference'!$B$4</f>
        <v>1.9162332330809261E-6</v>
      </c>
      <c r="J196" s="48">
        <v>0</v>
      </c>
      <c r="K196" s="39">
        <f>Table3[[#This Row],[Residential Incentive Disbursements]]/'[1]1.) CLM Reference'!$B$5</f>
        <v>0</v>
      </c>
      <c r="L196" s="40">
        <v>0</v>
      </c>
      <c r="M196" s="39">
        <f>Table3[[#This Row],[C&amp;I CLM $ Collected]]/'[1]1.) CLM Reference'!$B$4</f>
        <v>0</v>
      </c>
      <c r="N196" s="48">
        <v>0</v>
      </c>
      <c r="O196" s="39">
        <f>Table3[[#This Row],[C&amp;I Incentive Disbursements]]/'[1]1.) CLM Reference'!$B$5</f>
        <v>0</v>
      </c>
    </row>
    <row r="197" spans="1:15" x14ac:dyDescent="0.25">
      <c r="A197" s="47">
        <v>9013530100</v>
      </c>
      <c r="B197" t="s">
        <v>1883</v>
      </c>
      <c r="C197" t="s">
        <v>1774</v>
      </c>
      <c r="D197" s="46">
        <f>Table3[[#This Row],[Residential CLM $ Collected]]+Table3[[#This Row],[C&amp;I CLM $ Collected]]</f>
        <v>43.046639999999996</v>
      </c>
      <c r="E197" s="39">
        <f>Table3[[#This Row],[CLM $ Collected ]]/'[1]1.) CLM Reference'!$B$4</f>
        <v>4.0668798796685651E-7</v>
      </c>
      <c r="F197" s="46">
        <f>Table3[[#This Row],[Residential Incentive Disbursements]]+Table3[[#This Row],[C&amp;I Incentive Disbursements]]</f>
        <v>0</v>
      </c>
      <c r="G197" s="39">
        <f>Table3[[#This Row],[Incentive Disbursements]]/'[1]1.) CLM Reference'!$B$5</f>
        <v>0</v>
      </c>
      <c r="H197" s="46">
        <v>43.046639999999996</v>
      </c>
      <c r="I197" s="39">
        <f>Table3[[#This Row],[Residential CLM $ Collected]]/'[1]1.) CLM Reference'!$B$4</f>
        <v>4.0668798796685651E-7</v>
      </c>
      <c r="J197" s="48">
        <v>0</v>
      </c>
      <c r="K197" s="39">
        <f>Table3[[#This Row],[Residential Incentive Disbursements]]/'[1]1.) CLM Reference'!$B$5</f>
        <v>0</v>
      </c>
      <c r="L197" s="40">
        <v>0</v>
      </c>
      <c r="M197" s="39">
        <f>Table3[[#This Row],[C&amp;I CLM $ Collected]]/'[1]1.) CLM Reference'!$B$4</f>
        <v>0</v>
      </c>
      <c r="N197" s="48">
        <v>0</v>
      </c>
      <c r="O197" s="39">
        <f>Table3[[#This Row],[C&amp;I Incentive Disbursements]]/'[1]1.) CLM Reference'!$B$5</f>
        <v>0</v>
      </c>
    </row>
    <row r="198" spans="1:15" x14ac:dyDescent="0.25">
      <c r="A198" s="47">
        <v>9013535100</v>
      </c>
      <c r="B198" t="s">
        <v>1883</v>
      </c>
      <c r="C198" t="s">
        <v>1774</v>
      </c>
      <c r="D198" s="46">
        <f>Table3[[#This Row],[Residential CLM $ Collected]]+Table3[[#This Row],[C&amp;I CLM $ Collected]]</f>
        <v>275986.38759299996</v>
      </c>
      <c r="E198" s="39">
        <f>Table3[[#This Row],[CLM $ Collected ]]/'[1]1.) CLM Reference'!$B$4</f>
        <v>2.6074125338571875E-3</v>
      </c>
      <c r="F198" s="46">
        <f>Table3[[#This Row],[Residential Incentive Disbursements]]+Table3[[#This Row],[C&amp;I Incentive Disbursements]]</f>
        <v>255332.06</v>
      </c>
      <c r="G198" s="39">
        <f>Table3[[#This Row],[Incentive Disbursements]]/'[1]1.) CLM Reference'!$B$5</f>
        <v>2.8795643576607975E-3</v>
      </c>
      <c r="H198" s="46">
        <v>227234.56127400001</v>
      </c>
      <c r="I198" s="39">
        <f>Table3[[#This Row],[Residential CLM $ Collected]]/'[1]1.) CLM Reference'!$B$4</f>
        <v>2.1468241544765035E-3</v>
      </c>
      <c r="J198" s="48">
        <v>201655.07</v>
      </c>
      <c r="K198" s="39">
        <f>Table3[[#This Row],[Residential Incentive Disbursements]]/'[1]1.) CLM Reference'!$B$5</f>
        <v>2.2742101094300228E-3</v>
      </c>
      <c r="L198" s="40">
        <v>48751.826318999942</v>
      </c>
      <c r="M198" s="39">
        <f>Table3[[#This Row],[C&amp;I CLM $ Collected]]/'[1]1.) CLM Reference'!$B$4</f>
        <v>4.6058837938068404E-4</v>
      </c>
      <c r="N198" s="48">
        <v>53676.99</v>
      </c>
      <c r="O198" s="39">
        <f>Table3[[#This Row],[C&amp;I Incentive Disbursements]]/'[1]1.) CLM Reference'!$B$5</f>
        <v>6.053542482307747E-4</v>
      </c>
    </row>
    <row r="199" spans="1:15" x14ac:dyDescent="0.25">
      <c r="A199" s="47">
        <v>9013535200</v>
      </c>
      <c r="B199" t="s">
        <v>1883</v>
      </c>
      <c r="C199" t="s">
        <v>1774</v>
      </c>
      <c r="D199" s="46">
        <f>Table3[[#This Row],[Residential CLM $ Collected]]+Table3[[#This Row],[C&amp;I CLM $ Collected]]</f>
        <v>93468.758166</v>
      </c>
      <c r="E199" s="39">
        <f>Table3[[#This Row],[CLM $ Collected ]]/'[1]1.) CLM Reference'!$B$4</f>
        <v>8.8305663801614318E-4</v>
      </c>
      <c r="F199" s="46">
        <f>Table3[[#This Row],[Residential Incentive Disbursements]]+Table3[[#This Row],[C&amp;I Incentive Disbursements]]</f>
        <v>37654.659999999902</v>
      </c>
      <c r="G199" s="39">
        <f>Table3[[#This Row],[Incentive Disbursements]]/'[1]1.) CLM Reference'!$B$5</f>
        <v>4.2465884165049795E-4</v>
      </c>
      <c r="H199" s="46">
        <v>93468.758166</v>
      </c>
      <c r="I199" s="39">
        <f>Table3[[#This Row],[Residential CLM $ Collected]]/'[1]1.) CLM Reference'!$B$4</f>
        <v>8.8305663801614318E-4</v>
      </c>
      <c r="J199" s="48">
        <v>37654.659999999902</v>
      </c>
      <c r="K199" s="39">
        <f>Table3[[#This Row],[Residential Incentive Disbursements]]/'[1]1.) CLM Reference'!$B$5</f>
        <v>4.2465884165049795E-4</v>
      </c>
      <c r="L199" s="40">
        <v>0</v>
      </c>
      <c r="M199" s="39">
        <f>Table3[[#This Row],[C&amp;I CLM $ Collected]]/'[1]1.) CLM Reference'!$B$4</f>
        <v>0</v>
      </c>
      <c r="N199" s="48">
        <v>0</v>
      </c>
      <c r="O199" s="39">
        <f>Table3[[#This Row],[C&amp;I Incentive Disbursements]]/'[1]1.) CLM Reference'!$B$5</f>
        <v>0</v>
      </c>
    </row>
    <row r="200" spans="1:15" x14ac:dyDescent="0.25">
      <c r="A200" s="47">
        <v>9013538201</v>
      </c>
      <c r="B200" t="s">
        <v>1883</v>
      </c>
      <c r="C200" t="s">
        <v>1774</v>
      </c>
      <c r="D200" s="46">
        <f>Table3[[#This Row],[Residential CLM $ Collected]]+Table3[[#This Row],[C&amp;I CLM $ Collected]]</f>
        <v>327.95279999999997</v>
      </c>
      <c r="E200" s="39">
        <f>Table3[[#This Row],[CLM $ Collected ]]/'[1]1.) CLM Reference'!$B$4</f>
        <v>3.0983710779772103E-6</v>
      </c>
      <c r="F200" s="46">
        <f>Table3[[#This Row],[Residential Incentive Disbursements]]+Table3[[#This Row],[C&amp;I Incentive Disbursements]]</f>
        <v>0</v>
      </c>
      <c r="G200" s="39">
        <f>Table3[[#This Row],[Incentive Disbursements]]/'[1]1.) CLM Reference'!$B$5</f>
        <v>0</v>
      </c>
      <c r="H200" s="46">
        <v>327.95279999999997</v>
      </c>
      <c r="I200" s="39">
        <f>Table3[[#This Row],[Residential CLM $ Collected]]/'[1]1.) CLM Reference'!$B$4</f>
        <v>3.0983710779772103E-6</v>
      </c>
      <c r="J200" s="48">
        <v>0</v>
      </c>
      <c r="K200" s="39">
        <f>Table3[[#This Row],[Residential Incentive Disbursements]]/'[1]1.) CLM Reference'!$B$5</f>
        <v>0</v>
      </c>
      <c r="L200" s="40">
        <v>0</v>
      </c>
      <c r="M200" s="39">
        <f>Table3[[#This Row],[C&amp;I CLM $ Collected]]/'[1]1.) CLM Reference'!$B$4</f>
        <v>0</v>
      </c>
      <c r="N200" s="48">
        <v>0</v>
      </c>
      <c r="O200" s="39">
        <f>Table3[[#This Row],[C&amp;I Incentive Disbursements]]/'[1]1.) CLM Reference'!$B$5</f>
        <v>0</v>
      </c>
    </row>
    <row r="201" spans="1:15" x14ac:dyDescent="0.25">
      <c r="A201" s="47">
        <v>9013538202</v>
      </c>
      <c r="B201" t="s">
        <v>1883</v>
      </c>
      <c r="C201" t="s">
        <v>1774</v>
      </c>
      <c r="D201" s="46">
        <f>Table3[[#This Row],[Residential CLM $ Collected]]+Table3[[#This Row],[C&amp;I CLM $ Collected]]</f>
        <v>121.03748999999999</v>
      </c>
      <c r="E201" s="39">
        <f>Table3[[#This Row],[CLM $ Collected ]]/'[1]1.) CLM Reference'!$B$4</f>
        <v>1.1435153423509597E-6</v>
      </c>
      <c r="F201" s="46">
        <f>Table3[[#This Row],[Residential Incentive Disbursements]]+Table3[[#This Row],[C&amp;I Incentive Disbursements]]</f>
        <v>0</v>
      </c>
      <c r="G201" s="39">
        <f>Table3[[#This Row],[Incentive Disbursements]]/'[1]1.) CLM Reference'!$B$5</f>
        <v>0</v>
      </c>
      <c r="H201" s="46">
        <v>121.03748999999999</v>
      </c>
      <c r="I201" s="39">
        <f>Table3[[#This Row],[Residential CLM $ Collected]]/'[1]1.) CLM Reference'!$B$4</f>
        <v>1.1435153423509597E-6</v>
      </c>
      <c r="J201" s="48">
        <v>0</v>
      </c>
      <c r="K201" s="39">
        <f>Table3[[#This Row],[Residential Incentive Disbursements]]/'[1]1.) CLM Reference'!$B$5</f>
        <v>0</v>
      </c>
      <c r="L201" s="40">
        <v>0</v>
      </c>
      <c r="M201" s="39">
        <f>Table3[[#This Row],[C&amp;I CLM $ Collected]]/'[1]1.) CLM Reference'!$B$4</f>
        <v>0</v>
      </c>
      <c r="N201" s="48">
        <v>0</v>
      </c>
      <c r="O201" s="39">
        <f>Table3[[#This Row],[C&amp;I Incentive Disbursements]]/'[1]1.) CLM Reference'!$B$5</f>
        <v>0</v>
      </c>
    </row>
    <row r="202" spans="1:15" x14ac:dyDescent="0.25">
      <c r="A202" s="47">
        <v>9003480300</v>
      </c>
      <c r="B202" t="s">
        <v>1882</v>
      </c>
      <c r="C202" t="s">
        <v>1774</v>
      </c>
      <c r="D202" s="46">
        <f>Table3[[#This Row],[Residential CLM $ Collected]]+Table3[[#This Row],[C&amp;I CLM $ Collected]]</f>
        <v>26750.832633000002</v>
      </c>
      <c r="E202" s="39">
        <f>Table3[[#This Row],[CLM $ Collected ]]/'[1]1.) CLM Reference'!$B$4</f>
        <v>2.5273150935712746E-4</v>
      </c>
      <c r="F202" s="46">
        <f>Table3[[#This Row],[Residential Incentive Disbursements]]+Table3[[#This Row],[C&amp;I Incentive Disbursements]]</f>
        <v>14124.2699999999</v>
      </c>
      <c r="G202" s="39">
        <f>Table3[[#This Row],[Incentive Disbursements]]/'[1]1.) CLM Reference'!$B$5</f>
        <v>1.5928961083060773E-4</v>
      </c>
      <c r="H202" s="46">
        <v>26750.832633000002</v>
      </c>
      <c r="I202" s="39">
        <f>Table3[[#This Row],[Residential CLM $ Collected]]/'[1]1.) CLM Reference'!$B$4</f>
        <v>2.5273150935712746E-4</v>
      </c>
      <c r="J202" s="48">
        <v>14124.2699999999</v>
      </c>
      <c r="K202" s="39">
        <f>Table3[[#This Row],[Residential Incentive Disbursements]]/'[1]1.) CLM Reference'!$B$5</f>
        <v>1.5928961083060773E-4</v>
      </c>
      <c r="L202" s="40">
        <v>0</v>
      </c>
      <c r="M202" s="39">
        <f>Table3[[#This Row],[C&amp;I CLM $ Collected]]/'[1]1.) CLM Reference'!$B$4</f>
        <v>0</v>
      </c>
      <c r="N202" s="48">
        <v>0</v>
      </c>
      <c r="O202" s="39">
        <f>Table3[[#This Row],[C&amp;I Incentive Disbursements]]/'[1]1.) CLM Reference'!$B$5</f>
        <v>0</v>
      </c>
    </row>
    <row r="203" spans="1:15" x14ac:dyDescent="0.25">
      <c r="A203" s="47">
        <v>9003480400</v>
      </c>
      <c r="B203" t="s">
        <v>1882</v>
      </c>
      <c r="C203" t="s">
        <v>1774</v>
      </c>
      <c r="D203" s="46">
        <f>Table3[[#This Row],[Residential CLM $ Collected]]+Table3[[#This Row],[C&amp;I CLM $ Collected]]</f>
        <v>45231.213887999998</v>
      </c>
      <c r="E203" s="39">
        <f>Table3[[#This Row],[CLM $ Collected ]]/'[1]1.) CLM Reference'!$B$4</f>
        <v>4.2732699623964282E-4</v>
      </c>
      <c r="F203" s="46">
        <f>Table3[[#This Row],[Residential Incentive Disbursements]]+Table3[[#This Row],[C&amp;I Incentive Disbursements]]</f>
        <v>5174.13</v>
      </c>
      <c r="G203" s="39">
        <f>Table3[[#This Row],[Incentive Disbursements]]/'[1]1.) CLM Reference'!$B$5</f>
        <v>5.8352407174811744E-5</v>
      </c>
      <c r="H203" s="46">
        <v>45231.213887999998</v>
      </c>
      <c r="I203" s="39">
        <f>Table3[[#This Row],[Residential CLM $ Collected]]/'[1]1.) CLM Reference'!$B$4</f>
        <v>4.2732699623964282E-4</v>
      </c>
      <c r="J203" s="48">
        <v>5174.13</v>
      </c>
      <c r="K203" s="39">
        <f>Table3[[#This Row],[Residential Incentive Disbursements]]/'[1]1.) CLM Reference'!$B$5</f>
        <v>5.8352407174811744E-5</v>
      </c>
      <c r="L203" s="40">
        <v>0</v>
      </c>
      <c r="M203" s="39">
        <f>Table3[[#This Row],[C&amp;I CLM $ Collected]]/'[1]1.) CLM Reference'!$B$4</f>
        <v>0</v>
      </c>
      <c r="N203" s="48">
        <v>0</v>
      </c>
      <c r="O203" s="39">
        <f>Table3[[#This Row],[C&amp;I Incentive Disbursements]]/'[1]1.) CLM Reference'!$B$5</f>
        <v>0</v>
      </c>
    </row>
    <row r="204" spans="1:15" x14ac:dyDescent="0.25">
      <c r="A204" s="47">
        <v>9003480500</v>
      </c>
      <c r="B204" t="s">
        <v>1882</v>
      </c>
      <c r="C204" t="s">
        <v>1774</v>
      </c>
      <c r="D204" s="46">
        <f>Table3[[#This Row],[Residential CLM $ Collected]]+Table3[[#This Row],[C&amp;I CLM $ Collected]]</f>
        <v>39645.025559999995</v>
      </c>
      <c r="E204" s="39">
        <f>Table3[[#This Row],[CLM $ Collected ]]/'[1]1.) CLM Reference'!$B$4</f>
        <v>3.7455085177126476E-4</v>
      </c>
      <c r="F204" s="46">
        <f>Table3[[#This Row],[Residential Incentive Disbursements]]+Table3[[#This Row],[C&amp;I Incentive Disbursements]]</f>
        <v>15728.78</v>
      </c>
      <c r="G204" s="39">
        <f>Table3[[#This Row],[Incentive Disbursements]]/'[1]1.) CLM Reference'!$B$5</f>
        <v>1.773848308649059E-4</v>
      </c>
      <c r="H204" s="46">
        <v>39645.025559999995</v>
      </c>
      <c r="I204" s="39">
        <f>Table3[[#This Row],[Residential CLM $ Collected]]/'[1]1.) CLM Reference'!$B$4</f>
        <v>3.7455085177126476E-4</v>
      </c>
      <c r="J204" s="48">
        <v>15728.78</v>
      </c>
      <c r="K204" s="39">
        <f>Table3[[#This Row],[Residential Incentive Disbursements]]/'[1]1.) CLM Reference'!$B$5</f>
        <v>1.773848308649059E-4</v>
      </c>
      <c r="L204" s="40">
        <v>0</v>
      </c>
      <c r="M204" s="39">
        <f>Table3[[#This Row],[C&amp;I CLM $ Collected]]/'[1]1.) CLM Reference'!$B$4</f>
        <v>0</v>
      </c>
      <c r="N204" s="48">
        <v>0</v>
      </c>
      <c r="O204" s="39">
        <f>Table3[[#This Row],[C&amp;I Incentive Disbursements]]/'[1]1.) CLM Reference'!$B$5</f>
        <v>0</v>
      </c>
    </row>
    <row r="205" spans="1:15" x14ac:dyDescent="0.25">
      <c r="A205" s="47">
        <v>9003480600</v>
      </c>
      <c r="B205" t="s">
        <v>1882</v>
      </c>
      <c r="C205" t="s">
        <v>1774</v>
      </c>
      <c r="D205" s="46">
        <f>Table3[[#This Row],[Residential CLM $ Collected]]+Table3[[#This Row],[C&amp;I CLM $ Collected]]</f>
        <v>44607.503115</v>
      </c>
      <c r="E205" s="39">
        <f>Table3[[#This Row],[CLM $ Collected ]]/'[1]1.) CLM Reference'!$B$4</f>
        <v>4.2143441834402489E-4</v>
      </c>
      <c r="F205" s="46">
        <f>Table3[[#This Row],[Residential Incentive Disbursements]]+Table3[[#This Row],[C&amp;I Incentive Disbursements]]</f>
        <v>7518.04</v>
      </c>
      <c r="G205" s="39">
        <f>Table3[[#This Row],[Incentive Disbursements]]/'[1]1.) CLM Reference'!$B$5</f>
        <v>8.4786375919530758E-5</v>
      </c>
      <c r="H205" s="46">
        <v>44607.503115</v>
      </c>
      <c r="I205" s="39">
        <f>Table3[[#This Row],[Residential CLM $ Collected]]/'[1]1.) CLM Reference'!$B$4</f>
        <v>4.2143441834402489E-4</v>
      </c>
      <c r="J205" s="48">
        <v>7518.04</v>
      </c>
      <c r="K205" s="39">
        <f>Table3[[#This Row],[Residential Incentive Disbursements]]/'[1]1.) CLM Reference'!$B$5</f>
        <v>8.4786375919530758E-5</v>
      </c>
      <c r="L205" s="40">
        <v>0</v>
      </c>
      <c r="M205" s="39">
        <f>Table3[[#This Row],[C&amp;I CLM $ Collected]]/'[1]1.) CLM Reference'!$B$4</f>
        <v>0</v>
      </c>
      <c r="N205" s="48">
        <v>0</v>
      </c>
      <c r="O205" s="39">
        <f>Table3[[#This Row],[C&amp;I Incentive Disbursements]]/'[1]1.) CLM Reference'!$B$5</f>
        <v>0</v>
      </c>
    </row>
    <row r="206" spans="1:15" x14ac:dyDescent="0.25">
      <c r="A206" s="47">
        <v>9003480700</v>
      </c>
      <c r="B206" t="s">
        <v>1882</v>
      </c>
      <c r="C206" t="s">
        <v>1774</v>
      </c>
      <c r="D206" s="46">
        <f>Table3[[#This Row],[Residential CLM $ Collected]]+Table3[[#This Row],[C&amp;I CLM $ Collected]]</f>
        <v>22621.737914999998</v>
      </c>
      <c r="E206" s="39">
        <f>Table3[[#This Row],[CLM $ Collected ]]/'[1]1.) CLM Reference'!$B$4</f>
        <v>2.1372142116004645E-4</v>
      </c>
      <c r="F206" s="46">
        <f>Table3[[#This Row],[Residential Incentive Disbursements]]+Table3[[#This Row],[C&amp;I Incentive Disbursements]]</f>
        <v>7515.24999999999</v>
      </c>
      <c r="G206" s="39">
        <f>Table3[[#This Row],[Incentive Disbursements]]/'[1]1.) CLM Reference'!$B$5</f>
        <v>8.4754911071137243E-5</v>
      </c>
      <c r="H206" s="46">
        <v>22621.737914999998</v>
      </c>
      <c r="I206" s="39">
        <f>Table3[[#This Row],[Residential CLM $ Collected]]/'[1]1.) CLM Reference'!$B$4</f>
        <v>2.1372142116004645E-4</v>
      </c>
      <c r="J206" s="48">
        <v>7515.24999999999</v>
      </c>
      <c r="K206" s="39">
        <f>Table3[[#This Row],[Residential Incentive Disbursements]]/'[1]1.) CLM Reference'!$B$5</f>
        <v>8.4754911071137243E-5</v>
      </c>
      <c r="L206" s="40">
        <v>0</v>
      </c>
      <c r="M206" s="39">
        <f>Table3[[#This Row],[C&amp;I CLM $ Collected]]/'[1]1.) CLM Reference'!$B$4</f>
        <v>0</v>
      </c>
      <c r="N206" s="48">
        <v>0</v>
      </c>
      <c r="O206" s="39">
        <f>Table3[[#This Row],[C&amp;I Incentive Disbursements]]/'[1]1.) CLM Reference'!$B$5</f>
        <v>0</v>
      </c>
    </row>
    <row r="207" spans="1:15" x14ac:dyDescent="0.25">
      <c r="A207" s="47">
        <v>9003480800</v>
      </c>
      <c r="B207" t="s">
        <v>1882</v>
      </c>
      <c r="C207" t="s">
        <v>1774</v>
      </c>
      <c r="D207" s="46">
        <f>Table3[[#This Row],[Residential CLM $ Collected]]+Table3[[#This Row],[C&amp;I CLM $ Collected]]</f>
        <v>521322.33428099938</v>
      </c>
      <c r="E207" s="39">
        <f>Table3[[#This Row],[CLM $ Collected ]]/'[1]1.) CLM Reference'!$B$4</f>
        <v>4.9252515692496468E-3</v>
      </c>
      <c r="F207" s="46">
        <f>Table3[[#This Row],[Residential Incentive Disbursements]]+Table3[[#This Row],[C&amp;I Incentive Disbursements]]</f>
        <v>844062.69999999902</v>
      </c>
      <c r="G207" s="39">
        <f>Table3[[#This Row],[Incentive Disbursements]]/'[1]1.) CLM Reference'!$B$5</f>
        <v>9.5191056953479944E-3</v>
      </c>
      <c r="H207" s="46">
        <v>241849.475595</v>
      </c>
      <c r="I207" s="39">
        <f>Table3[[#This Row],[Residential CLM $ Collected]]/'[1]1.) CLM Reference'!$B$4</f>
        <v>2.2849002063940397E-3</v>
      </c>
      <c r="J207" s="48">
        <v>693822.43999999901</v>
      </c>
      <c r="K207" s="39">
        <f>Table3[[#This Row],[Residential Incentive Disbursements]]/'[1]1.) CLM Reference'!$B$5</f>
        <v>7.8247375937406539E-3</v>
      </c>
      <c r="L207" s="40">
        <v>279472.85868599941</v>
      </c>
      <c r="M207" s="39">
        <f>Table3[[#This Row],[C&amp;I CLM $ Collected]]/'[1]1.) CLM Reference'!$B$4</f>
        <v>2.640351362855608E-3</v>
      </c>
      <c r="N207" s="48">
        <v>150240.26</v>
      </c>
      <c r="O207" s="39">
        <f>Table3[[#This Row],[C&amp;I Incentive Disbursements]]/'[1]1.) CLM Reference'!$B$5</f>
        <v>1.6943681016073392E-3</v>
      </c>
    </row>
    <row r="208" spans="1:15" x14ac:dyDescent="0.25">
      <c r="A208" s="47">
        <v>9003480900</v>
      </c>
      <c r="B208" t="s">
        <v>1882</v>
      </c>
      <c r="C208" t="s">
        <v>1774</v>
      </c>
      <c r="D208" s="46">
        <f>Table3[[#This Row],[Residential CLM $ Collected]]+Table3[[#This Row],[C&amp;I CLM $ Collected]]</f>
        <v>27227.381390999941</v>
      </c>
      <c r="E208" s="39">
        <f>Table3[[#This Row],[CLM $ Collected ]]/'[1]1.) CLM Reference'!$B$4</f>
        <v>2.5723375751306019E-4</v>
      </c>
      <c r="F208" s="46">
        <f>Table3[[#This Row],[Residential Incentive Disbursements]]+Table3[[#This Row],[C&amp;I Incentive Disbursements]]</f>
        <v>27083.549999999901</v>
      </c>
      <c r="G208" s="39">
        <f>Table3[[#This Row],[Incentive Disbursements]]/'[1]1.) CLM Reference'!$B$5</f>
        <v>3.054407866326062E-4</v>
      </c>
      <c r="H208" s="46">
        <v>27227.381390999941</v>
      </c>
      <c r="I208" s="39">
        <f>Table3[[#This Row],[Residential CLM $ Collected]]/'[1]1.) CLM Reference'!$B$4</f>
        <v>2.5723375751306019E-4</v>
      </c>
      <c r="J208" s="48">
        <v>27083.549999999901</v>
      </c>
      <c r="K208" s="39">
        <f>Table3[[#This Row],[Residential Incentive Disbursements]]/'[1]1.) CLM Reference'!$B$5</f>
        <v>3.054407866326062E-4</v>
      </c>
      <c r="L208" s="40">
        <v>0</v>
      </c>
      <c r="M208" s="39">
        <f>Table3[[#This Row],[C&amp;I CLM $ Collected]]/'[1]1.) CLM Reference'!$B$4</f>
        <v>0</v>
      </c>
      <c r="N208" s="48">
        <v>0</v>
      </c>
      <c r="O208" s="39">
        <f>Table3[[#This Row],[C&amp;I Incentive Disbursements]]/'[1]1.) CLM Reference'!$B$5</f>
        <v>0</v>
      </c>
    </row>
    <row r="209" spans="1:15" x14ac:dyDescent="0.25">
      <c r="A209" s="47">
        <v>9003481000</v>
      </c>
      <c r="B209" t="s">
        <v>1882</v>
      </c>
      <c r="C209" t="s">
        <v>1774</v>
      </c>
      <c r="D209" s="46">
        <f>Table3[[#This Row],[Residential CLM $ Collected]]+Table3[[#This Row],[C&amp;I CLM $ Collected]]</f>
        <v>47658.997889999999</v>
      </c>
      <c r="E209" s="39">
        <f>Table3[[#This Row],[CLM $ Collected ]]/'[1]1.) CLM Reference'!$B$4</f>
        <v>4.5026375950366299E-4</v>
      </c>
      <c r="F209" s="46">
        <f>Table3[[#This Row],[Residential Incentive Disbursements]]+Table3[[#This Row],[C&amp;I Incentive Disbursements]]</f>
        <v>4616.59</v>
      </c>
      <c r="G209" s="39">
        <f>Table3[[#This Row],[Incentive Disbursements]]/'[1]1.) CLM Reference'!$B$5</f>
        <v>5.2064625248914148E-5</v>
      </c>
      <c r="H209" s="46">
        <v>47658.997889999999</v>
      </c>
      <c r="I209" s="39">
        <f>Table3[[#This Row],[Residential CLM $ Collected]]/'[1]1.) CLM Reference'!$B$4</f>
        <v>4.5026375950366299E-4</v>
      </c>
      <c r="J209" s="48">
        <v>4616.59</v>
      </c>
      <c r="K209" s="39">
        <f>Table3[[#This Row],[Residential Incentive Disbursements]]/'[1]1.) CLM Reference'!$B$5</f>
        <v>5.2064625248914148E-5</v>
      </c>
      <c r="L209" s="40">
        <v>0</v>
      </c>
      <c r="M209" s="39">
        <f>Table3[[#This Row],[C&amp;I CLM $ Collected]]/'[1]1.) CLM Reference'!$B$4</f>
        <v>0</v>
      </c>
      <c r="N209" s="48">
        <v>0</v>
      </c>
      <c r="O209" s="39">
        <f>Table3[[#This Row],[C&amp;I Incentive Disbursements]]/'[1]1.) CLM Reference'!$B$5</f>
        <v>0</v>
      </c>
    </row>
    <row r="210" spans="1:15" x14ac:dyDescent="0.25">
      <c r="A210" s="47">
        <v>9003481100</v>
      </c>
      <c r="B210" t="s">
        <v>1882</v>
      </c>
      <c r="C210" t="s">
        <v>1774</v>
      </c>
      <c r="D210" s="46">
        <f>Table3[[#This Row],[Residential CLM $ Collected]]+Table3[[#This Row],[C&amp;I CLM $ Collected]]</f>
        <v>47203.864154999996</v>
      </c>
      <c r="E210" s="39">
        <f>Table3[[#This Row],[CLM $ Collected ]]/'[1]1.) CLM Reference'!$B$4</f>
        <v>4.4596383219358744E-4</v>
      </c>
      <c r="F210" s="46">
        <f>Table3[[#This Row],[Residential Incentive Disbursements]]+Table3[[#This Row],[C&amp;I Incentive Disbursements]]</f>
        <v>11863.529999999901</v>
      </c>
      <c r="G210" s="39">
        <f>Table3[[#This Row],[Incentive Disbursements]]/'[1]1.) CLM Reference'!$B$5</f>
        <v>1.3379361034426823E-4</v>
      </c>
      <c r="H210" s="46">
        <v>47203.864154999996</v>
      </c>
      <c r="I210" s="39">
        <f>Table3[[#This Row],[Residential CLM $ Collected]]/'[1]1.) CLM Reference'!$B$4</f>
        <v>4.4596383219358744E-4</v>
      </c>
      <c r="J210" s="48">
        <v>11863.529999999901</v>
      </c>
      <c r="K210" s="39">
        <f>Table3[[#This Row],[Residential Incentive Disbursements]]/'[1]1.) CLM Reference'!$B$5</f>
        <v>1.3379361034426823E-4</v>
      </c>
      <c r="L210" s="40">
        <v>0</v>
      </c>
      <c r="M210" s="39">
        <f>Table3[[#This Row],[C&amp;I CLM $ Collected]]/'[1]1.) CLM Reference'!$B$4</f>
        <v>0</v>
      </c>
      <c r="N210" s="48">
        <v>0</v>
      </c>
      <c r="O210" s="39">
        <f>Table3[[#This Row],[C&amp;I Incentive Disbursements]]/'[1]1.) CLM Reference'!$B$5</f>
        <v>0</v>
      </c>
    </row>
    <row r="211" spans="1:15" x14ac:dyDescent="0.25">
      <c r="A211" s="47">
        <v>9003481200</v>
      </c>
      <c r="B211" t="s">
        <v>1882</v>
      </c>
      <c r="C211" t="s">
        <v>1774</v>
      </c>
      <c r="D211" s="46">
        <f>Table3[[#This Row],[Residential CLM $ Collected]]+Table3[[#This Row],[C&amp;I CLM $ Collected]]</f>
        <v>51843.000888000002</v>
      </c>
      <c r="E211" s="39">
        <f>Table3[[#This Row],[CLM $ Collected ]]/'[1]1.) CLM Reference'!$B$4</f>
        <v>4.8979259987085347E-4</v>
      </c>
      <c r="F211" s="46">
        <f>Table3[[#This Row],[Residential Incentive Disbursements]]+Table3[[#This Row],[C&amp;I Incentive Disbursements]]</f>
        <v>10785.51</v>
      </c>
      <c r="G211" s="39">
        <f>Table3[[#This Row],[Incentive Disbursements]]/'[1]1.) CLM Reference'!$B$5</f>
        <v>1.2163599892310471E-4</v>
      </c>
      <c r="H211" s="46">
        <v>51843.000888000002</v>
      </c>
      <c r="I211" s="39">
        <f>Table3[[#This Row],[Residential CLM $ Collected]]/'[1]1.) CLM Reference'!$B$4</f>
        <v>4.8979259987085347E-4</v>
      </c>
      <c r="J211" s="48">
        <v>10785.51</v>
      </c>
      <c r="K211" s="39">
        <f>Table3[[#This Row],[Residential Incentive Disbursements]]/'[1]1.) CLM Reference'!$B$5</f>
        <v>1.2163599892310471E-4</v>
      </c>
      <c r="L211" s="40">
        <v>0</v>
      </c>
      <c r="M211" s="39">
        <f>Table3[[#This Row],[C&amp;I CLM $ Collected]]/'[1]1.) CLM Reference'!$B$4</f>
        <v>0</v>
      </c>
      <c r="N211" s="48">
        <v>0</v>
      </c>
      <c r="O211" s="39">
        <f>Table3[[#This Row],[C&amp;I Incentive Disbursements]]/'[1]1.) CLM Reference'!$B$5</f>
        <v>0</v>
      </c>
    </row>
    <row r="212" spans="1:15" x14ac:dyDescent="0.25">
      <c r="A212" s="47">
        <v>9003481300</v>
      </c>
      <c r="B212" t="s">
        <v>1882</v>
      </c>
      <c r="C212" t="s">
        <v>1774</v>
      </c>
      <c r="D212" s="46">
        <f>Table3[[#This Row],[Residential CLM $ Collected]]+Table3[[#This Row],[C&amp;I CLM $ Collected]]</f>
        <v>36463.458149999999</v>
      </c>
      <c r="E212" s="39">
        <f>Table3[[#This Row],[CLM $ Collected ]]/'[1]1.) CLM Reference'!$B$4</f>
        <v>3.4449263471753375E-4</v>
      </c>
      <c r="F212" s="46">
        <f>Table3[[#This Row],[Residential Incentive Disbursements]]+Table3[[#This Row],[C&amp;I Incentive Disbursements]]</f>
        <v>5146.4399999999896</v>
      </c>
      <c r="G212" s="39">
        <f>Table3[[#This Row],[Incentive Disbursements]]/'[1]1.) CLM Reference'!$B$5</f>
        <v>5.8040127012799746E-5</v>
      </c>
      <c r="H212" s="46">
        <v>36463.458149999999</v>
      </c>
      <c r="I212" s="39">
        <f>Table3[[#This Row],[Residential CLM $ Collected]]/'[1]1.) CLM Reference'!$B$4</f>
        <v>3.4449263471753375E-4</v>
      </c>
      <c r="J212" s="48">
        <v>5146.4399999999896</v>
      </c>
      <c r="K212" s="39">
        <f>Table3[[#This Row],[Residential Incentive Disbursements]]/'[1]1.) CLM Reference'!$B$5</f>
        <v>5.8040127012799746E-5</v>
      </c>
      <c r="L212" s="40">
        <v>0</v>
      </c>
      <c r="M212" s="39">
        <f>Table3[[#This Row],[C&amp;I CLM $ Collected]]/'[1]1.) CLM Reference'!$B$4</f>
        <v>0</v>
      </c>
      <c r="N212" s="48">
        <v>0</v>
      </c>
      <c r="O212" s="39">
        <f>Table3[[#This Row],[C&amp;I Incentive Disbursements]]/'[1]1.) CLM Reference'!$B$5</f>
        <v>0</v>
      </c>
    </row>
    <row r="213" spans="1:15" x14ac:dyDescent="0.25">
      <c r="A213" s="47">
        <v>9003484200</v>
      </c>
      <c r="B213" t="s">
        <v>1882</v>
      </c>
      <c r="C213" t="s">
        <v>1774</v>
      </c>
      <c r="D213" s="46">
        <f>Table3[[#This Row],[Residential CLM $ Collected]]+Table3[[#This Row],[C&amp;I CLM $ Collected]]</f>
        <v>614.19707999999991</v>
      </c>
      <c r="E213" s="39">
        <f>Table3[[#This Row],[CLM $ Collected ]]/'[1]1.) CLM Reference'!$B$4</f>
        <v>5.8026962076556584E-6</v>
      </c>
      <c r="F213" s="46">
        <f>Table3[[#This Row],[Residential Incentive Disbursements]]+Table3[[#This Row],[C&amp;I Incentive Disbursements]]</f>
        <v>0</v>
      </c>
      <c r="G213" s="39">
        <f>Table3[[#This Row],[Incentive Disbursements]]/'[1]1.) CLM Reference'!$B$5</f>
        <v>0</v>
      </c>
      <c r="H213" s="46">
        <v>614.19707999999991</v>
      </c>
      <c r="I213" s="39">
        <f>Table3[[#This Row],[Residential CLM $ Collected]]/'[1]1.) CLM Reference'!$B$4</f>
        <v>5.8026962076556584E-6</v>
      </c>
      <c r="J213" s="48">
        <v>0</v>
      </c>
      <c r="K213" s="39">
        <f>Table3[[#This Row],[Residential Incentive Disbursements]]/'[1]1.) CLM Reference'!$B$5</f>
        <v>0</v>
      </c>
      <c r="L213" s="40">
        <v>0</v>
      </c>
      <c r="M213" s="39">
        <f>Table3[[#This Row],[C&amp;I CLM $ Collected]]/'[1]1.) CLM Reference'!$B$4</f>
        <v>0</v>
      </c>
      <c r="N213" s="48">
        <v>0</v>
      </c>
      <c r="O213" s="39">
        <f>Table3[[#This Row],[C&amp;I Incentive Disbursements]]/'[1]1.) CLM Reference'!$B$5</f>
        <v>0</v>
      </c>
    </row>
    <row r="214" spans="1:15" x14ac:dyDescent="0.25">
      <c r="A214" s="47">
        <v>9003524300</v>
      </c>
      <c r="B214" t="s">
        <v>1882</v>
      </c>
      <c r="C214" t="s">
        <v>1774</v>
      </c>
      <c r="D214" s="46">
        <f>Table3[[#This Row],[Residential CLM $ Collected]]+Table3[[#This Row],[C&amp;I CLM $ Collected]]</f>
        <v>58209.005861999998</v>
      </c>
      <c r="E214" s="39">
        <f>Table3[[#This Row],[CLM $ Collected ]]/'[1]1.) CLM Reference'!$B$4</f>
        <v>5.4993615008204445E-4</v>
      </c>
      <c r="F214" s="46">
        <f>Table3[[#This Row],[Residential Incentive Disbursements]]+Table3[[#This Row],[C&amp;I Incentive Disbursements]]</f>
        <v>13027.05</v>
      </c>
      <c r="G214" s="39">
        <f>Table3[[#This Row],[Incentive Disbursements]]/'[1]1.) CLM Reference'!$B$5</f>
        <v>1.4691546711942516E-4</v>
      </c>
      <c r="H214" s="46">
        <v>58209.005861999998</v>
      </c>
      <c r="I214" s="39">
        <f>Table3[[#This Row],[Residential CLM $ Collected]]/'[1]1.) CLM Reference'!$B$4</f>
        <v>5.4993615008204445E-4</v>
      </c>
      <c r="J214" s="48">
        <v>13027.05</v>
      </c>
      <c r="K214" s="39">
        <f>Table3[[#This Row],[Residential Incentive Disbursements]]/'[1]1.) CLM Reference'!$B$5</f>
        <v>1.4691546711942516E-4</v>
      </c>
      <c r="L214" s="40">
        <v>0</v>
      </c>
      <c r="M214" s="39">
        <f>Table3[[#This Row],[C&amp;I CLM $ Collected]]/'[1]1.) CLM Reference'!$B$4</f>
        <v>0</v>
      </c>
      <c r="N214" s="48">
        <v>0</v>
      </c>
      <c r="O214" s="39">
        <f>Table3[[#This Row],[C&amp;I Incentive Disbursements]]/'[1]1.) CLM Reference'!$B$5</f>
        <v>0</v>
      </c>
    </row>
    <row r="215" spans="1:15" x14ac:dyDescent="0.25">
      <c r="A215" s="47">
        <v>9013538201</v>
      </c>
      <c r="B215" t="s">
        <v>1882</v>
      </c>
      <c r="C215" t="s">
        <v>1774</v>
      </c>
      <c r="D215" s="46">
        <f>Table3[[#This Row],[Residential CLM $ Collected]]+Table3[[#This Row],[C&amp;I CLM $ Collected]]</f>
        <v>64.229759999999999</v>
      </c>
      <c r="E215" s="39">
        <f>Table3[[#This Row],[CLM $ Collected ]]/'[1]1.) CLM Reference'!$B$4</f>
        <v>6.0681790406856573E-7</v>
      </c>
      <c r="F215" s="46">
        <f>Table3[[#This Row],[Residential Incentive Disbursements]]+Table3[[#This Row],[C&amp;I Incentive Disbursements]]</f>
        <v>0</v>
      </c>
      <c r="G215" s="39">
        <f>Table3[[#This Row],[Incentive Disbursements]]/'[1]1.) CLM Reference'!$B$5</f>
        <v>0</v>
      </c>
      <c r="H215" s="46">
        <v>64.229759999999999</v>
      </c>
      <c r="I215" s="39">
        <f>Table3[[#This Row],[Residential CLM $ Collected]]/'[1]1.) CLM Reference'!$B$4</f>
        <v>6.0681790406856573E-7</v>
      </c>
      <c r="J215" s="48">
        <v>0</v>
      </c>
      <c r="K215" s="39">
        <f>Table3[[#This Row],[Residential Incentive Disbursements]]/'[1]1.) CLM Reference'!$B$5</f>
        <v>0</v>
      </c>
      <c r="L215" s="40">
        <v>0</v>
      </c>
      <c r="M215" s="39">
        <f>Table3[[#This Row],[C&amp;I CLM $ Collected]]/'[1]1.) CLM Reference'!$B$4</f>
        <v>0</v>
      </c>
      <c r="N215" s="48">
        <v>0</v>
      </c>
      <c r="O215" s="39">
        <f>Table3[[#This Row],[C&amp;I Incentive Disbursements]]/'[1]1.) CLM Reference'!$B$5</f>
        <v>0</v>
      </c>
    </row>
    <row r="216" spans="1:15" x14ac:dyDescent="0.25">
      <c r="A216" s="47">
        <v>9007630100</v>
      </c>
      <c r="B216" t="s">
        <v>1881</v>
      </c>
      <c r="C216" t="s">
        <v>1774</v>
      </c>
      <c r="D216" s="46">
        <f>Table3[[#This Row],[Residential CLM $ Collected]]+Table3[[#This Row],[C&amp;I CLM $ Collected]]</f>
        <v>231570.67109399941</v>
      </c>
      <c r="E216" s="39">
        <f>Table3[[#This Row],[CLM $ Collected ]]/'[1]1.) CLM Reference'!$B$4</f>
        <v>2.1877900412053839E-3</v>
      </c>
      <c r="F216" s="46">
        <f>Table3[[#This Row],[Residential Incentive Disbursements]]+Table3[[#This Row],[C&amp;I Incentive Disbursements]]</f>
        <v>156195.639999999</v>
      </c>
      <c r="G216" s="39">
        <f>Table3[[#This Row],[Incentive Disbursements]]/'[1]1.) CLM Reference'!$B$5</f>
        <v>1.7615312302184626E-3</v>
      </c>
      <c r="H216" s="46">
        <v>171308.36488499999</v>
      </c>
      <c r="I216" s="39">
        <f>Table3[[#This Row],[Residential CLM $ Collected]]/'[1]1.) CLM Reference'!$B$4</f>
        <v>1.6184551044395739E-3</v>
      </c>
      <c r="J216" s="48">
        <v>126988.55999999899</v>
      </c>
      <c r="K216" s="39">
        <f>Table3[[#This Row],[Residential Incentive Disbursements]]/'[1]1.) CLM Reference'!$B$5</f>
        <v>1.4321418595325114E-3</v>
      </c>
      <c r="L216" s="40">
        <v>60262.306208999435</v>
      </c>
      <c r="M216" s="39">
        <f>Table3[[#This Row],[C&amp;I CLM $ Collected]]/'[1]1.) CLM Reference'!$B$4</f>
        <v>5.6933493676581E-4</v>
      </c>
      <c r="N216" s="48">
        <v>29207.08</v>
      </c>
      <c r="O216" s="39">
        <f>Table3[[#This Row],[C&amp;I Incentive Disbursements]]/'[1]1.) CLM Reference'!$B$5</f>
        <v>3.293893706859512E-4</v>
      </c>
    </row>
    <row r="217" spans="1:15" x14ac:dyDescent="0.25">
      <c r="A217" s="47">
        <v>9007670100</v>
      </c>
      <c r="B217" t="s">
        <v>1881</v>
      </c>
      <c r="C217" t="s">
        <v>1774</v>
      </c>
      <c r="D217" s="46">
        <f>Table3[[#This Row],[Residential CLM $ Collected]]+Table3[[#This Row],[C&amp;I CLM $ Collected]]</f>
        <v>366.46343999999999</v>
      </c>
      <c r="E217" s="39">
        <f>Table3[[#This Row],[CLM $ Collected ]]/'[1]1.) CLM Reference'!$B$4</f>
        <v>3.4622046941878121E-6</v>
      </c>
      <c r="F217" s="46">
        <f>Table3[[#This Row],[Residential Incentive Disbursements]]+Table3[[#This Row],[C&amp;I Incentive Disbursements]]</f>
        <v>0</v>
      </c>
      <c r="G217" s="39">
        <f>Table3[[#This Row],[Incentive Disbursements]]/'[1]1.) CLM Reference'!$B$5</f>
        <v>0</v>
      </c>
      <c r="H217" s="46">
        <v>366.46343999999999</v>
      </c>
      <c r="I217" s="39">
        <f>Table3[[#This Row],[Residential CLM $ Collected]]/'[1]1.) CLM Reference'!$B$4</f>
        <v>3.4622046941878121E-6</v>
      </c>
      <c r="J217" s="48">
        <v>0</v>
      </c>
      <c r="K217" s="39">
        <f>Table3[[#This Row],[Residential Incentive Disbursements]]/'[1]1.) CLM Reference'!$B$5</f>
        <v>0</v>
      </c>
      <c r="L217" s="40">
        <v>0</v>
      </c>
      <c r="M217" s="39">
        <f>Table3[[#This Row],[C&amp;I CLM $ Collected]]/'[1]1.) CLM Reference'!$B$4</f>
        <v>0</v>
      </c>
      <c r="N217" s="48">
        <v>0</v>
      </c>
      <c r="O217" s="39">
        <f>Table3[[#This Row],[C&amp;I Incentive Disbursements]]/'[1]1.) CLM Reference'!$B$5</f>
        <v>0</v>
      </c>
    </row>
    <row r="218" spans="1:15" x14ac:dyDescent="0.25">
      <c r="A218" s="47">
        <v>9003406002</v>
      </c>
      <c r="B218" t="s">
        <v>1880</v>
      </c>
      <c r="C218" t="s">
        <v>1774</v>
      </c>
      <c r="D218" s="46">
        <f>Table3[[#This Row],[Residential CLM $ Collected]]+Table3[[#This Row],[C&amp;I CLM $ Collected]]</f>
        <v>623.26341000000002</v>
      </c>
      <c r="E218" s="39">
        <f>Table3[[#This Row],[CLM $ Collected ]]/'[1]1.) CLM Reference'!$B$4</f>
        <v>5.888351383203474E-6</v>
      </c>
      <c r="F218" s="46">
        <f>Table3[[#This Row],[Residential Incentive Disbursements]]+Table3[[#This Row],[C&amp;I Incentive Disbursements]]</f>
        <v>0</v>
      </c>
      <c r="G218" s="39">
        <f>Table3[[#This Row],[Incentive Disbursements]]/'[1]1.) CLM Reference'!$B$5</f>
        <v>0</v>
      </c>
      <c r="H218" s="46">
        <v>623.26341000000002</v>
      </c>
      <c r="I218" s="39">
        <f>Table3[[#This Row],[Residential CLM $ Collected]]/'[1]1.) CLM Reference'!$B$4</f>
        <v>5.888351383203474E-6</v>
      </c>
      <c r="J218" s="48">
        <v>0</v>
      </c>
      <c r="K218" s="39">
        <f>Table3[[#This Row],[Residential Incentive Disbursements]]/'[1]1.) CLM Reference'!$B$5</f>
        <v>0</v>
      </c>
      <c r="L218" s="40">
        <v>0</v>
      </c>
      <c r="M218" s="39">
        <f>Table3[[#This Row],[C&amp;I CLM $ Collected]]/'[1]1.) CLM Reference'!$B$4</f>
        <v>0</v>
      </c>
      <c r="N218" s="48">
        <v>0</v>
      </c>
      <c r="O218" s="39">
        <f>Table3[[#This Row],[C&amp;I Incentive Disbursements]]/'[1]1.) CLM Reference'!$B$5</f>
        <v>0</v>
      </c>
    </row>
    <row r="219" spans="1:15" x14ac:dyDescent="0.25">
      <c r="A219" s="47">
        <v>9003410101</v>
      </c>
      <c r="B219" t="s">
        <v>1880</v>
      </c>
      <c r="C219" t="s">
        <v>1774</v>
      </c>
      <c r="D219" s="46">
        <f>Table3[[#This Row],[Residential CLM $ Collected]]+Table3[[#This Row],[C&amp;I CLM $ Collected]]</f>
        <v>148.99625999999998</v>
      </c>
      <c r="E219" s="39">
        <f>Table3[[#This Row],[CLM $ Collected ]]/'[1]1.) CLM Reference'!$B$4</f>
        <v>1.4076589762635741E-6</v>
      </c>
      <c r="F219" s="46">
        <f>Table3[[#This Row],[Residential Incentive Disbursements]]+Table3[[#This Row],[C&amp;I Incentive Disbursements]]</f>
        <v>0</v>
      </c>
      <c r="G219" s="39">
        <f>Table3[[#This Row],[Incentive Disbursements]]/'[1]1.) CLM Reference'!$B$5</f>
        <v>0</v>
      </c>
      <c r="H219" s="46">
        <v>148.99625999999998</v>
      </c>
      <c r="I219" s="39">
        <f>Table3[[#This Row],[Residential CLM $ Collected]]/'[1]1.) CLM Reference'!$B$4</f>
        <v>1.4076589762635741E-6</v>
      </c>
      <c r="J219" s="48">
        <v>0</v>
      </c>
      <c r="K219" s="39">
        <f>Table3[[#This Row],[Residential Incentive Disbursements]]/'[1]1.) CLM Reference'!$B$5</f>
        <v>0</v>
      </c>
      <c r="L219" s="40">
        <v>0</v>
      </c>
      <c r="M219" s="39">
        <f>Table3[[#This Row],[C&amp;I CLM $ Collected]]/'[1]1.) CLM Reference'!$B$4</f>
        <v>0</v>
      </c>
      <c r="N219" s="48">
        <v>0</v>
      </c>
      <c r="O219" s="39">
        <f>Table3[[#This Row],[C&amp;I Incentive Disbursements]]/'[1]1.) CLM Reference'!$B$5</f>
        <v>0</v>
      </c>
    </row>
    <row r="220" spans="1:15" x14ac:dyDescent="0.25">
      <c r="A220" s="47">
        <v>9003410102</v>
      </c>
      <c r="B220" t="s">
        <v>1880</v>
      </c>
      <c r="C220" t="s">
        <v>1774</v>
      </c>
      <c r="D220" s="46">
        <f>Table3[[#This Row],[Residential CLM $ Collected]]+Table3[[#This Row],[C&amp;I CLM $ Collected]]</f>
        <v>379.78226999999998</v>
      </c>
      <c r="E220" s="39">
        <f>Table3[[#This Row],[CLM $ Collected ]]/'[1]1.) CLM Reference'!$B$4</f>
        <v>3.588035843257115E-6</v>
      </c>
      <c r="F220" s="46">
        <f>Table3[[#This Row],[Residential Incentive Disbursements]]+Table3[[#This Row],[C&amp;I Incentive Disbursements]]</f>
        <v>0</v>
      </c>
      <c r="G220" s="39">
        <f>Table3[[#This Row],[Incentive Disbursements]]/'[1]1.) CLM Reference'!$B$5</f>
        <v>0</v>
      </c>
      <c r="H220" s="46">
        <v>379.78226999999998</v>
      </c>
      <c r="I220" s="39">
        <f>Table3[[#This Row],[Residential CLM $ Collected]]/'[1]1.) CLM Reference'!$B$4</f>
        <v>3.588035843257115E-6</v>
      </c>
      <c r="J220" s="48">
        <v>0</v>
      </c>
      <c r="K220" s="39">
        <f>Table3[[#This Row],[Residential Incentive Disbursements]]/'[1]1.) CLM Reference'!$B$5</f>
        <v>0</v>
      </c>
      <c r="L220" s="40">
        <v>0</v>
      </c>
      <c r="M220" s="39">
        <f>Table3[[#This Row],[C&amp;I CLM $ Collected]]/'[1]1.) CLM Reference'!$B$4</f>
        <v>0</v>
      </c>
      <c r="N220" s="48">
        <v>0</v>
      </c>
      <c r="O220" s="39">
        <f>Table3[[#This Row],[C&amp;I Incentive Disbursements]]/'[1]1.) CLM Reference'!$B$5</f>
        <v>0</v>
      </c>
    </row>
    <row r="221" spans="1:15" x14ac:dyDescent="0.25">
      <c r="A221" s="47">
        <v>9003420600</v>
      </c>
      <c r="B221" t="s">
        <v>1880</v>
      </c>
      <c r="C221" t="s">
        <v>1774</v>
      </c>
      <c r="D221" s="46">
        <f>Table3[[#This Row],[Residential CLM $ Collected]]+Table3[[#This Row],[C&amp;I CLM $ Collected]]</f>
        <v>879.67214999999999</v>
      </c>
      <c r="E221" s="39">
        <f>Table3[[#This Row],[CLM $ Collected ]]/'[1]1.) CLM Reference'!$B$4</f>
        <v>8.3108018826551579E-6</v>
      </c>
      <c r="F221" s="46">
        <f>Table3[[#This Row],[Residential Incentive Disbursements]]+Table3[[#This Row],[C&amp;I Incentive Disbursements]]</f>
        <v>0</v>
      </c>
      <c r="G221" s="39">
        <f>Table3[[#This Row],[Incentive Disbursements]]/'[1]1.) CLM Reference'!$B$5</f>
        <v>0</v>
      </c>
      <c r="H221" s="46">
        <v>879.67214999999999</v>
      </c>
      <c r="I221" s="39">
        <f>Table3[[#This Row],[Residential CLM $ Collected]]/'[1]1.) CLM Reference'!$B$4</f>
        <v>8.3108018826551579E-6</v>
      </c>
      <c r="J221" s="48">
        <v>0</v>
      </c>
      <c r="K221" s="39">
        <f>Table3[[#This Row],[Residential Incentive Disbursements]]/'[1]1.) CLM Reference'!$B$5</f>
        <v>0</v>
      </c>
      <c r="L221" s="40">
        <v>0</v>
      </c>
      <c r="M221" s="39">
        <f>Table3[[#This Row],[C&amp;I CLM $ Collected]]/'[1]1.) CLM Reference'!$B$4</f>
        <v>0</v>
      </c>
      <c r="N221" s="48">
        <v>0</v>
      </c>
      <c r="O221" s="39">
        <f>Table3[[#This Row],[C&amp;I Incentive Disbursements]]/'[1]1.) CLM Reference'!$B$5</f>
        <v>0</v>
      </c>
    </row>
    <row r="222" spans="1:15" x14ac:dyDescent="0.25">
      <c r="A222" s="47">
        <v>9003460100</v>
      </c>
      <c r="B222" t="s">
        <v>1880</v>
      </c>
      <c r="C222" t="s">
        <v>1774</v>
      </c>
      <c r="D222" s="46">
        <f>Table3[[#This Row],[Residential CLM $ Collected]]+Table3[[#This Row],[C&amp;I CLM $ Collected]]</f>
        <v>43157.608703999998</v>
      </c>
      <c r="E222" s="39">
        <f>Table3[[#This Row],[CLM $ Collected ]]/'[1]1.) CLM Reference'!$B$4</f>
        <v>4.0773637731750153E-4</v>
      </c>
      <c r="F222" s="46">
        <f>Table3[[#This Row],[Residential Incentive Disbursements]]+Table3[[#This Row],[C&amp;I Incentive Disbursements]]</f>
        <v>8902.56</v>
      </c>
      <c r="G222" s="39">
        <f>Table3[[#This Row],[Incentive Disbursements]]/'[1]1.) CLM Reference'!$B$5</f>
        <v>1.004006095745936E-4</v>
      </c>
      <c r="H222" s="46">
        <v>43157.608703999998</v>
      </c>
      <c r="I222" s="39">
        <f>Table3[[#This Row],[Residential CLM $ Collected]]/'[1]1.) CLM Reference'!$B$4</f>
        <v>4.0773637731750153E-4</v>
      </c>
      <c r="J222" s="48">
        <v>8902.56</v>
      </c>
      <c r="K222" s="39">
        <f>Table3[[#This Row],[Residential Incentive Disbursements]]/'[1]1.) CLM Reference'!$B$5</f>
        <v>1.004006095745936E-4</v>
      </c>
      <c r="L222" s="40">
        <v>0</v>
      </c>
      <c r="M222" s="39">
        <f>Table3[[#This Row],[C&amp;I CLM $ Collected]]/'[1]1.) CLM Reference'!$B$4</f>
        <v>0</v>
      </c>
      <c r="N222" s="48">
        <v>0</v>
      </c>
      <c r="O222" s="39">
        <f>Table3[[#This Row],[C&amp;I Incentive Disbursements]]/'[1]1.) CLM Reference'!$B$5</f>
        <v>0</v>
      </c>
    </row>
    <row r="223" spans="1:15" x14ac:dyDescent="0.25">
      <c r="A223" s="47">
        <v>9003460202</v>
      </c>
      <c r="B223" t="s">
        <v>1880</v>
      </c>
      <c r="C223" t="s">
        <v>1774</v>
      </c>
      <c r="D223" s="46">
        <f>Table3[[#This Row],[Residential CLM $ Collected]]+Table3[[#This Row],[C&amp;I CLM $ Collected]]</f>
        <v>71589.216446999999</v>
      </c>
      <c r="E223" s="39">
        <f>Table3[[#This Row],[CLM $ Collected ]]/'[1]1.) CLM Reference'!$B$4</f>
        <v>6.7634719915315631E-4</v>
      </c>
      <c r="F223" s="46">
        <f>Table3[[#This Row],[Residential Incentive Disbursements]]+Table3[[#This Row],[C&amp;I Incentive Disbursements]]</f>
        <v>13667.9</v>
      </c>
      <c r="G223" s="39">
        <f>Table3[[#This Row],[Incentive Disbursements]]/'[1]1.) CLM Reference'!$B$5</f>
        <v>1.5414279618498363E-4</v>
      </c>
      <c r="H223" s="46">
        <v>71589.182426999992</v>
      </c>
      <c r="I223" s="39">
        <f>Table3[[#This Row],[Residential CLM $ Collected]]/'[1]1.) CLM Reference'!$B$4</f>
        <v>6.7634687774536801E-4</v>
      </c>
      <c r="J223" s="48">
        <v>13667.9</v>
      </c>
      <c r="K223" s="39">
        <f>Table3[[#This Row],[Residential Incentive Disbursements]]/'[1]1.) CLM Reference'!$B$5</f>
        <v>1.5414279618498363E-4</v>
      </c>
      <c r="L223" s="40">
        <v>3.4019999999999995E-2</v>
      </c>
      <c r="M223" s="39">
        <f>Table3[[#This Row],[C&amp;I CLM $ Collected]]/'[1]1.) CLM Reference'!$B$4</f>
        <v>3.2140778817190976E-10</v>
      </c>
      <c r="N223" s="48">
        <v>0</v>
      </c>
      <c r="O223" s="39">
        <f>Table3[[#This Row],[C&amp;I Incentive Disbursements]]/'[1]1.) CLM Reference'!$B$5</f>
        <v>0</v>
      </c>
    </row>
    <row r="224" spans="1:15" x14ac:dyDescent="0.25">
      <c r="A224" s="47">
        <v>9003460203</v>
      </c>
      <c r="B224" t="s">
        <v>1880</v>
      </c>
      <c r="C224" t="s">
        <v>1774</v>
      </c>
      <c r="D224" s="46">
        <f>Table3[[#This Row],[Residential CLM $ Collected]]+Table3[[#This Row],[C&amp;I CLM $ Collected]]</f>
        <v>80888.387831999993</v>
      </c>
      <c r="E224" s="39">
        <f>Table3[[#This Row],[CLM $ Collected ]]/'[1]1.) CLM Reference'!$B$4</f>
        <v>7.6420216995516578E-4</v>
      </c>
      <c r="F224" s="46">
        <f>Table3[[#This Row],[Residential Incentive Disbursements]]+Table3[[#This Row],[C&amp;I Incentive Disbursements]]</f>
        <v>28315.22</v>
      </c>
      <c r="G224" s="39">
        <f>Table3[[#This Row],[Incentive Disbursements]]/'[1]1.) CLM Reference'!$B$5</f>
        <v>3.1933122026009647E-4</v>
      </c>
      <c r="H224" s="46">
        <v>80888.387831999993</v>
      </c>
      <c r="I224" s="39">
        <f>Table3[[#This Row],[Residential CLM $ Collected]]/'[1]1.) CLM Reference'!$B$4</f>
        <v>7.6420216995516578E-4</v>
      </c>
      <c r="J224" s="48">
        <v>28315.22</v>
      </c>
      <c r="K224" s="39">
        <f>Table3[[#This Row],[Residential Incentive Disbursements]]/'[1]1.) CLM Reference'!$B$5</f>
        <v>3.1933122026009647E-4</v>
      </c>
      <c r="L224" s="40">
        <v>0</v>
      </c>
      <c r="M224" s="39">
        <f>Table3[[#This Row],[C&amp;I CLM $ Collected]]/'[1]1.) CLM Reference'!$B$4</f>
        <v>0</v>
      </c>
      <c r="N224" s="48">
        <v>0</v>
      </c>
      <c r="O224" s="39">
        <f>Table3[[#This Row],[C&amp;I Incentive Disbursements]]/'[1]1.) CLM Reference'!$B$5</f>
        <v>0</v>
      </c>
    </row>
    <row r="225" spans="1:15" x14ac:dyDescent="0.25">
      <c r="A225" s="47">
        <v>9003460204</v>
      </c>
      <c r="B225" t="s">
        <v>1880</v>
      </c>
      <c r="C225" t="s">
        <v>1774</v>
      </c>
      <c r="D225" s="46">
        <f>Table3[[#This Row],[Residential CLM $ Collected]]+Table3[[#This Row],[C&amp;I CLM $ Collected]]</f>
        <v>434004.01109099941</v>
      </c>
      <c r="E225" s="39">
        <f>Table3[[#This Row],[CLM $ Collected ]]/'[1]1.) CLM Reference'!$B$4</f>
        <v>4.1003018595677579E-3</v>
      </c>
      <c r="F225" s="46">
        <f>Table3[[#This Row],[Residential Incentive Disbursements]]+Table3[[#This Row],[C&amp;I Incentive Disbursements]]</f>
        <v>452007.31</v>
      </c>
      <c r="G225" s="39">
        <f>Table3[[#This Row],[Incentive Disbursements]]/'[1]1.) CLM Reference'!$B$5</f>
        <v>5.0976134343573426E-3</v>
      </c>
      <c r="H225" s="46">
        <v>221877.90021599943</v>
      </c>
      <c r="I225" s="39">
        <f>Table3[[#This Row],[Residential CLM $ Collected]]/'[1]1.) CLM Reference'!$B$4</f>
        <v>2.0962164947869511E-3</v>
      </c>
      <c r="J225" s="48">
        <v>277960.92</v>
      </c>
      <c r="K225" s="39">
        <f>Table3[[#This Row],[Residential Incentive Disbursements]]/'[1]1.) CLM Reference'!$B$5</f>
        <v>3.1347663824691828E-3</v>
      </c>
      <c r="L225" s="40">
        <v>212126.11087499998</v>
      </c>
      <c r="M225" s="39">
        <f>Table3[[#This Row],[C&amp;I CLM $ Collected]]/'[1]1.) CLM Reference'!$B$4</f>
        <v>2.0040853647808068E-3</v>
      </c>
      <c r="N225" s="48">
        <v>174046.39</v>
      </c>
      <c r="O225" s="39">
        <f>Table3[[#This Row],[C&amp;I Incentive Disbursements]]/'[1]1.) CLM Reference'!$B$5</f>
        <v>1.9628470518881598E-3</v>
      </c>
    </row>
    <row r="226" spans="1:15" x14ac:dyDescent="0.25">
      <c r="A226" s="47">
        <v>9003460301</v>
      </c>
      <c r="B226" t="s">
        <v>1880</v>
      </c>
      <c r="C226" t="s">
        <v>1774</v>
      </c>
      <c r="D226" s="46">
        <f>Table3[[#This Row],[Residential CLM $ Collected]]+Table3[[#This Row],[C&amp;I CLM $ Collected]]</f>
        <v>65189.494251000004</v>
      </c>
      <c r="E226" s="39">
        <f>Table3[[#This Row],[CLM $ Collected ]]/'[1]1.) CLM Reference'!$B$4</f>
        <v>6.1588510168310816E-4</v>
      </c>
      <c r="F226" s="46">
        <f>Table3[[#This Row],[Residential Incentive Disbursements]]+Table3[[#This Row],[C&amp;I Incentive Disbursements]]</f>
        <v>15218.17</v>
      </c>
      <c r="G226" s="39">
        <f>Table3[[#This Row],[Incentive Disbursements]]/'[1]1.) CLM Reference'!$B$5</f>
        <v>1.7162631249997677E-4</v>
      </c>
      <c r="H226" s="46">
        <v>65189.494251000004</v>
      </c>
      <c r="I226" s="39">
        <f>Table3[[#This Row],[Residential CLM $ Collected]]/'[1]1.) CLM Reference'!$B$4</f>
        <v>6.1588510168310816E-4</v>
      </c>
      <c r="J226" s="48">
        <v>15218.17</v>
      </c>
      <c r="K226" s="39">
        <f>Table3[[#This Row],[Residential Incentive Disbursements]]/'[1]1.) CLM Reference'!$B$5</f>
        <v>1.7162631249997677E-4</v>
      </c>
      <c r="L226" s="40">
        <v>0</v>
      </c>
      <c r="M226" s="39">
        <f>Table3[[#This Row],[C&amp;I CLM $ Collected]]/'[1]1.) CLM Reference'!$B$4</f>
        <v>0</v>
      </c>
      <c r="N226" s="48">
        <v>0</v>
      </c>
      <c r="O226" s="39">
        <f>Table3[[#This Row],[C&amp;I Incentive Disbursements]]/'[1]1.) CLM Reference'!$B$5</f>
        <v>0</v>
      </c>
    </row>
    <row r="227" spans="1:15" x14ac:dyDescent="0.25">
      <c r="A227" s="47">
        <v>9003460302</v>
      </c>
      <c r="B227" t="s">
        <v>1880</v>
      </c>
      <c r="C227" t="s">
        <v>1774</v>
      </c>
      <c r="D227" s="46">
        <f>Table3[[#This Row],[Residential CLM $ Collected]]+Table3[[#This Row],[C&amp;I CLM $ Collected]]</f>
        <v>47689.262648999938</v>
      </c>
      <c r="E227" s="39">
        <f>Table3[[#This Row],[CLM $ Collected ]]/'[1]1.) CLM Reference'!$B$4</f>
        <v>4.5054968922881666E-4</v>
      </c>
      <c r="F227" s="46">
        <f>Table3[[#This Row],[Residential Incentive Disbursements]]+Table3[[#This Row],[C&amp;I Incentive Disbursements]]</f>
        <v>26165.15</v>
      </c>
      <c r="G227" s="39">
        <f>Table3[[#This Row],[Incentive Disbursements]]/'[1]1.) CLM Reference'!$B$5</f>
        <v>2.9508332542669505E-4</v>
      </c>
      <c r="H227" s="46">
        <v>47689.262648999938</v>
      </c>
      <c r="I227" s="39">
        <f>Table3[[#This Row],[Residential CLM $ Collected]]/'[1]1.) CLM Reference'!$B$4</f>
        <v>4.5054968922881666E-4</v>
      </c>
      <c r="J227" s="48">
        <v>26165.15</v>
      </c>
      <c r="K227" s="39">
        <f>Table3[[#This Row],[Residential Incentive Disbursements]]/'[1]1.) CLM Reference'!$B$5</f>
        <v>2.9508332542669505E-4</v>
      </c>
      <c r="L227" s="40">
        <v>0</v>
      </c>
      <c r="M227" s="39">
        <f>Table3[[#This Row],[C&amp;I CLM $ Collected]]/'[1]1.) CLM Reference'!$B$4</f>
        <v>0</v>
      </c>
      <c r="N227" s="48">
        <v>0</v>
      </c>
      <c r="O227" s="39">
        <f>Table3[[#This Row],[C&amp;I Incentive Disbursements]]/'[1]1.) CLM Reference'!$B$5</f>
        <v>0</v>
      </c>
    </row>
    <row r="228" spans="1:15" x14ac:dyDescent="0.25">
      <c r="A228" s="47">
        <v>9003462101</v>
      </c>
      <c r="B228" t="s">
        <v>1880</v>
      </c>
      <c r="C228" t="s">
        <v>1774</v>
      </c>
      <c r="D228" s="46">
        <f>Table3[[#This Row],[Residential CLM $ Collected]]+Table3[[#This Row],[C&amp;I CLM $ Collected]]</f>
        <v>44.810009999999998</v>
      </c>
      <c r="E228" s="39">
        <f>Table3[[#This Row],[CLM $ Collected ]]/'[1]1.) CLM Reference'!$B$4</f>
        <v>4.2334762498710049E-7</v>
      </c>
      <c r="F228" s="46">
        <f>Table3[[#This Row],[Residential Incentive Disbursements]]+Table3[[#This Row],[C&amp;I Incentive Disbursements]]</f>
        <v>0</v>
      </c>
      <c r="G228" s="39">
        <f>Table3[[#This Row],[Incentive Disbursements]]/'[1]1.) CLM Reference'!$B$5</f>
        <v>0</v>
      </c>
      <c r="H228" s="46">
        <v>44.810009999999998</v>
      </c>
      <c r="I228" s="39">
        <f>Table3[[#This Row],[Residential CLM $ Collected]]/'[1]1.) CLM Reference'!$B$4</f>
        <v>4.2334762498710049E-7</v>
      </c>
      <c r="J228" s="48">
        <v>0</v>
      </c>
      <c r="K228" s="39">
        <f>Table3[[#This Row],[Residential Incentive Disbursements]]/'[1]1.) CLM Reference'!$B$5</f>
        <v>0</v>
      </c>
      <c r="L228" s="40">
        <v>0</v>
      </c>
      <c r="M228" s="39">
        <f>Table3[[#This Row],[C&amp;I CLM $ Collected]]/'[1]1.) CLM Reference'!$B$4</f>
        <v>0</v>
      </c>
      <c r="N228" s="48">
        <v>0</v>
      </c>
      <c r="O228" s="39">
        <f>Table3[[#This Row],[C&amp;I Incentive Disbursements]]/'[1]1.) CLM Reference'!$B$5</f>
        <v>0</v>
      </c>
    </row>
    <row r="229" spans="1:15" x14ac:dyDescent="0.25">
      <c r="A229" s="47">
        <v>9003496200</v>
      </c>
      <c r="B229" t="s">
        <v>1880</v>
      </c>
      <c r="C229" t="s">
        <v>1774</v>
      </c>
      <c r="D229" s="46">
        <f>Table3[[#This Row],[Residential CLM $ Collected]]+Table3[[#This Row],[C&amp;I CLM $ Collected]]</f>
        <v>135.52434</v>
      </c>
      <c r="E229" s="39">
        <f>Table3[[#This Row],[CLM $ Collected ]]/'[1]1.) CLM Reference'!$B$4</f>
        <v>1.2803814921474979E-6</v>
      </c>
      <c r="F229" s="46">
        <f>Table3[[#This Row],[Residential Incentive Disbursements]]+Table3[[#This Row],[C&amp;I Incentive Disbursements]]</f>
        <v>0</v>
      </c>
      <c r="G229" s="39">
        <f>Table3[[#This Row],[Incentive Disbursements]]/'[1]1.) CLM Reference'!$B$5</f>
        <v>0</v>
      </c>
      <c r="H229" s="46">
        <v>135.52434</v>
      </c>
      <c r="I229" s="39">
        <f>Table3[[#This Row],[Residential CLM $ Collected]]/'[1]1.) CLM Reference'!$B$4</f>
        <v>1.2803814921474979E-6</v>
      </c>
      <c r="J229" s="48">
        <v>0</v>
      </c>
      <c r="K229" s="39">
        <f>Table3[[#This Row],[Residential Incentive Disbursements]]/'[1]1.) CLM Reference'!$B$5</f>
        <v>0</v>
      </c>
      <c r="L229" s="40">
        <v>0</v>
      </c>
      <c r="M229" s="39">
        <f>Table3[[#This Row],[C&amp;I CLM $ Collected]]/'[1]1.) CLM Reference'!$B$4</f>
        <v>0</v>
      </c>
      <c r="N229" s="48">
        <v>0</v>
      </c>
      <c r="O229" s="39">
        <f>Table3[[#This Row],[C&amp;I Incentive Disbursements]]/'[1]1.) CLM Reference'!$B$5</f>
        <v>0</v>
      </c>
    </row>
    <row r="230" spans="1:15" x14ac:dyDescent="0.25">
      <c r="A230" s="47">
        <v>9011712100</v>
      </c>
      <c r="B230" t="s">
        <v>1879</v>
      </c>
      <c r="C230" t="s">
        <v>1774</v>
      </c>
      <c r="D230" s="46">
        <f>Table3[[#This Row],[Residential CLM $ Collected]]+Table3[[#This Row],[C&amp;I CLM $ Collected]]</f>
        <v>31902.132527999944</v>
      </c>
      <c r="E230" s="39">
        <f>Table3[[#This Row],[CLM $ Collected ]]/'[1]1.) CLM Reference'!$B$4</f>
        <v>3.0139899629017046E-4</v>
      </c>
      <c r="F230" s="46">
        <f>Table3[[#This Row],[Residential Incentive Disbursements]]+Table3[[#This Row],[C&amp;I Incentive Disbursements]]</f>
        <v>43887.91</v>
      </c>
      <c r="G230" s="39">
        <f>Table3[[#This Row],[Incentive Disbursements]]/'[1]1.) CLM Reference'!$B$5</f>
        <v>4.9495571127348796E-4</v>
      </c>
      <c r="H230" s="46">
        <v>39639.234221999941</v>
      </c>
      <c r="I230" s="39">
        <f>Table3[[#This Row],[Residential CLM $ Collected]]/'[1]1.) CLM Reference'!$B$4</f>
        <v>3.7449613745212448E-4</v>
      </c>
      <c r="J230" s="48">
        <v>40645.910000000003</v>
      </c>
      <c r="K230" s="39">
        <f>Table3[[#This Row],[Residential Incentive Disbursements]]/'[1]1.) CLM Reference'!$B$5</f>
        <v>4.5839333188589244E-4</v>
      </c>
      <c r="L230" s="40">
        <v>-7737.101693999999</v>
      </c>
      <c r="M230" s="39">
        <f>Table3[[#This Row],[C&amp;I CLM $ Collected]]/'[1]1.) CLM Reference'!$B$4</f>
        <v>-7.3097141161954028E-5</v>
      </c>
      <c r="N230" s="48">
        <v>3242</v>
      </c>
      <c r="O230" s="39">
        <f>Table3[[#This Row],[C&amp;I Incentive Disbursements]]/'[1]1.) CLM Reference'!$B$5</f>
        <v>3.6562379387595531E-5</v>
      </c>
    </row>
    <row r="231" spans="1:15" x14ac:dyDescent="0.25">
      <c r="A231" s="47">
        <v>9011870100</v>
      </c>
      <c r="B231" t="s">
        <v>1879</v>
      </c>
      <c r="C231" t="s">
        <v>1774</v>
      </c>
      <c r="D231" s="46">
        <f>Table3[[#This Row],[Residential CLM $ Collected]]+Table3[[#This Row],[C&amp;I CLM $ Collected]]</f>
        <v>35.959139999999998</v>
      </c>
      <c r="E231" s="39">
        <f>Table3[[#This Row],[CLM $ Collected ]]/'[1]1.) CLM Reference'!$B$4</f>
        <v>3.3972803209770863E-7</v>
      </c>
      <c r="F231" s="46">
        <f>Table3[[#This Row],[Residential Incentive Disbursements]]+Table3[[#This Row],[C&amp;I Incentive Disbursements]]</f>
        <v>0</v>
      </c>
      <c r="G231" s="39">
        <f>Table3[[#This Row],[Incentive Disbursements]]/'[1]1.) CLM Reference'!$B$5</f>
        <v>0</v>
      </c>
      <c r="H231" s="46">
        <v>35.959139999999998</v>
      </c>
      <c r="I231" s="39">
        <f>Table3[[#This Row],[Residential CLM $ Collected]]/'[1]1.) CLM Reference'!$B$4</f>
        <v>3.3972803209770863E-7</v>
      </c>
      <c r="J231" s="48">
        <v>0</v>
      </c>
      <c r="K231" s="39">
        <f>Table3[[#This Row],[Residential Incentive Disbursements]]/'[1]1.) CLM Reference'!$B$5</f>
        <v>0</v>
      </c>
      <c r="L231" s="40">
        <v>0</v>
      </c>
      <c r="M231" s="39">
        <f>Table3[[#This Row],[C&amp;I CLM $ Collected]]/'[1]1.) CLM Reference'!$B$4</f>
        <v>0</v>
      </c>
      <c r="N231" s="48">
        <v>0</v>
      </c>
      <c r="O231" s="39">
        <f>Table3[[#This Row],[C&amp;I Incentive Disbursements]]/'[1]1.) CLM Reference'!$B$5</f>
        <v>0</v>
      </c>
    </row>
    <row r="232" spans="1:15" x14ac:dyDescent="0.25">
      <c r="A232" s="47">
        <v>9003510700</v>
      </c>
      <c r="B232" t="s">
        <v>1878</v>
      </c>
      <c r="C232" t="s">
        <v>1774</v>
      </c>
      <c r="D232" s="46">
        <f>Table3[[#This Row],[Residential CLM $ Collected]]+Table3[[#This Row],[C&amp;I CLM $ Collected]]</f>
        <v>104.43572999999999</v>
      </c>
      <c r="E232" s="39">
        <f>Table3[[#This Row],[CLM $ Collected ]]/'[1]1.) CLM Reference'!$B$4</f>
        <v>9.8666834172306761E-7</v>
      </c>
      <c r="F232" s="46">
        <f>Table3[[#This Row],[Residential Incentive Disbursements]]+Table3[[#This Row],[C&amp;I Incentive Disbursements]]</f>
        <v>0</v>
      </c>
      <c r="G232" s="39">
        <f>Table3[[#This Row],[Incentive Disbursements]]/'[1]1.) CLM Reference'!$B$5</f>
        <v>0</v>
      </c>
      <c r="H232" s="46">
        <v>104.43572999999999</v>
      </c>
      <c r="I232" s="39">
        <f>Table3[[#This Row],[Residential CLM $ Collected]]/'[1]1.) CLM Reference'!$B$4</f>
        <v>9.8666834172306761E-7</v>
      </c>
      <c r="J232" s="48">
        <v>0</v>
      </c>
      <c r="K232" s="39">
        <f>Table3[[#This Row],[Residential Incentive Disbursements]]/'[1]1.) CLM Reference'!$B$5</f>
        <v>0</v>
      </c>
      <c r="L232" s="40">
        <v>0</v>
      </c>
      <c r="M232" s="39">
        <f>Table3[[#This Row],[C&amp;I CLM $ Collected]]/'[1]1.) CLM Reference'!$B$4</f>
        <v>0</v>
      </c>
      <c r="N232" s="48">
        <v>0</v>
      </c>
      <c r="O232" s="39">
        <f>Table3[[#This Row],[C&amp;I Incentive Disbursements]]/'[1]1.) CLM Reference'!$B$5</f>
        <v>0</v>
      </c>
    </row>
    <row r="233" spans="1:15" x14ac:dyDescent="0.25">
      <c r="A233" s="47">
        <v>9003520100</v>
      </c>
      <c r="B233" t="s">
        <v>1878</v>
      </c>
      <c r="C233" t="s">
        <v>1774</v>
      </c>
      <c r="D233" s="46">
        <f>Table3[[#This Row],[Residential CLM $ Collected]]+Table3[[#This Row],[C&amp;I CLM $ Collected]]</f>
        <v>76012.200872999994</v>
      </c>
      <c r="E233" s="39">
        <f>Table3[[#This Row],[CLM $ Collected ]]/'[1]1.) CLM Reference'!$B$4</f>
        <v>7.1813384352351084E-4</v>
      </c>
      <c r="F233" s="46">
        <f>Table3[[#This Row],[Residential Incentive Disbursements]]+Table3[[#This Row],[C&amp;I Incentive Disbursements]]</f>
        <v>8957.06</v>
      </c>
      <c r="G233" s="39">
        <f>Table3[[#This Row],[Incentive Disbursements]]/'[1]1.) CLM Reference'!$B$5</f>
        <v>1.0101524550199149E-4</v>
      </c>
      <c r="H233" s="46">
        <v>76012.200872999994</v>
      </c>
      <c r="I233" s="39">
        <f>Table3[[#This Row],[Residential CLM $ Collected]]/'[1]1.) CLM Reference'!$B$4</f>
        <v>7.1813384352351084E-4</v>
      </c>
      <c r="J233" s="48">
        <v>8957.06</v>
      </c>
      <c r="K233" s="39">
        <f>Table3[[#This Row],[Residential Incentive Disbursements]]/'[1]1.) CLM Reference'!$B$5</f>
        <v>1.0101524550199149E-4</v>
      </c>
      <c r="L233" s="40">
        <v>0</v>
      </c>
      <c r="M233" s="39">
        <f>Table3[[#This Row],[C&amp;I CLM $ Collected]]/'[1]1.) CLM Reference'!$B$4</f>
        <v>0</v>
      </c>
      <c r="N233" s="48">
        <v>0</v>
      </c>
      <c r="O233" s="39">
        <f>Table3[[#This Row],[C&amp;I Incentive Disbursements]]/'[1]1.) CLM Reference'!$B$5</f>
        <v>0</v>
      </c>
    </row>
    <row r="234" spans="1:15" x14ac:dyDescent="0.25">
      <c r="A234" s="47">
        <v>9003520201</v>
      </c>
      <c r="B234" t="s">
        <v>1878</v>
      </c>
      <c r="C234" t="s">
        <v>1774</v>
      </c>
      <c r="D234" s="46">
        <f>Table3[[#This Row],[Residential CLM $ Collected]]+Table3[[#This Row],[C&amp;I CLM $ Collected]]</f>
        <v>62825.875371000002</v>
      </c>
      <c r="E234" s="39">
        <f>Table3[[#This Row],[CLM $ Collected ]]/'[1]1.) CLM Reference'!$B$4</f>
        <v>5.93554545648359E-4</v>
      </c>
      <c r="F234" s="46">
        <f>Table3[[#This Row],[Residential Incentive Disbursements]]+Table3[[#This Row],[C&amp;I Incentive Disbursements]]</f>
        <v>21214.11</v>
      </c>
      <c r="G234" s="39">
        <f>Table3[[#This Row],[Incentive Disbursements]]/'[1]1.) CLM Reference'!$B$5</f>
        <v>2.3924686557377678E-4</v>
      </c>
      <c r="H234" s="46">
        <v>62825.875371000002</v>
      </c>
      <c r="I234" s="39">
        <f>Table3[[#This Row],[Residential CLM $ Collected]]/'[1]1.) CLM Reference'!$B$4</f>
        <v>5.93554545648359E-4</v>
      </c>
      <c r="J234" s="48">
        <v>21214.11</v>
      </c>
      <c r="K234" s="39">
        <f>Table3[[#This Row],[Residential Incentive Disbursements]]/'[1]1.) CLM Reference'!$B$5</f>
        <v>2.3924686557377678E-4</v>
      </c>
      <c r="L234" s="40">
        <v>0</v>
      </c>
      <c r="M234" s="39">
        <f>Table3[[#This Row],[C&amp;I CLM $ Collected]]/'[1]1.) CLM Reference'!$B$4</f>
        <v>0</v>
      </c>
      <c r="N234" s="48">
        <v>0</v>
      </c>
      <c r="O234" s="39">
        <f>Table3[[#This Row],[C&amp;I Incentive Disbursements]]/'[1]1.) CLM Reference'!$B$5</f>
        <v>0</v>
      </c>
    </row>
    <row r="235" spans="1:15" x14ac:dyDescent="0.25">
      <c r="A235" s="47">
        <v>9003520202</v>
      </c>
      <c r="B235" t="s">
        <v>1878</v>
      </c>
      <c r="C235" t="s">
        <v>1774</v>
      </c>
      <c r="D235" s="46">
        <f>Table3[[#This Row],[Residential CLM $ Collected]]+Table3[[#This Row],[C&amp;I CLM $ Collected]]</f>
        <v>66772.119959999996</v>
      </c>
      <c r="E235" s="39">
        <f>Table3[[#This Row],[CLM $ Collected ]]/'[1]1.) CLM Reference'!$B$4</f>
        <v>6.3083713662237008E-4</v>
      </c>
      <c r="F235" s="46">
        <f>Table3[[#This Row],[Residential Incentive Disbursements]]+Table3[[#This Row],[C&amp;I Incentive Disbursements]]</f>
        <v>30552.95</v>
      </c>
      <c r="G235" s="39">
        <f>Table3[[#This Row],[Incentive Disbursements]]/'[1]1.) CLM Reference'!$B$5</f>
        <v>3.4456772033011624E-4</v>
      </c>
      <c r="H235" s="46">
        <v>66772.119959999996</v>
      </c>
      <c r="I235" s="39">
        <f>Table3[[#This Row],[Residential CLM $ Collected]]/'[1]1.) CLM Reference'!$B$4</f>
        <v>6.3083713662237008E-4</v>
      </c>
      <c r="J235" s="48">
        <v>30552.95</v>
      </c>
      <c r="K235" s="39">
        <f>Table3[[#This Row],[Residential Incentive Disbursements]]/'[1]1.) CLM Reference'!$B$5</f>
        <v>3.4456772033011624E-4</v>
      </c>
      <c r="L235" s="40">
        <v>0</v>
      </c>
      <c r="M235" s="39">
        <f>Table3[[#This Row],[C&amp;I CLM $ Collected]]/'[1]1.) CLM Reference'!$B$4</f>
        <v>0</v>
      </c>
      <c r="N235" s="48">
        <v>0</v>
      </c>
      <c r="O235" s="39">
        <f>Table3[[#This Row],[C&amp;I Incentive Disbursements]]/'[1]1.) CLM Reference'!$B$5</f>
        <v>0</v>
      </c>
    </row>
    <row r="236" spans="1:15" x14ac:dyDescent="0.25">
      <c r="A236" s="47">
        <v>9003520301</v>
      </c>
      <c r="B236" t="s">
        <v>1878</v>
      </c>
      <c r="C236" t="s">
        <v>1774</v>
      </c>
      <c r="D236" s="46">
        <f>Table3[[#This Row],[Residential CLM $ Collected]]+Table3[[#This Row],[C&amp;I CLM $ Collected]]</f>
        <v>70017.815636999992</v>
      </c>
      <c r="E236" s="39">
        <f>Table3[[#This Row],[CLM $ Collected ]]/'[1]1.) CLM Reference'!$B$4</f>
        <v>6.6150121271360161E-4</v>
      </c>
      <c r="F236" s="46">
        <f>Table3[[#This Row],[Residential Incentive Disbursements]]+Table3[[#This Row],[C&amp;I Incentive Disbursements]]</f>
        <v>49759.1899999999</v>
      </c>
      <c r="G236" s="39">
        <f>Table3[[#This Row],[Incentive Disbursements]]/'[1]1.) CLM Reference'!$B$5</f>
        <v>5.6117038334344417E-4</v>
      </c>
      <c r="H236" s="46">
        <v>70017.815636999992</v>
      </c>
      <c r="I236" s="39">
        <f>Table3[[#This Row],[Residential CLM $ Collected]]/'[1]1.) CLM Reference'!$B$4</f>
        <v>6.6150121271360161E-4</v>
      </c>
      <c r="J236" s="48">
        <v>49759.1899999999</v>
      </c>
      <c r="K236" s="39">
        <f>Table3[[#This Row],[Residential Incentive Disbursements]]/'[1]1.) CLM Reference'!$B$5</f>
        <v>5.6117038334344417E-4</v>
      </c>
      <c r="L236" s="40">
        <v>0</v>
      </c>
      <c r="M236" s="39">
        <f>Table3[[#This Row],[C&amp;I CLM $ Collected]]/'[1]1.) CLM Reference'!$B$4</f>
        <v>0</v>
      </c>
      <c r="N236" s="48">
        <v>0</v>
      </c>
      <c r="O236" s="39">
        <f>Table3[[#This Row],[C&amp;I Incentive Disbursements]]/'[1]1.) CLM Reference'!$B$5</f>
        <v>0</v>
      </c>
    </row>
    <row r="237" spans="1:15" x14ac:dyDescent="0.25">
      <c r="A237" s="47">
        <v>9003520302</v>
      </c>
      <c r="B237" t="s">
        <v>1878</v>
      </c>
      <c r="C237" t="s">
        <v>1774</v>
      </c>
      <c r="D237" s="46">
        <f>Table3[[#This Row],[Residential CLM $ Collected]]+Table3[[#This Row],[C&amp;I CLM $ Collected]]</f>
        <v>44877.008420999933</v>
      </c>
      <c r="E237" s="39">
        <f>Table3[[#This Row],[CLM $ Collected ]]/'[1]1.) CLM Reference'!$B$4</f>
        <v>4.2398060012832921E-4</v>
      </c>
      <c r="F237" s="46">
        <f>Table3[[#This Row],[Residential Incentive Disbursements]]+Table3[[#This Row],[C&amp;I Incentive Disbursements]]</f>
        <v>43561.74</v>
      </c>
      <c r="G237" s="39">
        <f>Table3[[#This Row],[Incentive Disbursements]]/'[1]1.) CLM Reference'!$B$5</f>
        <v>4.912772562195545E-4</v>
      </c>
      <c r="H237" s="46">
        <v>44820.886760999936</v>
      </c>
      <c r="I237" s="39">
        <f>Table3[[#This Row],[Residential CLM $ Collected]]/'[1]1.) CLM Reference'!$B$4</f>
        <v>4.2345038441377497E-4</v>
      </c>
      <c r="J237" s="48">
        <v>43561.74</v>
      </c>
      <c r="K237" s="39">
        <f>Table3[[#This Row],[Residential Incentive Disbursements]]/'[1]1.) CLM Reference'!$B$5</f>
        <v>4.912772562195545E-4</v>
      </c>
      <c r="L237" s="40">
        <v>56.121659999999999</v>
      </c>
      <c r="M237" s="39">
        <f>Table3[[#This Row],[C&amp;I CLM $ Collected]]/'[1]1.) CLM Reference'!$B$4</f>
        <v>5.3021571455426052E-7</v>
      </c>
      <c r="N237" s="48">
        <v>0</v>
      </c>
      <c r="O237" s="39">
        <f>Table3[[#This Row],[C&amp;I Incentive Disbursements]]/'[1]1.) CLM Reference'!$B$5</f>
        <v>0</v>
      </c>
    </row>
    <row r="238" spans="1:15" x14ac:dyDescent="0.25">
      <c r="A238" s="47">
        <v>9003520400</v>
      </c>
      <c r="B238" t="s">
        <v>1878</v>
      </c>
      <c r="C238" t="s">
        <v>1774</v>
      </c>
      <c r="D238" s="46">
        <f>Table3[[#This Row],[Residential CLM $ Collected]]+Table3[[#This Row],[C&amp;I CLM $ Collected]]</f>
        <v>516594.62987999996</v>
      </c>
      <c r="E238" s="39">
        <f>Table3[[#This Row],[CLM $ Collected ]]/'[1]1.) CLM Reference'!$B$4</f>
        <v>4.8805860485366601E-3</v>
      </c>
      <c r="F238" s="46">
        <f>Table3[[#This Row],[Residential Incentive Disbursements]]+Table3[[#This Row],[C&amp;I Incentive Disbursements]]</f>
        <v>652907.16</v>
      </c>
      <c r="G238" s="39">
        <f>Table3[[#This Row],[Incentive Disbursements]]/'[1]1.) CLM Reference'!$B$5</f>
        <v>7.3633063814921469E-3</v>
      </c>
      <c r="H238" s="46">
        <v>301961.61298799998</v>
      </c>
      <c r="I238" s="39">
        <f>Table3[[#This Row],[Residential CLM $ Collected]]/'[1]1.) CLM Reference'!$B$4</f>
        <v>2.8528164063284923E-3</v>
      </c>
      <c r="J238" s="48">
        <v>511814.52</v>
      </c>
      <c r="K238" s="39">
        <f>Table3[[#This Row],[Residential Incentive Disbursements]]/'[1]1.) CLM Reference'!$B$5</f>
        <v>5.7721026083652378E-3</v>
      </c>
      <c r="L238" s="40">
        <v>214633.01689199999</v>
      </c>
      <c r="M238" s="39">
        <f>Table3[[#This Row],[C&amp;I CLM $ Collected]]/'[1]1.) CLM Reference'!$B$4</f>
        <v>2.0277696422081677E-3</v>
      </c>
      <c r="N238" s="48">
        <v>141092.64000000001</v>
      </c>
      <c r="O238" s="39">
        <f>Table3[[#This Row],[C&amp;I Incentive Disbursements]]/'[1]1.) CLM Reference'!$B$5</f>
        <v>1.5912037731269084E-3</v>
      </c>
    </row>
    <row r="239" spans="1:15" x14ac:dyDescent="0.25">
      <c r="A239" s="47">
        <v>9003520501</v>
      </c>
      <c r="B239" t="s">
        <v>1878</v>
      </c>
      <c r="C239" t="s">
        <v>1774</v>
      </c>
      <c r="D239" s="46">
        <f>Table3[[#This Row],[Residential CLM $ Collected]]+Table3[[#This Row],[C&amp;I CLM $ Collected]]</f>
        <v>70385.179472999997</v>
      </c>
      <c r="E239" s="39">
        <f>Table3[[#This Row],[CLM $ Collected ]]/'[1]1.) CLM Reference'!$B$4</f>
        <v>6.6497192400058306E-4</v>
      </c>
      <c r="F239" s="46">
        <f>Table3[[#This Row],[Residential Incentive Disbursements]]+Table3[[#This Row],[C&amp;I Incentive Disbursements]]</f>
        <v>6992.21</v>
      </c>
      <c r="G239" s="39">
        <f>Table3[[#This Row],[Incentive Disbursements]]/'[1]1.) CLM Reference'!$B$5</f>
        <v>7.8856210603867779E-5</v>
      </c>
      <c r="H239" s="46">
        <v>70385.179472999997</v>
      </c>
      <c r="I239" s="39">
        <f>Table3[[#This Row],[Residential CLM $ Collected]]/'[1]1.) CLM Reference'!$B$4</f>
        <v>6.6497192400058306E-4</v>
      </c>
      <c r="J239" s="48">
        <v>6992.21</v>
      </c>
      <c r="K239" s="39">
        <f>Table3[[#This Row],[Residential Incentive Disbursements]]/'[1]1.) CLM Reference'!$B$5</f>
        <v>7.8856210603867779E-5</v>
      </c>
      <c r="L239" s="40">
        <v>0</v>
      </c>
      <c r="M239" s="39">
        <f>Table3[[#This Row],[C&amp;I CLM $ Collected]]/'[1]1.) CLM Reference'!$B$4</f>
        <v>0</v>
      </c>
      <c r="N239" s="48">
        <v>0</v>
      </c>
      <c r="O239" s="39">
        <f>Table3[[#This Row],[C&amp;I Incentive Disbursements]]/'[1]1.) CLM Reference'!$B$5</f>
        <v>0</v>
      </c>
    </row>
    <row r="240" spans="1:15" x14ac:dyDescent="0.25">
      <c r="A240" s="47">
        <v>9007560100</v>
      </c>
      <c r="B240" t="s">
        <v>1878</v>
      </c>
      <c r="C240" t="s">
        <v>1774</v>
      </c>
      <c r="D240" s="46">
        <f>Table3[[#This Row],[Residential CLM $ Collected]]+Table3[[#This Row],[C&amp;I CLM $ Collected]]</f>
        <v>313.48295999999999</v>
      </c>
      <c r="E240" s="39">
        <f>Table3[[#This Row],[CLM $ Collected ]]/'[1]1.) CLM Reference'!$B$4</f>
        <v>2.9616656320747581E-6</v>
      </c>
      <c r="F240" s="46">
        <f>Table3[[#This Row],[Residential Incentive Disbursements]]+Table3[[#This Row],[C&amp;I Incentive Disbursements]]</f>
        <v>0</v>
      </c>
      <c r="G240" s="39">
        <f>Table3[[#This Row],[Incentive Disbursements]]/'[1]1.) CLM Reference'!$B$5</f>
        <v>0</v>
      </c>
      <c r="H240" s="46">
        <v>313.48295999999999</v>
      </c>
      <c r="I240" s="39">
        <f>Table3[[#This Row],[Residential CLM $ Collected]]/'[1]1.) CLM Reference'!$B$4</f>
        <v>2.9616656320747581E-6</v>
      </c>
      <c r="J240" s="48">
        <v>0</v>
      </c>
      <c r="K240" s="39">
        <f>Table3[[#This Row],[Residential Incentive Disbursements]]/'[1]1.) CLM Reference'!$B$5</f>
        <v>0</v>
      </c>
      <c r="L240" s="40">
        <v>0</v>
      </c>
      <c r="M240" s="39">
        <f>Table3[[#This Row],[C&amp;I CLM $ Collected]]/'[1]1.) CLM Reference'!$B$4</f>
        <v>0</v>
      </c>
      <c r="N240" s="48">
        <v>0</v>
      </c>
      <c r="O240" s="39">
        <f>Table3[[#This Row],[C&amp;I Incentive Disbursements]]/'[1]1.) CLM Reference'!$B$5</f>
        <v>0</v>
      </c>
    </row>
    <row r="241" spans="1:15" x14ac:dyDescent="0.25">
      <c r="A241" s="47">
        <v>9013529100</v>
      </c>
      <c r="B241" t="s">
        <v>1878</v>
      </c>
      <c r="C241" t="s">
        <v>1774</v>
      </c>
      <c r="D241" s="46">
        <f>Table3[[#This Row],[Residential CLM $ Collected]]+Table3[[#This Row],[C&amp;I CLM $ Collected]]</f>
        <v>95.051879999999997</v>
      </c>
      <c r="E241" s="39">
        <f>Table3[[#This Row],[CLM $ Collected ]]/'[1]1.) CLM Reference'!$B$4</f>
        <v>8.98013360152316E-7</v>
      </c>
      <c r="F241" s="46">
        <f>Table3[[#This Row],[Residential Incentive Disbursements]]+Table3[[#This Row],[C&amp;I Incentive Disbursements]]</f>
        <v>0</v>
      </c>
      <c r="G241" s="39">
        <f>Table3[[#This Row],[Incentive Disbursements]]/'[1]1.) CLM Reference'!$B$5</f>
        <v>0</v>
      </c>
      <c r="H241" s="46">
        <v>95.051879999999997</v>
      </c>
      <c r="I241" s="39">
        <f>Table3[[#This Row],[Residential CLM $ Collected]]/'[1]1.) CLM Reference'!$B$4</f>
        <v>8.98013360152316E-7</v>
      </c>
      <c r="J241" s="48">
        <v>0</v>
      </c>
      <c r="K241" s="39">
        <f>Table3[[#This Row],[Residential Incentive Disbursements]]/'[1]1.) CLM Reference'!$B$5</f>
        <v>0</v>
      </c>
      <c r="L241" s="40">
        <v>0</v>
      </c>
      <c r="M241" s="39">
        <f>Table3[[#This Row],[C&amp;I CLM $ Collected]]/'[1]1.) CLM Reference'!$B$4</f>
        <v>0</v>
      </c>
      <c r="N241" s="48">
        <v>0</v>
      </c>
      <c r="O241" s="39">
        <f>Table3[[#This Row],[C&amp;I Incentive Disbursements]]/'[1]1.) CLM Reference'!$B$5</f>
        <v>0</v>
      </c>
    </row>
    <row r="242" spans="1:15" x14ac:dyDescent="0.25">
      <c r="A242" s="47">
        <v>9005296100</v>
      </c>
      <c r="B242" t="s">
        <v>1877</v>
      </c>
      <c r="C242" t="s">
        <v>1774</v>
      </c>
      <c r="D242" s="46">
        <f>Table3[[#This Row],[Residential CLM $ Collected]]+Table3[[#This Row],[C&amp;I CLM $ Collected]]</f>
        <v>100816.02071099938</v>
      </c>
      <c r="E242" s="39">
        <f>Table3[[#This Row],[CLM $ Collected ]]/'[1]1.) CLM Reference'!$B$4</f>
        <v>9.5247072983585415E-4</v>
      </c>
      <c r="F242" s="46">
        <f>Table3[[#This Row],[Residential Incentive Disbursements]]+Table3[[#This Row],[C&amp;I Incentive Disbursements]]</f>
        <v>109957.989999999</v>
      </c>
      <c r="G242" s="39">
        <f>Table3[[#This Row],[Incentive Disbursements]]/'[1]1.) CLM Reference'!$B$5</f>
        <v>1.2400758010726093E-3</v>
      </c>
      <c r="H242" s="46">
        <v>89520.624332999432</v>
      </c>
      <c r="I242" s="39">
        <f>Table3[[#This Row],[Residential CLM $ Collected]]/'[1]1.) CLM Reference'!$B$4</f>
        <v>8.4575619819629024E-4</v>
      </c>
      <c r="J242" s="48">
        <v>109377.989999999</v>
      </c>
      <c r="K242" s="39">
        <f>Table3[[#This Row],[Residential Incentive Disbursements]]/'[1]1.) CLM Reference'!$B$5</f>
        <v>1.233534721478283E-3</v>
      </c>
      <c r="L242" s="40">
        <v>11295.396377999941</v>
      </c>
      <c r="M242" s="39">
        <f>Table3[[#This Row],[C&amp;I CLM $ Collected]]/'[1]1.) CLM Reference'!$B$4</f>
        <v>1.0671453163956386E-4</v>
      </c>
      <c r="N242" s="48">
        <v>580</v>
      </c>
      <c r="O242" s="39">
        <f>Table3[[#This Row],[C&amp;I Incentive Disbursements]]/'[1]1.) CLM Reference'!$B$5</f>
        <v>6.5410795943261596E-6</v>
      </c>
    </row>
    <row r="243" spans="1:15" x14ac:dyDescent="0.25">
      <c r="A243" s="47">
        <v>9003330100</v>
      </c>
      <c r="B243" t="s">
        <v>1876</v>
      </c>
      <c r="C243" t="s">
        <v>1774</v>
      </c>
      <c r="D243" s="46">
        <f>Table3[[#This Row],[Residential CLM $ Collected]]+Table3[[#This Row],[C&amp;I CLM $ Collected]]</f>
        <v>126.65078999999999</v>
      </c>
      <c r="E243" s="39">
        <f>Table3[[#This Row],[CLM $ Collected ]]/'[1]1.) CLM Reference'!$B$4</f>
        <v>1.1965476273993248E-6</v>
      </c>
      <c r="F243" s="46">
        <f>Table3[[#This Row],[Residential Incentive Disbursements]]+Table3[[#This Row],[C&amp;I Incentive Disbursements]]</f>
        <v>0</v>
      </c>
      <c r="G243" s="39">
        <f>Table3[[#This Row],[Incentive Disbursements]]/'[1]1.) CLM Reference'!$B$5</f>
        <v>0</v>
      </c>
      <c r="H243" s="46">
        <v>126.65078999999999</v>
      </c>
      <c r="I243" s="39">
        <f>Table3[[#This Row],[Residential CLM $ Collected]]/'[1]1.) CLM Reference'!$B$4</f>
        <v>1.1965476273993248E-6</v>
      </c>
      <c r="J243" s="48">
        <v>0</v>
      </c>
      <c r="K243" s="39">
        <f>Table3[[#This Row],[Residential Incentive Disbursements]]/'[1]1.) CLM Reference'!$B$5</f>
        <v>0</v>
      </c>
      <c r="L243" s="40">
        <v>0</v>
      </c>
      <c r="M243" s="39">
        <f>Table3[[#This Row],[C&amp;I CLM $ Collected]]/'[1]1.) CLM Reference'!$B$4</f>
        <v>0</v>
      </c>
      <c r="N243" s="48">
        <v>0</v>
      </c>
      <c r="O243" s="39">
        <f>Table3[[#This Row],[C&amp;I Incentive Disbursements]]/'[1]1.) CLM Reference'!$B$5</f>
        <v>0</v>
      </c>
    </row>
    <row r="244" spans="1:15" x14ac:dyDescent="0.25">
      <c r="A244" s="47">
        <v>9003468101</v>
      </c>
      <c r="B244" t="s">
        <v>1876</v>
      </c>
      <c r="C244" t="s">
        <v>1774</v>
      </c>
      <c r="D244" s="46">
        <f>Table3[[#This Row],[Residential CLM $ Collected]]+Table3[[#This Row],[C&amp;I CLM $ Collected]]</f>
        <v>218740.02469200001</v>
      </c>
      <c r="E244" s="39">
        <f>Table3[[#This Row],[CLM $ Collected ]]/'[1]1.) CLM Reference'!$B$4</f>
        <v>2.0665710617555747E-3</v>
      </c>
      <c r="F244" s="46">
        <f>Table3[[#This Row],[Residential Incentive Disbursements]]+Table3[[#This Row],[C&amp;I Incentive Disbursements]]</f>
        <v>138162.74999999889</v>
      </c>
      <c r="G244" s="39">
        <f>Table3[[#This Row],[Incentive Disbursements]]/'[1]1.) CLM Reference'!$B$5</f>
        <v>1.5581612840016885E-3</v>
      </c>
      <c r="H244" s="46">
        <v>175587.00812099999</v>
      </c>
      <c r="I244" s="39">
        <f>Table3[[#This Row],[Residential CLM $ Collected]]/'[1]1.) CLM Reference'!$B$4</f>
        <v>1.65887806913268E-3</v>
      </c>
      <c r="J244" s="48">
        <v>116792.149999999</v>
      </c>
      <c r="K244" s="39">
        <f>Table3[[#This Row],[Residential Incentive Disbursements]]/'[1]1.) CLM Reference'!$B$5</f>
        <v>1.3171495674870232E-3</v>
      </c>
      <c r="L244" s="40">
        <v>43153.016571</v>
      </c>
      <c r="M244" s="39">
        <f>Table3[[#This Row],[C&amp;I CLM $ Collected]]/'[1]1.) CLM Reference'!$B$4</f>
        <v>4.0769299262289482E-4</v>
      </c>
      <c r="N244" s="48">
        <v>21370.5999999999</v>
      </c>
      <c r="O244" s="39">
        <f>Table3[[#This Row],[C&amp;I Incentive Disbursements]]/'[1]1.) CLM Reference'!$B$5</f>
        <v>2.4101171651466546E-4</v>
      </c>
    </row>
    <row r="245" spans="1:15" x14ac:dyDescent="0.25">
      <c r="A245" s="47">
        <v>9003468102</v>
      </c>
      <c r="B245" t="s">
        <v>1876</v>
      </c>
      <c r="C245" t="s">
        <v>1774</v>
      </c>
      <c r="D245" s="46">
        <f>Table3[[#This Row],[Residential CLM $ Collected]]+Table3[[#This Row],[C&amp;I CLM $ Collected]]</f>
        <v>61366.723551000003</v>
      </c>
      <c r="E245" s="39">
        <f>Table3[[#This Row],[CLM $ Collected ]]/'[1]1.) CLM Reference'!$B$4</f>
        <v>5.7976904420587762E-4</v>
      </c>
      <c r="F245" s="46">
        <f>Table3[[#This Row],[Residential Incentive Disbursements]]+Table3[[#This Row],[C&amp;I Incentive Disbursements]]</f>
        <v>18118.98</v>
      </c>
      <c r="G245" s="39">
        <f>Table3[[#This Row],[Incentive Disbursements]]/'[1]1.) CLM Reference'!$B$5</f>
        <v>2.0434084542759275E-4</v>
      </c>
      <c r="H245" s="46">
        <v>61366.723551000003</v>
      </c>
      <c r="I245" s="39">
        <f>Table3[[#This Row],[Residential CLM $ Collected]]/'[1]1.) CLM Reference'!$B$4</f>
        <v>5.7976904420587762E-4</v>
      </c>
      <c r="J245" s="48">
        <v>18118.98</v>
      </c>
      <c r="K245" s="39">
        <f>Table3[[#This Row],[Residential Incentive Disbursements]]/'[1]1.) CLM Reference'!$B$5</f>
        <v>2.0434084542759275E-4</v>
      </c>
      <c r="L245" s="40">
        <v>0</v>
      </c>
      <c r="M245" s="39">
        <f>Table3[[#This Row],[C&amp;I CLM $ Collected]]/'[1]1.) CLM Reference'!$B$4</f>
        <v>0</v>
      </c>
      <c r="N245" s="48">
        <v>0</v>
      </c>
      <c r="O245" s="39">
        <f>Table3[[#This Row],[C&amp;I Incentive Disbursements]]/'[1]1.) CLM Reference'!$B$5</f>
        <v>0</v>
      </c>
    </row>
    <row r="246" spans="1:15" x14ac:dyDescent="0.25">
      <c r="A246" s="47">
        <v>9003470100</v>
      </c>
      <c r="B246" t="s">
        <v>1876</v>
      </c>
      <c r="C246" t="s">
        <v>1774</v>
      </c>
      <c r="D246" s="46">
        <f>Table3[[#This Row],[Residential CLM $ Collected]]+Table3[[#This Row],[C&amp;I CLM $ Collected]]</f>
        <v>700.81766999999991</v>
      </c>
      <c r="E246" s="39">
        <f>Table3[[#This Row],[CLM $ Collected ]]/'[1]1.) CLM Reference'!$B$4</f>
        <v>6.621054004306036E-6</v>
      </c>
      <c r="F246" s="46">
        <f>Table3[[#This Row],[Residential Incentive Disbursements]]+Table3[[#This Row],[C&amp;I Incentive Disbursements]]</f>
        <v>0</v>
      </c>
      <c r="G246" s="39">
        <f>Table3[[#This Row],[Incentive Disbursements]]/'[1]1.) CLM Reference'!$B$5</f>
        <v>0</v>
      </c>
      <c r="H246" s="46">
        <v>700.81766999999991</v>
      </c>
      <c r="I246" s="39">
        <f>Table3[[#This Row],[Residential CLM $ Collected]]/'[1]1.) CLM Reference'!$B$4</f>
        <v>6.621054004306036E-6</v>
      </c>
      <c r="J246" s="48">
        <v>0</v>
      </c>
      <c r="K246" s="39">
        <f>Table3[[#This Row],[Residential Incentive Disbursements]]/'[1]1.) CLM Reference'!$B$5</f>
        <v>0</v>
      </c>
      <c r="L246" s="40">
        <v>0</v>
      </c>
      <c r="M246" s="39">
        <f>Table3[[#This Row],[C&amp;I CLM $ Collected]]/'[1]1.) CLM Reference'!$B$4</f>
        <v>0</v>
      </c>
      <c r="N246" s="48">
        <v>0</v>
      </c>
      <c r="O246" s="39">
        <f>Table3[[#This Row],[C&amp;I Incentive Disbursements]]/'[1]1.) CLM Reference'!$B$5</f>
        <v>0</v>
      </c>
    </row>
    <row r="247" spans="1:15" x14ac:dyDescent="0.25">
      <c r="A247" s="47">
        <v>9001010101</v>
      </c>
      <c r="B247" t="s">
        <v>1875</v>
      </c>
      <c r="C247" t="s">
        <v>1774</v>
      </c>
      <c r="D247" s="46">
        <f>Table3[[#This Row],[Residential CLM $ Collected]]+Table3[[#This Row],[C&amp;I CLM $ Collected]]</f>
        <v>1122080.0752349999</v>
      </c>
      <c r="E247" s="39">
        <f>Table3[[#This Row],[CLM $ Collected ]]/'[1]1.) CLM Reference'!$B$4</f>
        <v>1.0600978105027968E-2</v>
      </c>
      <c r="F247" s="46">
        <f>Table3[[#This Row],[Residential Incentive Disbursements]]+Table3[[#This Row],[C&amp;I Incentive Disbursements]]</f>
        <v>281321.0199999999</v>
      </c>
      <c r="G247" s="39">
        <f>Table3[[#This Row],[Incentive Disbursements]]/'[1]1.) CLM Reference'!$B$5</f>
        <v>3.1726606609948633E-3</v>
      </c>
      <c r="H247" s="46">
        <v>712046.51758800005</v>
      </c>
      <c r="I247" s="39">
        <f>Table3[[#This Row],[Residential CLM $ Collected]]/'[1]1.) CLM Reference'!$B$4</f>
        <v>6.7271398087439729E-3</v>
      </c>
      <c r="J247" s="48">
        <v>191231.71</v>
      </c>
      <c r="K247" s="39">
        <f>Table3[[#This Row],[Residential Incentive Disbursements]]/'[1]1.) CLM Reference'!$B$5</f>
        <v>2.1566583380501683E-3</v>
      </c>
      <c r="L247" s="40">
        <v>410033.55764699995</v>
      </c>
      <c r="M247" s="39">
        <f>Table3[[#This Row],[C&amp;I CLM $ Collected]]/'[1]1.) CLM Reference'!$B$4</f>
        <v>3.8738382962839953E-3</v>
      </c>
      <c r="N247" s="48">
        <v>90089.309999999896</v>
      </c>
      <c r="O247" s="39">
        <f>Table3[[#This Row],[C&amp;I Incentive Disbursements]]/'[1]1.) CLM Reference'!$B$5</f>
        <v>1.0160023229446946E-3</v>
      </c>
    </row>
    <row r="248" spans="1:15" x14ac:dyDescent="0.25">
      <c r="A248" s="47">
        <v>9001010102</v>
      </c>
      <c r="B248" t="s">
        <v>1875</v>
      </c>
      <c r="C248" t="s">
        <v>1774</v>
      </c>
      <c r="D248" s="46">
        <f>Table3[[#This Row],[Residential CLM $ Collected]]+Table3[[#This Row],[C&amp;I CLM $ Collected]]</f>
        <v>225304.36343099942</v>
      </c>
      <c r="E248" s="39">
        <f>Table3[[#This Row],[CLM $ Collected ]]/'[1]1.) CLM Reference'!$B$4</f>
        <v>2.1285883925878202E-3</v>
      </c>
      <c r="F248" s="46">
        <f>Table3[[#This Row],[Residential Incentive Disbursements]]+Table3[[#This Row],[C&amp;I Incentive Disbursements]]</f>
        <v>21985.29</v>
      </c>
      <c r="G248" s="39">
        <f>Table3[[#This Row],[Incentive Disbursements]]/'[1]1.) CLM Reference'!$B$5</f>
        <v>2.4794402033507412E-4</v>
      </c>
      <c r="H248" s="46">
        <v>225304.36343099942</v>
      </c>
      <c r="I248" s="39">
        <f>Table3[[#This Row],[Residential CLM $ Collected]]/'[1]1.) CLM Reference'!$B$4</f>
        <v>2.1285883925878202E-3</v>
      </c>
      <c r="J248" s="48">
        <v>21985.29</v>
      </c>
      <c r="K248" s="39">
        <f>Table3[[#This Row],[Residential Incentive Disbursements]]/'[1]1.) CLM Reference'!$B$5</f>
        <v>2.4794402033507412E-4</v>
      </c>
      <c r="L248" s="40">
        <v>0</v>
      </c>
      <c r="M248" s="39">
        <f>Table3[[#This Row],[C&amp;I CLM $ Collected]]/'[1]1.) CLM Reference'!$B$4</f>
        <v>0</v>
      </c>
      <c r="N248" s="48">
        <v>0</v>
      </c>
      <c r="O248" s="39">
        <f>Table3[[#This Row],[C&amp;I Incentive Disbursements]]/'[1]1.) CLM Reference'!$B$5</f>
        <v>0</v>
      </c>
    </row>
    <row r="249" spans="1:15" x14ac:dyDescent="0.25">
      <c r="A249" s="47">
        <v>9001010201</v>
      </c>
      <c r="B249" t="s">
        <v>1875</v>
      </c>
      <c r="C249" t="s">
        <v>1774</v>
      </c>
      <c r="D249" s="46">
        <f>Table3[[#This Row],[Residential CLM $ Collected]]+Table3[[#This Row],[C&amp;I CLM $ Collected]]</f>
        <v>139527.82493999999</v>
      </c>
      <c r="E249" s="39">
        <f>Table3[[#This Row],[CLM $ Collected ]]/'[1]1.) CLM Reference'!$B$4</f>
        <v>1.3182048677954977E-3</v>
      </c>
      <c r="F249" s="46">
        <f>Table3[[#This Row],[Residential Incentive Disbursements]]+Table3[[#This Row],[C&amp;I Incentive Disbursements]]</f>
        <v>9431.5400000000009</v>
      </c>
      <c r="G249" s="39">
        <f>Table3[[#This Row],[Incentive Disbursements]]/'[1]1.) CLM Reference'!$B$5</f>
        <v>1.0636629971908785E-4</v>
      </c>
      <c r="H249" s="46">
        <v>139527.82493999999</v>
      </c>
      <c r="I249" s="39">
        <f>Table3[[#This Row],[Residential CLM $ Collected]]/'[1]1.) CLM Reference'!$B$4</f>
        <v>1.3182048677954977E-3</v>
      </c>
      <c r="J249" s="48">
        <v>9431.5400000000009</v>
      </c>
      <c r="K249" s="39">
        <f>Table3[[#This Row],[Residential Incentive Disbursements]]/'[1]1.) CLM Reference'!$B$5</f>
        <v>1.0636629971908785E-4</v>
      </c>
      <c r="L249" s="40">
        <v>0</v>
      </c>
      <c r="M249" s="39">
        <f>Table3[[#This Row],[C&amp;I CLM $ Collected]]/'[1]1.) CLM Reference'!$B$4</f>
        <v>0</v>
      </c>
      <c r="N249" s="48">
        <v>0</v>
      </c>
      <c r="O249" s="39">
        <f>Table3[[#This Row],[C&amp;I Incentive Disbursements]]/'[1]1.) CLM Reference'!$B$5</f>
        <v>0</v>
      </c>
    </row>
    <row r="250" spans="1:15" x14ac:dyDescent="0.25">
      <c r="A250" s="47">
        <v>9001010202</v>
      </c>
      <c r="B250" t="s">
        <v>1875</v>
      </c>
      <c r="C250" t="s">
        <v>1774</v>
      </c>
      <c r="D250" s="46">
        <f>Table3[[#This Row],[Residential CLM $ Collected]]+Table3[[#This Row],[C&amp;I CLM $ Collected]]</f>
        <v>111908.49856200001</v>
      </c>
      <c r="E250" s="39">
        <f>Table3[[#This Row],[CLM $ Collected ]]/'[1]1.) CLM Reference'!$B$4</f>
        <v>1.0572681657981121E-3</v>
      </c>
      <c r="F250" s="46">
        <f>Table3[[#This Row],[Residential Incentive Disbursements]]+Table3[[#This Row],[C&amp;I Incentive Disbursements]]</f>
        <v>9197.0499999999902</v>
      </c>
      <c r="G250" s="39">
        <f>Table3[[#This Row],[Incentive Disbursements]]/'[1]1.) CLM Reference'!$B$5</f>
        <v>1.0372178634999542E-4</v>
      </c>
      <c r="H250" s="46">
        <v>111908.49856200001</v>
      </c>
      <c r="I250" s="39">
        <f>Table3[[#This Row],[Residential CLM $ Collected]]/'[1]1.) CLM Reference'!$B$4</f>
        <v>1.0572681657981121E-3</v>
      </c>
      <c r="J250" s="48">
        <v>9197.0499999999902</v>
      </c>
      <c r="K250" s="39">
        <f>Table3[[#This Row],[Residential Incentive Disbursements]]/'[1]1.) CLM Reference'!$B$5</f>
        <v>1.0372178634999542E-4</v>
      </c>
      <c r="L250" s="40">
        <v>0</v>
      </c>
      <c r="M250" s="39">
        <f>Table3[[#This Row],[C&amp;I CLM $ Collected]]/'[1]1.) CLM Reference'!$B$4</f>
        <v>0</v>
      </c>
      <c r="N250" s="48">
        <v>0</v>
      </c>
      <c r="O250" s="39">
        <f>Table3[[#This Row],[C&amp;I Incentive Disbursements]]/'[1]1.) CLM Reference'!$B$5</f>
        <v>0</v>
      </c>
    </row>
    <row r="251" spans="1:15" x14ac:dyDescent="0.25">
      <c r="A251" s="47">
        <v>9001010300</v>
      </c>
      <c r="B251" t="s">
        <v>1875</v>
      </c>
      <c r="C251" t="s">
        <v>1774</v>
      </c>
      <c r="D251" s="46">
        <f>Table3[[#This Row],[Residential CLM $ Collected]]+Table3[[#This Row],[C&amp;I CLM $ Collected]]</f>
        <v>164981.7119789994</v>
      </c>
      <c r="E251" s="39">
        <f>Table3[[#This Row],[CLM $ Collected ]]/'[1]1.) CLM Reference'!$B$4</f>
        <v>1.5586833373305489E-3</v>
      </c>
      <c r="F251" s="46">
        <f>Table3[[#This Row],[Residential Incentive Disbursements]]+Table3[[#This Row],[C&amp;I Incentive Disbursements]]</f>
        <v>2648.1599999999899</v>
      </c>
      <c r="G251" s="39">
        <f>Table3[[#This Row],[Incentive Disbursements]]/'[1]1.) CLM Reference'!$B$5</f>
        <v>2.986521610088051E-5</v>
      </c>
      <c r="H251" s="46">
        <v>164981.7119789994</v>
      </c>
      <c r="I251" s="39">
        <f>Table3[[#This Row],[Residential CLM $ Collected]]/'[1]1.) CLM Reference'!$B$4</f>
        <v>1.5586833373305489E-3</v>
      </c>
      <c r="J251" s="48">
        <v>2648.1599999999899</v>
      </c>
      <c r="K251" s="39">
        <f>Table3[[#This Row],[Residential Incentive Disbursements]]/'[1]1.) CLM Reference'!$B$5</f>
        <v>2.986521610088051E-5</v>
      </c>
      <c r="L251" s="40">
        <v>0</v>
      </c>
      <c r="M251" s="39">
        <f>Table3[[#This Row],[C&amp;I CLM $ Collected]]/'[1]1.) CLM Reference'!$B$4</f>
        <v>0</v>
      </c>
      <c r="N251" s="48">
        <v>0</v>
      </c>
      <c r="O251" s="39">
        <f>Table3[[#This Row],[C&amp;I Incentive Disbursements]]/'[1]1.) CLM Reference'!$B$5</f>
        <v>0</v>
      </c>
    </row>
    <row r="252" spans="1:15" x14ac:dyDescent="0.25">
      <c r="A252" s="47">
        <v>9001010400</v>
      </c>
      <c r="B252" t="s">
        <v>1875</v>
      </c>
      <c r="C252" t="s">
        <v>1774</v>
      </c>
      <c r="D252" s="46">
        <f>Table3[[#This Row],[Residential CLM $ Collected]]+Table3[[#This Row],[C&amp;I CLM $ Collected]]</f>
        <v>76216.36112999999</v>
      </c>
      <c r="E252" s="39">
        <f>Table3[[#This Row],[CLM $ Collected ]]/'[1]1.) CLM Reference'!$B$4</f>
        <v>7.2006267058509162E-4</v>
      </c>
      <c r="F252" s="46">
        <f>Table3[[#This Row],[Residential Incentive Disbursements]]+Table3[[#This Row],[C&amp;I Incentive Disbursements]]</f>
        <v>4730.5200000000004</v>
      </c>
      <c r="G252" s="39">
        <f>Table3[[#This Row],[Incentive Disbursements]]/'[1]1.) CLM Reference'!$B$5</f>
        <v>5.3349496280261698E-5</v>
      </c>
      <c r="H252" s="46">
        <v>76216.36112999999</v>
      </c>
      <c r="I252" s="39">
        <f>Table3[[#This Row],[Residential CLM $ Collected]]/'[1]1.) CLM Reference'!$B$4</f>
        <v>7.2006267058509162E-4</v>
      </c>
      <c r="J252" s="48">
        <v>4730.5200000000004</v>
      </c>
      <c r="K252" s="39">
        <f>Table3[[#This Row],[Residential Incentive Disbursements]]/'[1]1.) CLM Reference'!$B$5</f>
        <v>5.3349496280261698E-5</v>
      </c>
      <c r="L252" s="40">
        <v>0</v>
      </c>
      <c r="M252" s="39">
        <f>Table3[[#This Row],[C&amp;I CLM $ Collected]]/'[1]1.) CLM Reference'!$B$4</f>
        <v>0</v>
      </c>
      <c r="N252" s="48">
        <v>0</v>
      </c>
      <c r="O252" s="39">
        <f>Table3[[#This Row],[C&amp;I Incentive Disbursements]]/'[1]1.) CLM Reference'!$B$5</f>
        <v>0</v>
      </c>
    </row>
    <row r="253" spans="1:15" x14ac:dyDescent="0.25">
      <c r="A253" s="47">
        <v>9001010500</v>
      </c>
      <c r="B253" t="s">
        <v>1875</v>
      </c>
      <c r="C253" t="s">
        <v>1774</v>
      </c>
      <c r="D253" s="46">
        <f>Table3[[#This Row],[Residential CLM $ Collected]]+Table3[[#This Row],[C&amp;I CLM $ Collected]]</f>
        <v>60497.039672999999</v>
      </c>
      <c r="E253" s="39">
        <f>Table3[[#This Row],[CLM $ Collected ]]/'[1]1.) CLM Reference'!$B$4</f>
        <v>5.7155260764982967E-4</v>
      </c>
      <c r="F253" s="46">
        <f>Table3[[#This Row],[Residential Incentive Disbursements]]+Table3[[#This Row],[C&amp;I Incentive Disbursements]]</f>
        <v>19032.63</v>
      </c>
      <c r="G253" s="39">
        <f>Table3[[#This Row],[Incentive Disbursements]]/'[1]1.) CLM Reference'!$B$5</f>
        <v>2.1464473744717223E-4</v>
      </c>
      <c r="H253" s="46">
        <v>60497.039672999999</v>
      </c>
      <c r="I253" s="39">
        <f>Table3[[#This Row],[Residential CLM $ Collected]]/'[1]1.) CLM Reference'!$B$4</f>
        <v>5.7155260764982967E-4</v>
      </c>
      <c r="J253" s="48">
        <v>19032.63</v>
      </c>
      <c r="K253" s="39">
        <f>Table3[[#This Row],[Residential Incentive Disbursements]]/'[1]1.) CLM Reference'!$B$5</f>
        <v>2.1464473744717223E-4</v>
      </c>
      <c r="L253" s="40">
        <v>0</v>
      </c>
      <c r="M253" s="39">
        <f>Table3[[#This Row],[C&amp;I CLM $ Collected]]/'[1]1.) CLM Reference'!$B$4</f>
        <v>0</v>
      </c>
      <c r="N253" s="48">
        <v>0</v>
      </c>
      <c r="O253" s="39">
        <f>Table3[[#This Row],[C&amp;I Incentive Disbursements]]/'[1]1.) CLM Reference'!$B$5</f>
        <v>0</v>
      </c>
    </row>
    <row r="254" spans="1:15" x14ac:dyDescent="0.25">
      <c r="A254" s="47">
        <v>9001010600</v>
      </c>
      <c r="B254" t="s">
        <v>1875</v>
      </c>
      <c r="C254" t="s">
        <v>1774</v>
      </c>
      <c r="D254" s="46">
        <f>Table3[[#This Row],[Residential CLM $ Collected]]+Table3[[#This Row],[C&amp;I CLM $ Collected]]</f>
        <v>28024.15077</v>
      </c>
      <c r="E254" s="39">
        <f>Table3[[#This Row],[CLM $ Collected ]]/'[1]1.) CLM Reference'!$B$4</f>
        <v>2.6476132611351626E-4</v>
      </c>
      <c r="F254" s="46">
        <f>Table3[[#This Row],[Residential Incentive Disbursements]]+Table3[[#This Row],[C&amp;I Incentive Disbursements]]</f>
        <v>2953.8</v>
      </c>
      <c r="G254" s="39">
        <f>Table3[[#This Row],[Incentive Disbursements]]/'[1]1.) CLM Reference'!$B$5</f>
        <v>3.331213949262174E-5</v>
      </c>
      <c r="H254" s="46">
        <v>28024.15077</v>
      </c>
      <c r="I254" s="39">
        <f>Table3[[#This Row],[Residential CLM $ Collected]]/'[1]1.) CLM Reference'!$B$4</f>
        <v>2.6476132611351626E-4</v>
      </c>
      <c r="J254" s="48">
        <v>2953.8</v>
      </c>
      <c r="K254" s="39">
        <f>Table3[[#This Row],[Residential Incentive Disbursements]]/'[1]1.) CLM Reference'!$B$5</f>
        <v>3.331213949262174E-5</v>
      </c>
      <c r="L254" s="40">
        <v>0</v>
      </c>
      <c r="M254" s="39">
        <f>Table3[[#This Row],[C&amp;I CLM $ Collected]]/'[1]1.) CLM Reference'!$B$4</f>
        <v>0</v>
      </c>
      <c r="N254" s="48">
        <v>0</v>
      </c>
      <c r="O254" s="39">
        <f>Table3[[#This Row],[C&amp;I Incentive Disbursements]]/'[1]1.) CLM Reference'!$B$5</f>
        <v>0</v>
      </c>
    </row>
    <row r="255" spans="1:15" x14ac:dyDescent="0.25">
      <c r="A255" s="47">
        <v>9001010700</v>
      </c>
      <c r="B255" t="s">
        <v>1875</v>
      </c>
      <c r="C255" t="s">
        <v>1774</v>
      </c>
      <c r="D255" s="46">
        <f>Table3[[#This Row],[Residential CLM $ Collected]]+Table3[[#This Row],[C&amp;I CLM $ Collected]]</f>
        <v>56543.406506999992</v>
      </c>
      <c r="E255" s="39">
        <f>Table3[[#This Row],[CLM $ Collected ]]/'[1]1.) CLM Reference'!$B$4</f>
        <v>5.3420021226102405E-4</v>
      </c>
      <c r="F255" s="46">
        <f>Table3[[#This Row],[Residential Incentive Disbursements]]+Table3[[#This Row],[C&amp;I Incentive Disbursements]]</f>
        <v>277.219999999999</v>
      </c>
      <c r="G255" s="39">
        <f>Table3[[#This Row],[Incentive Disbursements]]/'[1]1.) CLM Reference'!$B$5</f>
        <v>3.1264104916191229E-6</v>
      </c>
      <c r="H255" s="46">
        <v>56543.406506999992</v>
      </c>
      <c r="I255" s="39">
        <f>Table3[[#This Row],[Residential CLM $ Collected]]/'[1]1.) CLM Reference'!$B$4</f>
        <v>5.3420021226102405E-4</v>
      </c>
      <c r="J255" s="48">
        <v>277.219999999999</v>
      </c>
      <c r="K255" s="39">
        <f>Table3[[#This Row],[Residential Incentive Disbursements]]/'[1]1.) CLM Reference'!$B$5</f>
        <v>3.1264104916191229E-6</v>
      </c>
      <c r="L255" s="40">
        <v>0</v>
      </c>
      <c r="M255" s="39">
        <f>Table3[[#This Row],[C&amp;I CLM $ Collected]]/'[1]1.) CLM Reference'!$B$4</f>
        <v>0</v>
      </c>
      <c r="N255" s="48">
        <v>0</v>
      </c>
      <c r="O255" s="39">
        <f>Table3[[#This Row],[C&amp;I Incentive Disbursements]]/'[1]1.) CLM Reference'!$B$5</f>
        <v>0</v>
      </c>
    </row>
    <row r="256" spans="1:15" x14ac:dyDescent="0.25">
      <c r="A256" s="47">
        <v>9001010800</v>
      </c>
      <c r="B256" t="s">
        <v>1875</v>
      </c>
      <c r="C256" t="s">
        <v>1774</v>
      </c>
      <c r="D256" s="46">
        <f>Table3[[#This Row],[Residential CLM $ Collected]]+Table3[[#This Row],[C&amp;I CLM $ Collected]]</f>
        <v>51399.93348</v>
      </c>
      <c r="E256" s="39">
        <f>Table3[[#This Row],[CLM $ Collected ]]/'[1]1.) CLM Reference'!$B$4</f>
        <v>4.8560667054644603E-4</v>
      </c>
      <c r="F256" s="46">
        <f>Table3[[#This Row],[Residential Incentive Disbursements]]+Table3[[#This Row],[C&amp;I Incentive Disbursements]]</f>
        <v>997.25</v>
      </c>
      <c r="G256" s="39">
        <f>Table3[[#This Row],[Incentive Disbursements]]/'[1]1.) CLM Reference'!$B$5</f>
        <v>1.1246709699037521E-5</v>
      </c>
      <c r="H256" s="46">
        <v>51399.93348</v>
      </c>
      <c r="I256" s="39">
        <f>Table3[[#This Row],[Residential CLM $ Collected]]/'[1]1.) CLM Reference'!$B$4</f>
        <v>4.8560667054644603E-4</v>
      </c>
      <c r="J256" s="48">
        <v>997.25</v>
      </c>
      <c r="K256" s="39">
        <f>Table3[[#This Row],[Residential Incentive Disbursements]]/'[1]1.) CLM Reference'!$B$5</f>
        <v>1.1246709699037521E-5</v>
      </c>
      <c r="L256" s="40">
        <v>0</v>
      </c>
      <c r="M256" s="39">
        <f>Table3[[#This Row],[C&amp;I CLM $ Collected]]/'[1]1.) CLM Reference'!$B$4</f>
        <v>0</v>
      </c>
      <c r="N256" s="48">
        <v>0</v>
      </c>
      <c r="O256" s="39">
        <f>Table3[[#This Row],[C&amp;I Incentive Disbursements]]/'[1]1.) CLM Reference'!$B$5</f>
        <v>0</v>
      </c>
    </row>
    <row r="257" spans="1:15" x14ac:dyDescent="0.25">
      <c r="A257" s="47">
        <v>9001010900</v>
      </c>
      <c r="B257" t="s">
        <v>1875</v>
      </c>
      <c r="C257" t="s">
        <v>1774</v>
      </c>
      <c r="D257" s="46">
        <f>Table3[[#This Row],[Residential CLM $ Collected]]+Table3[[#This Row],[C&amp;I CLM $ Collected]]</f>
        <v>69676.838279999996</v>
      </c>
      <c r="E257" s="39">
        <f>Table3[[#This Row],[CLM $ Collected ]]/'[1]1.) CLM Reference'!$B$4</f>
        <v>6.5827979066392279E-4</v>
      </c>
      <c r="F257" s="46">
        <f>Table3[[#This Row],[Residential Incentive Disbursements]]+Table3[[#This Row],[C&amp;I Incentive Disbursements]]</f>
        <v>4527.4499999999898</v>
      </c>
      <c r="G257" s="39">
        <f>Table3[[#This Row],[Incentive Disbursements]]/'[1]1.) CLM Reference'!$B$5</f>
        <v>5.1059328981606727E-5</v>
      </c>
      <c r="H257" s="46">
        <v>69676.838279999996</v>
      </c>
      <c r="I257" s="39">
        <f>Table3[[#This Row],[Residential CLM $ Collected]]/'[1]1.) CLM Reference'!$B$4</f>
        <v>6.5827979066392279E-4</v>
      </c>
      <c r="J257" s="48">
        <v>4527.4499999999898</v>
      </c>
      <c r="K257" s="39">
        <f>Table3[[#This Row],[Residential Incentive Disbursements]]/'[1]1.) CLM Reference'!$B$5</f>
        <v>5.1059328981606727E-5</v>
      </c>
      <c r="L257" s="40">
        <v>0</v>
      </c>
      <c r="M257" s="39">
        <f>Table3[[#This Row],[C&amp;I CLM $ Collected]]/'[1]1.) CLM Reference'!$B$4</f>
        <v>0</v>
      </c>
      <c r="N257" s="48">
        <v>0</v>
      </c>
      <c r="O257" s="39">
        <f>Table3[[#This Row],[C&amp;I Incentive Disbursements]]/'[1]1.) CLM Reference'!$B$5</f>
        <v>0</v>
      </c>
    </row>
    <row r="258" spans="1:15" x14ac:dyDescent="0.25">
      <c r="A258" s="47">
        <v>9001011000</v>
      </c>
      <c r="B258" t="s">
        <v>1875</v>
      </c>
      <c r="C258" t="s">
        <v>1774</v>
      </c>
      <c r="D258" s="46">
        <f>Table3[[#This Row],[Residential CLM $ Collected]]+Table3[[#This Row],[C&amp;I CLM $ Collected]]</f>
        <v>107020.38362399941</v>
      </c>
      <c r="E258" s="39">
        <f>Table3[[#This Row],[CLM $ Collected ]]/'[1]1.) CLM Reference'!$B$4</f>
        <v>1.0110871484391218E-3</v>
      </c>
      <c r="F258" s="46">
        <f>Table3[[#This Row],[Residential Incentive Disbursements]]+Table3[[#This Row],[C&amp;I Incentive Disbursements]]</f>
        <v>3667.26</v>
      </c>
      <c r="G258" s="39">
        <f>Table3[[#This Row],[Incentive Disbursements]]/'[1]1.) CLM Reference'!$B$5</f>
        <v>4.1358344057049228E-5</v>
      </c>
      <c r="H258" s="46">
        <v>107020.38362399941</v>
      </c>
      <c r="I258" s="39">
        <f>Table3[[#This Row],[Residential CLM $ Collected]]/'[1]1.) CLM Reference'!$B$4</f>
        <v>1.0110871484391218E-3</v>
      </c>
      <c r="J258" s="48">
        <v>3667.26</v>
      </c>
      <c r="K258" s="39">
        <f>Table3[[#This Row],[Residential Incentive Disbursements]]/'[1]1.) CLM Reference'!$B$5</f>
        <v>4.1358344057049228E-5</v>
      </c>
      <c r="L258" s="40">
        <v>0</v>
      </c>
      <c r="M258" s="39">
        <f>Table3[[#This Row],[C&amp;I CLM $ Collected]]/'[1]1.) CLM Reference'!$B$4</f>
        <v>0</v>
      </c>
      <c r="N258" s="48">
        <v>0</v>
      </c>
      <c r="O258" s="39">
        <f>Table3[[#This Row],[C&amp;I Incentive Disbursements]]/'[1]1.) CLM Reference'!$B$5</f>
        <v>0</v>
      </c>
    </row>
    <row r="259" spans="1:15" x14ac:dyDescent="0.25">
      <c r="A259" s="47">
        <v>9001011100</v>
      </c>
      <c r="B259" t="s">
        <v>1875</v>
      </c>
      <c r="C259" t="s">
        <v>1774</v>
      </c>
      <c r="D259" s="46">
        <f>Table3[[#This Row],[Residential CLM $ Collected]]+Table3[[#This Row],[C&amp;I CLM $ Collected]]</f>
        <v>113075.87841899942</v>
      </c>
      <c r="E259" s="39">
        <f>Table3[[#This Row],[CLM $ Collected ]]/'[1]1.) CLM Reference'!$B$4</f>
        <v>1.0682971187021279E-3</v>
      </c>
      <c r="F259" s="46">
        <f>Table3[[#This Row],[Residential Incentive Disbursements]]+Table3[[#This Row],[C&amp;I Incentive Disbursements]]</f>
        <v>1963.2</v>
      </c>
      <c r="G259" s="39">
        <f>Table3[[#This Row],[Incentive Disbursements]]/'[1]1.) CLM Reference'!$B$5</f>
        <v>2.2140426654450202E-5</v>
      </c>
      <c r="H259" s="46">
        <v>113075.87841899942</v>
      </c>
      <c r="I259" s="39">
        <f>Table3[[#This Row],[Residential CLM $ Collected]]/'[1]1.) CLM Reference'!$B$4</f>
        <v>1.0682971187021279E-3</v>
      </c>
      <c r="J259" s="48">
        <v>1963.2</v>
      </c>
      <c r="K259" s="39">
        <f>Table3[[#This Row],[Residential Incentive Disbursements]]/'[1]1.) CLM Reference'!$B$5</f>
        <v>2.2140426654450202E-5</v>
      </c>
      <c r="L259" s="40">
        <v>0</v>
      </c>
      <c r="M259" s="39">
        <f>Table3[[#This Row],[C&amp;I CLM $ Collected]]/'[1]1.) CLM Reference'!$B$4</f>
        <v>0</v>
      </c>
      <c r="N259" s="48">
        <v>0</v>
      </c>
      <c r="O259" s="39">
        <f>Table3[[#This Row],[C&amp;I Incentive Disbursements]]/'[1]1.) CLM Reference'!$B$5</f>
        <v>0</v>
      </c>
    </row>
    <row r="260" spans="1:15" x14ac:dyDescent="0.25">
      <c r="A260" s="47">
        <v>9001011200</v>
      </c>
      <c r="B260" t="s">
        <v>1875</v>
      </c>
      <c r="C260" t="s">
        <v>1774</v>
      </c>
      <c r="D260" s="46">
        <f>Table3[[#This Row],[Residential CLM $ Collected]]+Table3[[#This Row],[C&amp;I CLM $ Collected]]</f>
        <v>86230.127718000003</v>
      </c>
      <c r="E260" s="39">
        <f>Table3[[#This Row],[CLM $ Collected ]]/'[1]1.) CLM Reference'!$B$4</f>
        <v>8.1466886018882051E-4</v>
      </c>
      <c r="F260" s="46">
        <f>Table3[[#This Row],[Residential Incentive Disbursements]]+Table3[[#This Row],[C&amp;I Incentive Disbursements]]</f>
        <v>0</v>
      </c>
      <c r="G260" s="39">
        <f>Table3[[#This Row],[Incentive Disbursements]]/'[1]1.) CLM Reference'!$B$5</f>
        <v>0</v>
      </c>
      <c r="H260" s="46">
        <v>86230.127718000003</v>
      </c>
      <c r="I260" s="39">
        <f>Table3[[#This Row],[Residential CLM $ Collected]]/'[1]1.) CLM Reference'!$B$4</f>
        <v>8.1466886018882051E-4</v>
      </c>
      <c r="J260" s="48">
        <v>0</v>
      </c>
      <c r="K260" s="39">
        <f>Table3[[#This Row],[Residential Incentive Disbursements]]/'[1]1.) CLM Reference'!$B$5</f>
        <v>0</v>
      </c>
      <c r="L260" s="40">
        <v>0</v>
      </c>
      <c r="M260" s="39">
        <f>Table3[[#This Row],[C&amp;I CLM $ Collected]]/'[1]1.) CLM Reference'!$B$4</f>
        <v>0</v>
      </c>
      <c r="N260" s="48">
        <v>0</v>
      </c>
      <c r="O260" s="39">
        <f>Table3[[#This Row],[C&amp;I Incentive Disbursements]]/'[1]1.) CLM Reference'!$B$5</f>
        <v>0</v>
      </c>
    </row>
    <row r="261" spans="1:15" x14ac:dyDescent="0.25">
      <c r="A261" s="47">
        <v>9001011300</v>
      </c>
      <c r="B261" t="s">
        <v>1875</v>
      </c>
      <c r="C261" t="s">
        <v>1774</v>
      </c>
      <c r="D261" s="46">
        <f>Table3[[#This Row],[Residential CLM $ Collected]]+Table3[[#This Row],[C&amp;I CLM $ Collected]]</f>
        <v>44362.46442599994</v>
      </c>
      <c r="E261" s="39">
        <f>Table3[[#This Row],[CLM $ Collected ]]/'[1]1.) CLM Reference'!$B$4</f>
        <v>4.1911938768417618E-4</v>
      </c>
      <c r="F261" s="46">
        <f>Table3[[#This Row],[Residential Incentive Disbursements]]+Table3[[#This Row],[C&amp;I Incentive Disbursements]]</f>
        <v>297.08999999999901</v>
      </c>
      <c r="G261" s="39">
        <f>Table3[[#This Row],[Incentive Disbursements]]/'[1]1.) CLM Reference'!$B$5</f>
        <v>3.3504988563419866E-6</v>
      </c>
      <c r="H261" s="46">
        <v>44362.46442599994</v>
      </c>
      <c r="I261" s="39">
        <f>Table3[[#This Row],[Residential CLM $ Collected]]/'[1]1.) CLM Reference'!$B$4</f>
        <v>4.1911938768417618E-4</v>
      </c>
      <c r="J261" s="48">
        <v>297.08999999999901</v>
      </c>
      <c r="K261" s="39">
        <f>Table3[[#This Row],[Residential Incentive Disbursements]]/'[1]1.) CLM Reference'!$B$5</f>
        <v>3.3504988563419866E-6</v>
      </c>
      <c r="L261" s="40">
        <v>0</v>
      </c>
      <c r="M261" s="39">
        <f>Table3[[#This Row],[C&amp;I CLM $ Collected]]/'[1]1.) CLM Reference'!$B$4</f>
        <v>0</v>
      </c>
      <c r="N261" s="48">
        <v>0</v>
      </c>
      <c r="O261" s="39">
        <f>Table3[[#This Row],[C&amp;I Incentive Disbursements]]/'[1]1.) CLM Reference'!$B$5</f>
        <v>0</v>
      </c>
    </row>
    <row r="262" spans="1:15" x14ac:dyDescent="0.25">
      <c r="A262" s="47">
        <v>9001020200</v>
      </c>
      <c r="B262" t="s">
        <v>1875</v>
      </c>
      <c r="C262" t="s">
        <v>1774</v>
      </c>
      <c r="D262" s="46">
        <f>Table3[[#This Row],[Residential CLM $ Collected]]+Table3[[#This Row],[C&amp;I CLM $ Collected]]</f>
        <v>14634.91071</v>
      </c>
      <c r="E262" s="39">
        <f>Table3[[#This Row],[CLM $ Collected ]]/'[1]1.) CLM Reference'!$B$4</f>
        <v>1.382649700586271E-4</v>
      </c>
      <c r="F262" s="46">
        <f>Table3[[#This Row],[Residential Incentive Disbursements]]+Table3[[#This Row],[C&amp;I Incentive Disbursements]]</f>
        <v>1419.6599999999901</v>
      </c>
      <c r="G262" s="39">
        <f>Table3[[#This Row],[Incentive Disbursements]]/'[1]1.) CLM Reference'!$B$5</f>
        <v>1.6010532856691396E-5</v>
      </c>
      <c r="H262" s="46">
        <v>14634.91071</v>
      </c>
      <c r="I262" s="39">
        <f>Table3[[#This Row],[Residential CLM $ Collected]]/'[1]1.) CLM Reference'!$B$4</f>
        <v>1.382649700586271E-4</v>
      </c>
      <c r="J262" s="48">
        <v>1419.6599999999901</v>
      </c>
      <c r="K262" s="39">
        <f>Table3[[#This Row],[Residential Incentive Disbursements]]/'[1]1.) CLM Reference'!$B$5</f>
        <v>1.6010532856691396E-5</v>
      </c>
      <c r="L262" s="40">
        <v>0</v>
      </c>
      <c r="M262" s="39">
        <f>Table3[[#This Row],[C&amp;I CLM $ Collected]]/'[1]1.) CLM Reference'!$B$4</f>
        <v>0</v>
      </c>
      <c r="N262" s="48">
        <v>0</v>
      </c>
      <c r="O262" s="39">
        <f>Table3[[#This Row],[C&amp;I Incentive Disbursements]]/'[1]1.) CLM Reference'!$B$5</f>
        <v>0</v>
      </c>
    </row>
    <row r="263" spans="1:15" x14ac:dyDescent="0.25">
      <c r="A263" s="47">
        <v>9001021400</v>
      </c>
      <c r="B263" t="s">
        <v>1875</v>
      </c>
      <c r="C263" t="s">
        <v>1774</v>
      </c>
      <c r="D263" s="46">
        <f>Table3[[#This Row],[Residential CLM $ Collected]]+Table3[[#This Row],[C&amp;I CLM $ Collected]]</f>
        <v>802.45808999999997</v>
      </c>
      <c r="E263" s="39">
        <f>Table3[[#This Row],[CLM $ Collected ]]/'[1]1.) CLM Reference'!$B$4</f>
        <v>7.5813133394343127E-6</v>
      </c>
      <c r="F263" s="46">
        <f>Table3[[#This Row],[Residential Incentive Disbursements]]+Table3[[#This Row],[C&amp;I Incentive Disbursements]]</f>
        <v>0</v>
      </c>
      <c r="G263" s="39">
        <f>Table3[[#This Row],[Incentive Disbursements]]/'[1]1.) CLM Reference'!$B$5</f>
        <v>0</v>
      </c>
      <c r="H263" s="46">
        <v>802.45808999999997</v>
      </c>
      <c r="I263" s="39">
        <f>Table3[[#This Row],[Residential CLM $ Collected]]/'[1]1.) CLM Reference'!$B$4</f>
        <v>7.5813133394343127E-6</v>
      </c>
      <c r="J263" s="48">
        <v>0</v>
      </c>
      <c r="K263" s="39">
        <f>Table3[[#This Row],[Residential Incentive Disbursements]]/'[1]1.) CLM Reference'!$B$5</f>
        <v>0</v>
      </c>
      <c r="L263" s="40">
        <v>0</v>
      </c>
      <c r="M263" s="39">
        <f>Table3[[#This Row],[C&amp;I CLM $ Collected]]/'[1]1.) CLM Reference'!$B$4</f>
        <v>0</v>
      </c>
      <c r="N263" s="48">
        <v>0</v>
      </c>
      <c r="O263" s="39">
        <f>Table3[[#This Row],[C&amp;I Incentive Disbursements]]/'[1]1.) CLM Reference'!$B$5</f>
        <v>0</v>
      </c>
    </row>
    <row r="264" spans="1:15" x14ac:dyDescent="0.25">
      <c r="A264" s="47">
        <v>9011709100</v>
      </c>
      <c r="B264" t="s">
        <v>1874</v>
      </c>
      <c r="C264" t="s">
        <v>1774</v>
      </c>
      <c r="D264" s="46">
        <f>Table3[[#This Row],[Residential CLM $ Collected]]+Table3[[#This Row],[C&amp;I CLM $ Collected]]</f>
        <v>143063.94935699998</v>
      </c>
      <c r="E264" s="39">
        <f>Table3[[#This Row],[CLM $ Collected ]]/'[1]1.) CLM Reference'!$B$4</f>
        <v>1.3516128021743526E-3</v>
      </c>
      <c r="F264" s="46">
        <f>Table3[[#This Row],[Residential Incentive Disbursements]]+Table3[[#This Row],[C&amp;I Incentive Disbursements]]</f>
        <v>117004.179999999</v>
      </c>
      <c r="G264" s="39">
        <f>Table3[[#This Row],[Incentive Disbursements]]/'[1]1.) CLM Reference'!$B$5</f>
        <v>1.3195407831876869E-3</v>
      </c>
      <c r="H264" s="46">
        <v>136777.79782799998</v>
      </c>
      <c r="I264" s="39">
        <f>Table3[[#This Row],[Residential CLM $ Collected]]/'[1]1.) CLM Reference'!$B$4</f>
        <v>1.2922236763939483E-3</v>
      </c>
      <c r="J264" s="50">
        <v>115624.179999999</v>
      </c>
      <c r="K264" s="39">
        <f>Table3[[#This Row],[Residential Incentive Disbursements]]/'[1]1.) CLM Reference'!$B$5</f>
        <v>1.3039775248425661E-3</v>
      </c>
      <c r="L264" s="40">
        <v>6286.1515289999998</v>
      </c>
      <c r="M264" s="39">
        <f>Table3[[#This Row],[C&amp;I CLM $ Collected]]/'[1]1.) CLM Reference'!$B$4</f>
        <v>5.9389125780404433E-5</v>
      </c>
      <c r="N264" s="48">
        <v>1380</v>
      </c>
      <c r="O264" s="39">
        <f>Table3[[#This Row],[C&amp;I Incentive Disbursements]]/'[1]1.) CLM Reference'!$B$5</f>
        <v>1.5563258345120863E-5</v>
      </c>
    </row>
    <row r="265" spans="1:15" x14ac:dyDescent="0.25">
      <c r="A265" s="47">
        <v>9011709200</v>
      </c>
      <c r="B265" t="s">
        <v>1874</v>
      </c>
      <c r="C265" t="s">
        <v>1774</v>
      </c>
      <c r="D265" s="46">
        <f>Table3[[#This Row],[Residential CLM $ Collected]]+Table3[[#This Row],[C&amp;I CLM $ Collected]]</f>
        <v>19910.274173999998</v>
      </c>
      <c r="E265" s="39">
        <f>Table3[[#This Row],[CLM $ Collected ]]/'[1]1.) CLM Reference'!$B$4</f>
        <v>1.8810456155677948E-4</v>
      </c>
      <c r="F265" s="46">
        <f>Table3[[#This Row],[Residential Incentive Disbursements]]+Table3[[#This Row],[C&amp;I Incentive Disbursements]]</f>
        <v>3738.4499999999898</v>
      </c>
      <c r="G265" s="39">
        <f>Table3[[#This Row],[Incentive Disbursements]]/'[1]1.) CLM Reference'!$B$5</f>
        <v>4.2161205188635456E-5</v>
      </c>
      <c r="H265" s="46">
        <v>19910.274173999998</v>
      </c>
      <c r="I265" s="39">
        <f>Table3[[#This Row],[Residential CLM $ Collected]]/'[1]1.) CLM Reference'!$B$4</f>
        <v>1.8810456155677948E-4</v>
      </c>
      <c r="J265" s="48">
        <v>3738.4499999999898</v>
      </c>
      <c r="K265" s="39">
        <f>Table3[[#This Row],[Residential Incentive Disbursements]]/'[1]1.) CLM Reference'!$B$5</f>
        <v>4.2161205188635456E-5</v>
      </c>
      <c r="L265" s="40">
        <v>0</v>
      </c>
      <c r="M265" s="39">
        <f>Table3[[#This Row],[C&amp;I CLM $ Collected]]/'[1]1.) CLM Reference'!$B$4</f>
        <v>0</v>
      </c>
      <c r="N265" s="48">
        <v>0</v>
      </c>
      <c r="O265" s="39">
        <f>Table3[[#This Row],[C&amp;I Incentive Disbursements]]/'[1]1.) CLM Reference'!$B$5</f>
        <v>0</v>
      </c>
    </row>
    <row r="266" spans="1:15" x14ac:dyDescent="0.25">
      <c r="A266" s="47">
        <v>9011702100</v>
      </c>
      <c r="B266" t="s">
        <v>1873</v>
      </c>
      <c r="C266" t="s">
        <v>1774</v>
      </c>
      <c r="D266" s="46">
        <f>Table3[[#This Row],[Residential CLM $ Collected]]+Table3[[#This Row],[C&amp;I CLM $ Collected]]</f>
        <v>1363.1757299999999</v>
      </c>
      <c r="E266" s="39">
        <f>Table3[[#This Row],[CLM $ Collected ]]/'[1]1.) CLM Reference'!$B$4</f>
        <v>1.2878756504083729E-5</v>
      </c>
      <c r="F266" s="46">
        <f>Table3[[#This Row],[Residential Incentive Disbursements]]+Table3[[#This Row],[C&amp;I Incentive Disbursements]]</f>
        <v>0</v>
      </c>
      <c r="G266" s="39">
        <f>Table3[[#This Row],[Incentive Disbursements]]/'[1]1.) CLM Reference'!$B$5</f>
        <v>0</v>
      </c>
      <c r="H266" s="46">
        <v>1363.1757299999999</v>
      </c>
      <c r="I266" s="39">
        <f>Table3[[#This Row],[Residential CLM $ Collected]]/'[1]1.) CLM Reference'!$B$4</f>
        <v>1.2878756504083729E-5</v>
      </c>
      <c r="J266" s="48">
        <v>0</v>
      </c>
      <c r="K266" s="39">
        <f>Table3[[#This Row],[Residential Incentive Disbursements]]/'[1]1.) CLM Reference'!$B$5</f>
        <v>0</v>
      </c>
      <c r="L266" s="40">
        <v>0</v>
      </c>
      <c r="M266" s="39">
        <f>Table3[[#This Row],[C&amp;I CLM $ Collected]]/'[1]1.) CLM Reference'!$B$4</f>
        <v>0</v>
      </c>
      <c r="N266" s="48">
        <v>0</v>
      </c>
      <c r="O266" s="39">
        <f>Table3[[#This Row],[C&amp;I Incentive Disbursements]]/'[1]1.) CLM Reference'!$B$5</f>
        <v>0</v>
      </c>
    </row>
    <row r="267" spans="1:15" x14ac:dyDescent="0.25">
      <c r="A267" s="47">
        <v>9011702400</v>
      </c>
      <c r="B267" t="s">
        <v>1873</v>
      </c>
      <c r="C267" t="s">
        <v>1774</v>
      </c>
      <c r="D267" s="46">
        <f>Table3[[#This Row],[Residential CLM $ Collected]]+Table3[[#This Row],[C&amp;I CLM $ Collected]]</f>
        <v>192.40577999999999</v>
      </c>
      <c r="E267" s="39">
        <f>Table3[[#This Row],[CLM $ Collected ]]/'[1]1.) CLM Reference'!$B$4</f>
        <v>1.8177753139709311E-6</v>
      </c>
      <c r="F267" s="46">
        <f>Table3[[#This Row],[Residential Incentive Disbursements]]+Table3[[#This Row],[C&amp;I Incentive Disbursements]]</f>
        <v>0</v>
      </c>
      <c r="G267" s="39">
        <f>Table3[[#This Row],[Incentive Disbursements]]/'[1]1.) CLM Reference'!$B$5</f>
        <v>0</v>
      </c>
      <c r="H267" s="46">
        <v>192.40577999999999</v>
      </c>
      <c r="I267" s="39">
        <f>Table3[[#This Row],[Residential CLM $ Collected]]/'[1]1.) CLM Reference'!$B$4</f>
        <v>1.8177753139709311E-6</v>
      </c>
      <c r="J267" s="48">
        <v>0</v>
      </c>
      <c r="K267" s="39">
        <f>Table3[[#This Row],[Residential Incentive Disbursements]]/'[1]1.) CLM Reference'!$B$5</f>
        <v>0</v>
      </c>
      <c r="L267" s="40">
        <v>0</v>
      </c>
      <c r="M267" s="39">
        <f>Table3[[#This Row],[C&amp;I CLM $ Collected]]/'[1]1.) CLM Reference'!$B$4</f>
        <v>0</v>
      </c>
      <c r="N267" s="48">
        <v>0</v>
      </c>
      <c r="O267" s="39">
        <f>Table3[[#This Row],[C&amp;I Incentive Disbursements]]/'[1]1.) CLM Reference'!$B$5</f>
        <v>0</v>
      </c>
    </row>
    <row r="268" spans="1:15" x14ac:dyDescent="0.25">
      <c r="A268" s="47">
        <v>9011702600</v>
      </c>
      <c r="B268" t="s">
        <v>1873</v>
      </c>
      <c r="C268" t="s">
        <v>1774</v>
      </c>
      <c r="D268" s="46">
        <f>Table3[[#This Row],[Residential CLM $ Collected]]+Table3[[#This Row],[C&amp;I CLM $ Collected]]</f>
        <v>28.724219999999999</v>
      </c>
      <c r="E268" s="39">
        <f>Table3[[#This Row],[CLM $ Collected ]]/'[1]1.) CLM Reference'!$B$4</f>
        <v>2.7137530914648251E-7</v>
      </c>
      <c r="F268" s="46">
        <f>Table3[[#This Row],[Residential Incentive Disbursements]]+Table3[[#This Row],[C&amp;I Incentive Disbursements]]</f>
        <v>0</v>
      </c>
      <c r="G268" s="39">
        <f>Table3[[#This Row],[Incentive Disbursements]]/'[1]1.) CLM Reference'!$B$5</f>
        <v>0</v>
      </c>
      <c r="H268" s="46">
        <v>28.724219999999999</v>
      </c>
      <c r="I268" s="39">
        <f>Table3[[#This Row],[Residential CLM $ Collected]]/'[1]1.) CLM Reference'!$B$4</f>
        <v>2.7137530914648251E-7</v>
      </c>
      <c r="J268" s="48">
        <v>0</v>
      </c>
      <c r="K268" s="39">
        <f>Table3[[#This Row],[Residential Incentive Disbursements]]/'[1]1.) CLM Reference'!$B$5</f>
        <v>0</v>
      </c>
      <c r="L268" s="40">
        <v>0</v>
      </c>
      <c r="M268" s="39">
        <f>Table3[[#This Row],[C&amp;I CLM $ Collected]]/'[1]1.) CLM Reference'!$B$4</f>
        <v>0</v>
      </c>
      <c r="N268" s="48">
        <v>0</v>
      </c>
      <c r="O268" s="39">
        <f>Table3[[#This Row],[C&amp;I Incentive Disbursements]]/'[1]1.) CLM Reference'!$B$5</f>
        <v>0</v>
      </c>
    </row>
    <row r="269" spans="1:15" x14ac:dyDescent="0.25">
      <c r="A269" s="47">
        <v>9011702700</v>
      </c>
      <c r="B269" t="s">
        <v>1873</v>
      </c>
      <c r="C269" t="s">
        <v>1774</v>
      </c>
      <c r="D269" s="46">
        <f>Table3[[#This Row],[Residential CLM $ Collected]]+Table3[[#This Row],[C&amp;I CLM $ Collected]]</f>
        <v>2193.5982599999998</v>
      </c>
      <c r="E269" s="39">
        <f>Table3[[#This Row],[CLM $ Collected ]]/'[1]1.) CLM Reference'!$B$4</f>
        <v>2.0724267045395352E-5</v>
      </c>
      <c r="F269" s="46">
        <f>Table3[[#This Row],[Residential Incentive Disbursements]]+Table3[[#This Row],[C&amp;I Incentive Disbursements]]</f>
        <v>0</v>
      </c>
      <c r="G269" s="39">
        <f>Table3[[#This Row],[Incentive Disbursements]]/'[1]1.) CLM Reference'!$B$5</f>
        <v>0</v>
      </c>
      <c r="H269" s="46">
        <v>2193.5982599999998</v>
      </c>
      <c r="I269" s="39">
        <f>Table3[[#This Row],[Residential CLM $ Collected]]/'[1]1.) CLM Reference'!$B$4</f>
        <v>2.0724267045395352E-5</v>
      </c>
      <c r="J269" s="48">
        <v>0</v>
      </c>
      <c r="K269" s="39">
        <f>Table3[[#This Row],[Residential Incentive Disbursements]]/'[1]1.) CLM Reference'!$B$5</f>
        <v>0</v>
      </c>
      <c r="L269" s="40">
        <v>0</v>
      </c>
      <c r="M269" s="39">
        <f>Table3[[#This Row],[C&amp;I CLM $ Collected]]/'[1]1.) CLM Reference'!$B$4</f>
        <v>0</v>
      </c>
      <c r="N269" s="48">
        <v>0</v>
      </c>
      <c r="O269" s="39">
        <f>Table3[[#This Row],[C&amp;I Incentive Disbursements]]/'[1]1.) CLM Reference'!$B$5</f>
        <v>0</v>
      </c>
    </row>
    <row r="270" spans="1:15" x14ac:dyDescent="0.25">
      <c r="A270" s="47">
        <v>9011702800</v>
      </c>
      <c r="B270" t="s">
        <v>1873</v>
      </c>
      <c r="C270" t="s">
        <v>1774</v>
      </c>
      <c r="D270" s="46">
        <f>Table3[[#This Row],[Residential CLM $ Collected]]+Table3[[#This Row],[C&amp;I CLM $ Collected]]</f>
        <v>3189.5224199999998</v>
      </c>
      <c r="E270" s="39">
        <f>Table3[[#This Row],[CLM $ Collected ]]/'[1]1.) CLM Reference'!$B$4</f>
        <v>3.0133372908198621E-5</v>
      </c>
      <c r="F270" s="46">
        <f>Table3[[#This Row],[Residential Incentive Disbursements]]+Table3[[#This Row],[C&amp;I Incentive Disbursements]]</f>
        <v>0</v>
      </c>
      <c r="G270" s="39">
        <f>Table3[[#This Row],[Incentive Disbursements]]/'[1]1.) CLM Reference'!$B$5</f>
        <v>0</v>
      </c>
      <c r="H270" s="46">
        <v>3189.5224199999998</v>
      </c>
      <c r="I270" s="39">
        <f>Table3[[#This Row],[Residential CLM $ Collected]]/'[1]1.) CLM Reference'!$B$4</f>
        <v>3.0133372908198621E-5</v>
      </c>
      <c r="J270" s="48">
        <v>0</v>
      </c>
      <c r="K270" s="39">
        <f>Table3[[#This Row],[Residential Incentive Disbursements]]/'[1]1.) CLM Reference'!$B$5</f>
        <v>0</v>
      </c>
      <c r="L270" s="40">
        <v>0</v>
      </c>
      <c r="M270" s="39">
        <f>Table3[[#This Row],[C&amp;I CLM $ Collected]]/'[1]1.) CLM Reference'!$B$4</f>
        <v>0</v>
      </c>
      <c r="N270" s="48">
        <v>0</v>
      </c>
      <c r="O270" s="39">
        <f>Table3[[#This Row],[C&amp;I Incentive Disbursements]]/'[1]1.) CLM Reference'!$B$5</f>
        <v>0</v>
      </c>
    </row>
    <row r="271" spans="1:15" x14ac:dyDescent="0.25">
      <c r="A271" s="47">
        <v>9011702900</v>
      </c>
      <c r="B271" t="s">
        <v>1873</v>
      </c>
      <c r="C271" t="s">
        <v>1774</v>
      </c>
      <c r="D271" s="46">
        <f>Table3[[#This Row],[Residential CLM $ Collected]]+Table3[[#This Row],[C&amp;I CLM $ Collected]]</f>
        <v>53354.300264999998</v>
      </c>
      <c r="E271" s="39">
        <f>Table3[[#This Row],[CLM $ Collected ]]/'[1]1.) CLM Reference'!$B$4</f>
        <v>5.0407077124143412E-4</v>
      </c>
      <c r="F271" s="46">
        <f>Table3[[#This Row],[Residential Incentive Disbursements]]+Table3[[#This Row],[C&amp;I Incentive Disbursements]]</f>
        <v>41603.659999999902</v>
      </c>
      <c r="G271" s="39">
        <f>Table3[[#This Row],[Incentive Disbursements]]/'[1]1.) CLM Reference'!$B$5</f>
        <v>4.691945715091083E-4</v>
      </c>
      <c r="H271" s="46">
        <v>37394.784</v>
      </c>
      <c r="I271" s="39">
        <f>Table3[[#This Row],[Residential CLM $ Collected]]/'[1]1.) CLM Reference'!$B$4</f>
        <v>3.5329144075856326E-4</v>
      </c>
      <c r="J271" s="48">
        <v>38423.659999999902</v>
      </c>
      <c r="K271" s="39">
        <f>Table3[[#This Row],[Residential Incentive Disbursements]]/'[1]1.) CLM Reference'!$B$5</f>
        <v>4.3333141097469938E-4</v>
      </c>
      <c r="L271" s="40">
        <v>15959.516264999998</v>
      </c>
      <c r="M271" s="39">
        <f>Table3[[#This Row],[C&amp;I CLM $ Collected]]/'[1]1.) CLM Reference'!$B$4</f>
        <v>1.5077933048287092E-4</v>
      </c>
      <c r="N271" s="48">
        <v>3180</v>
      </c>
      <c r="O271" s="39">
        <f>Table3[[#This Row],[C&amp;I Incentive Disbursements]]/'[1]1.) CLM Reference'!$B$5</f>
        <v>3.5863160534408939E-5</v>
      </c>
    </row>
    <row r="272" spans="1:15" x14ac:dyDescent="0.25">
      <c r="A272" s="47">
        <v>9011703000</v>
      </c>
      <c r="B272" t="s">
        <v>1873</v>
      </c>
      <c r="C272" t="s">
        <v>1774</v>
      </c>
      <c r="D272" s="46">
        <f>Table3[[#This Row],[Residential CLM $ Collected]]+Table3[[#This Row],[C&amp;I CLM $ Collected]]</f>
        <v>40.767299999999999</v>
      </c>
      <c r="E272" s="39">
        <f>Table3[[#This Row],[CLM $ Collected ]]/'[1]1.) CLM Reference'!$B$4</f>
        <v>3.8515366615933859E-7</v>
      </c>
      <c r="F272" s="46">
        <f>Table3[[#This Row],[Residential Incentive Disbursements]]+Table3[[#This Row],[C&amp;I Incentive Disbursements]]</f>
        <v>0</v>
      </c>
      <c r="G272" s="39">
        <f>Table3[[#This Row],[Incentive Disbursements]]/'[1]1.) CLM Reference'!$B$5</f>
        <v>0</v>
      </c>
      <c r="H272" s="46">
        <v>40.767299999999999</v>
      </c>
      <c r="I272" s="39">
        <f>Table3[[#This Row],[Residential CLM $ Collected]]/'[1]1.) CLM Reference'!$B$4</f>
        <v>3.8515366615933859E-7</v>
      </c>
      <c r="J272" s="48">
        <v>0</v>
      </c>
      <c r="K272" s="39">
        <f>Table3[[#This Row],[Residential Incentive Disbursements]]/'[1]1.) CLM Reference'!$B$5</f>
        <v>0</v>
      </c>
      <c r="L272" s="40">
        <v>0</v>
      </c>
      <c r="M272" s="39">
        <f>Table3[[#This Row],[C&amp;I CLM $ Collected]]/'[1]1.) CLM Reference'!$B$4</f>
        <v>0</v>
      </c>
      <c r="N272" s="48">
        <v>0</v>
      </c>
      <c r="O272" s="39">
        <f>Table3[[#This Row],[C&amp;I Incentive Disbursements]]/'[1]1.) CLM Reference'!$B$5</f>
        <v>0</v>
      </c>
    </row>
    <row r="273" spans="1:15" x14ac:dyDescent="0.25">
      <c r="A273" s="47">
        <v>9009190100</v>
      </c>
      <c r="B273" t="s">
        <v>1872</v>
      </c>
      <c r="C273" t="s">
        <v>1774</v>
      </c>
      <c r="D273" s="46">
        <f>Table3[[#This Row],[Residential CLM $ Collected]]+Table3[[#This Row],[C&amp;I CLM $ Collected]]</f>
        <v>52749.38781</v>
      </c>
      <c r="E273" s="39">
        <f>Table3[[#This Row],[CLM $ Collected ]]/'[1]1.) CLM Reference'!$B$4</f>
        <v>4.9835579257596712E-4</v>
      </c>
      <c r="F273" s="46">
        <f>Table3[[#This Row],[Residential Incentive Disbursements]]+Table3[[#This Row],[C&amp;I Incentive Disbursements]]</f>
        <v>29807.55</v>
      </c>
      <c r="G273" s="39">
        <f>Table3[[#This Row],[Incentive Disbursements]]/'[1]1.) CLM Reference'!$B$5</f>
        <v>3.3616130527906328E-4</v>
      </c>
      <c r="H273" s="46">
        <v>52749.38781</v>
      </c>
      <c r="I273" s="39">
        <f>Table3[[#This Row],[Residential CLM $ Collected]]/'[1]1.) CLM Reference'!$B$4</f>
        <v>4.9835579257596712E-4</v>
      </c>
      <c r="J273" s="48">
        <v>29807.55</v>
      </c>
      <c r="K273" s="39">
        <f>Table3[[#This Row],[Residential Incentive Disbursements]]/'[1]1.) CLM Reference'!$B$5</f>
        <v>3.3616130527906328E-4</v>
      </c>
      <c r="L273" s="40">
        <v>0</v>
      </c>
      <c r="M273" s="39">
        <f>Table3[[#This Row],[C&amp;I CLM $ Collected]]/'[1]1.) CLM Reference'!$B$4</f>
        <v>0</v>
      </c>
      <c r="N273" s="48">
        <v>0</v>
      </c>
      <c r="O273" s="39">
        <f>Table3[[#This Row],[C&amp;I Incentive Disbursements]]/'[1]1.) CLM Reference'!$B$5</f>
        <v>0</v>
      </c>
    </row>
    <row r="274" spans="1:15" x14ac:dyDescent="0.25">
      <c r="A274" s="47">
        <v>9009190200</v>
      </c>
      <c r="B274" t="s">
        <v>1872</v>
      </c>
      <c r="C274" t="s">
        <v>1774</v>
      </c>
      <c r="D274" s="46">
        <f>Table3[[#This Row],[Residential CLM $ Collected]]+Table3[[#This Row],[C&amp;I CLM $ Collected]]</f>
        <v>73008.235439999989</v>
      </c>
      <c r="E274" s="39">
        <f>Table3[[#This Row],[CLM $ Collected ]]/'[1]1.) CLM Reference'!$B$4</f>
        <v>6.8975354118472765E-4</v>
      </c>
      <c r="F274" s="46">
        <f>Table3[[#This Row],[Residential Incentive Disbursements]]+Table3[[#This Row],[C&amp;I Incentive Disbursements]]</f>
        <v>10263.0799999999</v>
      </c>
      <c r="G274" s="39">
        <f>Table3[[#This Row],[Incentive Disbursements]]/'[1]1.) CLM Reference'!$B$5</f>
        <v>1.1574417786713149E-4</v>
      </c>
      <c r="H274" s="46">
        <v>73008.235439999989</v>
      </c>
      <c r="I274" s="39">
        <f>Table3[[#This Row],[Residential CLM $ Collected]]/'[1]1.) CLM Reference'!$B$4</f>
        <v>6.8975354118472765E-4</v>
      </c>
      <c r="J274" s="48">
        <v>10263.0799999999</v>
      </c>
      <c r="K274" s="39">
        <f>Table3[[#This Row],[Residential Incentive Disbursements]]/'[1]1.) CLM Reference'!$B$5</f>
        <v>1.1574417786713149E-4</v>
      </c>
      <c r="L274" s="40">
        <v>0</v>
      </c>
      <c r="M274" s="39">
        <f>Table3[[#This Row],[C&amp;I CLM $ Collected]]/'[1]1.) CLM Reference'!$B$4</f>
        <v>0</v>
      </c>
      <c r="N274" s="48">
        <v>0</v>
      </c>
      <c r="O274" s="39">
        <f>Table3[[#This Row],[C&amp;I Incentive Disbursements]]/'[1]1.) CLM Reference'!$B$5</f>
        <v>0</v>
      </c>
    </row>
    <row r="275" spans="1:15" x14ac:dyDescent="0.25">
      <c r="A275" s="47">
        <v>9009190301</v>
      </c>
      <c r="B275" t="s">
        <v>1872</v>
      </c>
      <c r="C275" t="s">
        <v>1774</v>
      </c>
      <c r="D275" s="46">
        <f>Table3[[#This Row],[Residential CLM $ Collected]]+Table3[[#This Row],[C&amp;I CLM $ Collected]]</f>
        <v>368318.8998719994</v>
      </c>
      <c r="E275" s="39">
        <f>Table3[[#This Row],[CLM $ Collected ]]/'[1]1.) CLM Reference'!$B$4</f>
        <v>3.4797343606634461E-3</v>
      </c>
      <c r="F275" s="46">
        <f>Table3[[#This Row],[Residential Incentive Disbursements]]+Table3[[#This Row],[C&amp;I Incentive Disbursements]]</f>
        <v>399845.11379999993</v>
      </c>
      <c r="G275" s="39">
        <f>Table3[[#This Row],[Incentive Disbursements]]/'[1]1.) CLM Reference'!$B$5</f>
        <v>4.5093426116693111E-3</v>
      </c>
      <c r="H275" s="46">
        <v>252343.11356099942</v>
      </c>
      <c r="I275" s="39">
        <f>Table3[[#This Row],[Residential CLM $ Collected]]/'[1]1.) CLM Reference'!$B$4</f>
        <v>2.3840400349810077E-3</v>
      </c>
      <c r="J275" s="48">
        <v>345499.58</v>
      </c>
      <c r="K275" s="39">
        <f>Table3[[#This Row],[Residential Incentive Disbursements]]/'[1]1.) CLM Reference'!$B$5</f>
        <v>3.8964487113556183E-3</v>
      </c>
      <c r="L275" s="40">
        <v>115975.786311</v>
      </c>
      <c r="M275" s="39">
        <f>Table3[[#This Row],[C&amp;I CLM $ Collected]]/'[1]1.) CLM Reference'!$B$4</f>
        <v>1.0956943256824386E-3</v>
      </c>
      <c r="N275" s="48">
        <v>54345.533799999903</v>
      </c>
      <c r="O275" s="39">
        <f>Table3[[#This Row],[C&amp;I Incentive Disbursements]]/'[1]1.) CLM Reference'!$B$5</f>
        <v>6.1289390031369305E-4</v>
      </c>
    </row>
    <row r="276" spans="1:15" x14ac:dyDescent="0.25">
      <c r="A276" s="47">
        <v>9009190302</v>
      </c>
      <c r="B276" t="s">
        <v>1872</v>
      </c>
      <c r="C276" t="s">
        <v>1774</v>
      </c>
      <c r="D276" s="46">
        <f>Table3[[#This Row],[Residential CLM $ Collected]]+Table3[[#This Row],[C&amp;I CLM $ Collected]]</f>
        <v>87366.834575999994</v>
      </c>
      <c r="E276" s="39">
        <f>Table3[[#This Row],[CLM $ Collected ]]/'[1]1.) CLM Reference'!$B$4</f>
        <v>8.2540802647422962E-4</v>
      </c>
      <c r="F276" s="46">
        <f>Table3[[#This Row],[Residential Incentive Disbursements]]+Table3[[#This Row],[C&amp;I Incentive Disbursements]]</f>
        <v>16668.02</v>
      </c>
      <c r="G276" s="39">
        <f>Table3[[#This Row],[Incentive Disbursements]]/'[1]1.) CLM Reference'!$B$5</f>
        <v>1.879773198272764E-4</v>
      </c>
      <c r="H276" s="46">
        <v>87366.834575999994</v>
      </c>
      <c r="I276" s="39">
        <f>Table3[[#This Row],[Residential CLM $ Collected]]/'[1]1.) CLM Reference'!$B$4</f>
        <v>8.2540802647422962E-4</v>
      </c>
      <c r="J276" s="48">
        <v>16668.02</v>
      </c>
      <c r="K276" s="39">
        <f>Table3[[#This Row],[Residential Incentive Disbursements]]/'[1]1.) CLM Reference'!$B$5</f>
        <v>1.879773198272764E-4</v>
      </c>
      <c r="L276" s="40">
        <v>0</v>
      </c>
      <c r="M276" s="39">
        <f>Table3[[#This Row],[C&amp;I CLM $ Collected]]/'[1]1.) CLM Reference'!$B$4</f>
        <v>0</v>
      </c>
      <c r="N276" s="48">
        <v>0</v>
      </c>
      <c r="O276" s="39">
        <f>Table3[[#This Row],[C&amp;I Incentive Disbursements]]/'[1]1.) CLM Reference'!$B$5</f>
        <v>0</v>
      </c>
    </row>
    <row r="277" spans="1:15" x14ac:dyDescent="0.25">
      <c r="A277" s="47">
        <v>9009190303</v>
      </c>
      <c r="B277" t="s">
        <v>1872</v>
      </c>
      <c r="C277" t="s">
        <v>1774</v>
      </c>
      <c r="D277" s="46">
        <f>Table3[[#This Row],[Residential CLM $ Collected]]+Table3[[#This Row],[C&amp;I CLM $ Collected]]</f>
        <v>57105.566028000001</v>
      </c>
      <c r="E277" s="39">
        <f>Table3[[#This Row],[CLM $ Collected ]]/'[1]1.) CLM Reference'!$B$4</f>
        <v>5.3951127775909557E-4</v>
      </c>
      <c r="F277" s="46">
        <f>Table3[[#This Row],[Residential Incentive Disbursements]]+Table3[[#This Row],[C&amp;I Incentive Disbursements]]</f>
        <v>8239.15</v>
      </c>
      <c r="G277" s="39">
        <f>Table3[[#This Row],[Incentive Disbursements]]/'[1]1.) CLM Reference'!$B$5</f>
        <v>9.2918855068262717E-5</v>
      </c>
      <c r="H277" s="46">
        <v>57105.566028000001</v>
      </c>
      <c r="I277" s="39">
        <f>Table3[[#This Row],[Residential CLM $ Collected]]/'[1]1.) CLM Reference'!$B$4</f>
        <v>5.3951127775909557E-4</v>
      </c>
      <c r="J277" s="48">
        <v>8239.15</v>
      </c>
      <c r="K277" s="39">
        <f>Table3[[#This Row],[Residential Incentive Disbursements]]/'[1]1.) CLM Reference'!$B$5</f>
        <v>9.2918855068262717E-5</v>
      </c>
      <c r="L277" s="40">
        <v>0</v>
      </c>
      <c r="M277" s="39">
        <f>Table3[[#This Row],[C&amp;I CLM $ Collected]]/'[1]1.) CLM Reference'!$B$4</f>
        <v>0</v>
      </c>
      <c r="N277" s="48">
        <v>0</v>
      </c>
      <c r="O277" s="39">
        <f>Table3[[#This Row],[C&amp;I Incentive Disbursements]]/'[1]1.) CLM Reference'!$B$5</f>
        <v>0</v>
      </c>
    </row>
    <row r="278" spans="1:15" x14ac:dyDescent="0.25">
      <c r="A278" s="47">
        <v>9009194201</v>
      </c>
      <c r="B278" t="s">
        <v>1872</v>
      </c>
      <c r="C278" t="s">
        <v>1774</v>
      </c>
      <c r="D278" s="46">
        <f>Table3[[#This Row],[Residential CLM $ Collected]]+Table3[[#This Row],[C&amp;I CLM $ Collected]]</f>
        <v>476.93204999999995</v>
      </c>
      <c r="E278" s="39">
        <f>Table3[[#This Row],[CLM $ Collected ]]/'[1]1.) CLM Reference'!$B$4</f>
        <v>4.5058693503466985E-6</v>
      </c>
      <c r="F278" s="46">
        <f>Table3[[#This Row],[Residential Incentive Disbursements]]+Table3[[#This Row],[C&amp;I Incentive Disbursements]]</f>
        <v>0</v>
      </c>
      <c r="G278" s="39">
        <f>Table3[[#This Row],[Incentive Disbursements]]/'[1]1.) CLM Reference'!$B$5</f>
        <v>0</v>
      </c>
      <c r="H278" s="46">
        <v>476.93204999999995</v>
      </c>
      <c r="I278" s="39">
        <f>Table3[[#This Row],[Residential CLM $ Collected]]/'[1]1.) CLM Reference'!$B$4</f>
        <v>4.5058693503466985E-6</v>
      </c>
      <c r="J278" s="48">
        <v>0</v>
      </c>
      <c r="K278" s="39">
        <f>Table3[[#This Row],[Residential Incentive Disbursements]]/'[1]1.) CLM Reference'!$B$5</f>
        <v>0</v>
      </c>
      <c r="L278" s="40">
        <v>0</v>
      </c>
      <c r="M278" s="39">
        <f>Table3[[#This Row],[C&amp;I CLM $ Collected]]/'[1]1.) CLM Reference'!$B$4</f>
        <v>0</v>
      </c>
      <c r="N278" s="48">
        <v>0</v>
      </c>
      <c r="O278" s="39">
        <f>Table3[[#This Row],[C&amp;I Incentive Disbursements]]/'[1]1.) CLM Reference'!$B$5</f>
        <v>0</v>
      </c>
    </row>
    <row r="279" spans="1:15" x14ac:dyDescent="0.25">
      <c r="A279" s="47">
        <v>9007590100</v>
      </c>
      <c r="B279" t="s">
        <v>1871</v>
      </c>
      <c r="C279" t="s">
        <v>1774</v>
      </c>
      <c r="D279" s="46">
        <f>Table3[[#This Row],[Residential CLM $ Collected]]+Table3[[#This Row],[C&amp;I CLM $ Collected]]</f>
        <v>214093.81236599997</v>
      </c>
      <c r="E279" s="39">
        <f>Table3[[#This Row],[CLM $ Collected ]]/'[1]1.) CLM Reference'!$B$4</f>
        <v>2.0226754466151652E-3</v>
      </c>
      <c r="F279" s="46">
        <f>Table3[[#This Row],[Residential Incentive Disbursements]]+Table3[[#This Row],[C&amp;I Incentive Disbursements]]</f>
        <v>143520.0799999999</v>
      </c>
      <c r="G279" s="39">
        <f>Table3[[#This Row],[Incentive Disbursements]]/'[1]1.) CLM Reference'!$B$5</f>
        <v>1.6185797701104435E-3</v>
      </c>
      <c r="H279" s="46">
        <v>181206.09265499999</v>
      </c>
      <c r="I279" s="39">
        <f>Table3[[#This Row],[Residential CLM $ Collected]]/'[1]1.) CLM Reference'!$B$4</f>
        <v>1.7119650042186272E-3</v>
      </c>
      <c r="J279" s="48">
        <v>133023.28</v>
      </c>
      <c r="K279" s="39">
        <f>Table3[[#This Row],[Residential Incentive Disbursements]]/'[1]1.) CLM Reference'!$B$5</f>
        <v>1.5001997627212675E-3</v>
      </c>
      <c r="L279" s="40">
        <v>32887.719710999998</v>
      </c>
      <c r="M279" s="39">
        <f>Table3[[#This Row],[C&amp;I CLM $ Collected]]/'[1]1.) CLM Reference'!$B$4</f>
        <v>3.107104423965382E-4</v>
      </c>
      <c r="N279" s="48">
        <v>10496.799999999899</v>
      </c>
      <c r="O279" s="39">
        <f>Table3[[#This Row],[C&amp;I Incentive Disbursements]]/'[1]1.) CLM Reference'!$B$5</f>
        <v>1.1838000738917616E-4</v>
      </c>
    </row>
    <row r="280" spans="1:15" x14ac:dyDescent="0.25">
      <c r="A280" s="47">
        <v>9015820000</v>
      </c>
      <c r="B280" t="s">
        <v>1870</v>
      </c>
      <c r="C280" t="s">
        <v>1774</v>
      </c>
      <c r="D280" s="46">
        <f>Table3[[#This Row],[Residential CLM $ Collected]]+Table3[[#This Row],[C&amp;I CLM $ Collected]]</f>
        <v>36996.726186000007</v>
      </c>
      <c r="E280" s="39">
        <f>Table3[[#This Row],[CLM $ Collected ]]/'[1]1.) CLM Reference'!$B$4</f>
        <v>3.4953074465150026E-4</v>
      </c>
      <c r="F280" s="46">
        <f>Table3[[#This Row],[Residential Incentive Disbursements]]+Table3[[#This Row],[C&amp;I Incentive Disbursements]]</f>
        <v>42473.729999999901</v>
      </c>
      <c r="G280" s="39">
        <f>Table3[[#This Row],[Incentive Disbursements]]/'[1]1.) CLM Reference'!$B$5</f>
        <v>4.7900698034123823E-4</v>
      </c>
      <c r="H280" s="46">
        <v>38916.518445000002</v>
      </c>
      <c r="I280" s="39">
        <f>Table3[[#This Row],[Residential CLM $ Collected]]/'[1]1.) CLM Reference'!$B$4</f>
        <v>3.6766819861136924E-4</v>
      </c>
      <c r="J280" s="48">
        <v>20571.209999999901</v>
      </c>
      <c r="K280" s="39">
        <f>Table3[[#This Row],[Residential Incentive Disbursements]]/'[1]1.) CLM Reference'!$B$5</f>
        <v>2.3199641717516824E-4</v>
      </c>
      <c r="L280" s="40">
        <v>-1919.7922589999944</v>
      </c>
      <c r="M280" s="39">
        <f>Table3[[#This Row],[C&amp;I CLM $ Collected]]/'[1]1.) CLM Reference'!$B$4</f>
        <v>-1.8137453959868969E-5</v>
      </c>
      <c r="N280" s="48">
        <v>21902.52</v>
      </c>
      <c r="O280" s="39">
        <f>Table3[[#This Row],[C&amp;I Incentive Disbursements]]/'[1]1.) CLM Reference'!$B$5</f>
        <v>2.4701056316606997E-4</v>
      </c>
    </row>
    <row r="281" spans="1:15" x14ac:dyDescent="0.25">
      <c r="A281" s="47">
        <v>9015825000</v>
      </c>
      <c r="B281" t="s">
        <v>1870</v>
      </c>
      <c r="C281" t="s">
        <v>1774</v>
      </c>
      <c r="D281" s="46">
        <f>Table3[[#This Row],[Residential CLM $ Collected]]+Table3[[#This Row],[C&amp;I CLM $ Collected]]</f>
        <v>38.062709999999996</v>
      </c>
      <c r="E281" s="39">
        <f>Table3[[#This Row],[CLM $ Collected ]]/'[1]1.) CLM Reference'!$B$4</f>
        <v>3.5960174699967172E-7</v>
      </c>
      <c r="F281" s="46">
        <f>Table3[[#This Row],[Residential Incentive Disbursements]]+Table3[[#This Row],[C&amp;I Incentive Disbursements]]</f>
        <v>0</v>
      </c>
      <c r="G281" s="39">
        <f>Table3[[#This Row],[Incentive Disbursements]]/'[1]1.) CLM Reference'!$B$5</f>
        <v>0</v>
      </c>
      <c r="H281" s="46">
        <v>38.062709999999996</v>
      </c>
      <c r="I281" s="39">
        <f>Table3[[#This Row],[Residential CLM $ Collected]]/'[1]1.) CLM Reference'!$B$4</f>
        <v>3.5960174699967172E-7</v>
      </c>
      <c r="J281" s="48">
        <v>0</v>
      </c>
      <c r="K281" s="39">
        <f>Table3[[#This Row],[Residential Incentive Disbursements]]/'[1]1.) CLM Reference'!$B$5</f>
        <v>0</v>
      </c>
      <c r="L281" s="40">
        <v>0</v>
      </c>
      <c r="M281" s="39">
        <f>Table3[[#This Row],[C&amp;I CLM $ Collected]]/'[1]1.) CLM Reference'!$B$4</f>
        <v>0</v>
      </c>
      <c r="N281" s="48">
        <v>0</v>
      </c>
      <c r="O281" s="39">
        <f>Table3[[#This Row],[C&amp;I Incentive Disbursements]]/'[1]1.) CLM Reference'!$B$5</f>
        <v>0</v>
      </c>
    </row>
    <row r="282" spans="1:15" x14ac:dyDescent="0.25">
      <c r="A282" s="47">
        <v>9003471100</v>
      </c>
      <c r="B282" t="s">
        <v>1869</v>
      </c>
      <c r="C282" t="s">
        <v>1774</v>
      </c>
      <c r="D282" s="46">
        <f>Table3[[#This Row],[Residential CLM $ Collected]]+Table3[[#This Row],[C&amp;I CLM $ Collected]]</f>
        <v>98.32347</v>
      </c>
      <c r="E282" s="39">
        <f>Table3[[#This Row],[CLM $ Collected ]]/'[1]1.) CLM Reference'!$B$4</f>
        <v>9.2892207578151468E-7</v>
      </c>
      <c r="F282" s="46">
        <f>Table3[[#This Row],[Residential Incentive Disbursements]]+Table3[[#This Row],[C&amp;I Incentive Disbursements]]</f>
        <v>0</v>
      </c>
      <c r="G282" s="39">
        <f>Table3[[#This Row],[Incentive Disbursements]]/'[1]1.) CLM Reference'!$B$5</f>
        <v>0</v>
      </c>
      <c r="H282" s="46">
        <v>98.32347</v>
      </c>
      <c r="I282" s="39">
        <f>Table3[[#This Row],[Residential CLM $ Collected]]/'[1]1.) CLM Reference'!$B$4</f>
        <v>9.2892207578151468E-7</v>
      </c>
      <c r="J282" s="48">
        <v>0</v>
      </c>
      <c r="K282" s="39">
        <f>Table3[[#This Row],[Residential Incentive Disbursements]]/'[1]1.) CLM Reference'!$B$5</f>
        <v>0</v>
      </c>
      <c r="L282" s="40">
        <v>0</v>
      </c>
      <c r="M282" s="39">
        <f>Table3[[#This Row],[C&amp;I CLM $ Collected]]/'[1]1.) CLM Reference'!$B$4</f>
        <v>0</v>
      </c>
      <c r="N282" s="48">
        <v>0</v>
      </c>
      <c r="O282" s="39">
        <f>Table3[[#This Row],[C&amp;I Incentive Disbursements]]/'[1]1.) CLM Reference'!$B$5</f>
        <v>0</v>
      </c>
    </row>
    <row r="283" spans="1:15" x14ac:dyDescent="0.25">
      <c r="A283" s="47">
        <v>9003496700</v>
      </c>
      <c r="B283" t="s">
        <v>1869</v>
      </c>
      <c r="C283" t="s">
        <v>1774</v>
      </c>
      <c r="D283" s="46">
        <f>Table3[[#This Row],[Residential CLM $ Collected]]+Table3[[#This Row],[C&amp;I CLM $ Collected]]</f>
        <v>86.819040000000001</v>
      </c>
      <c r="E283" s="39">
        <f>Table3[[#This Row],[CLM $ Collected ]]/'[1]1.) CLM Reference'!$B$4</f>
        <v>8.2023267541471384E-7</v>
      </c>
      <c r="F283" s="46">
        <f>Table3[[#This Row],[Residential Incentive Disbursements]]+Table3[[#This Row],[C&amp;I Incentive Disbursements]]</f>
        <v>0</v>
      </c>
      <c r="G283" s="39">
        <f>Table3[[#This Row],[Incentive Disbursements]]/'[1]1.) CLM Reference'!$B$5</f>
        <v>0</v>
      </c>
      <c r="H283" s="46">
        <v>86.819040000000001</v>
      </c>
      <c r="I283" s="39">
        <f>Table3[[#This Row],[Residential CLM $ Collected]]/'[1]1.) CLM Reference'!$B$4</f>
        <v>8.2023267541471384E-7</v>
      </c>
      <c r="J283" s="48">
        <v>0</v>
      </c>
      <c r="K283" s="39">
        <f>Table3[[#This Row],[Residential Incentive Disbursements]]/'[1]1.) CLM Reference'!$B$5</f>
        <v>0</v>
      </c>
      <c r="L283" s="40">
        <v>0</v>
      </c>
      <c r="M283" s="39">
        <f>Table3[[#This Row],[C&amp;I CLM $ Collected]]/'[1]1.) CLM Reference'!$B$4</f>
        <v>0</v>
      </c>
      <c r="N283" s="48">
        <v>0</v>
      </c>
      <c r="O283" s="39">
        <f>Table3[[#This Row],[C&amp;I Incentive Disbursements]]/'[1]1.) CLM Reference'!$B$5</f>
        <v>0</v>
      </c>
    </row>
    <row r="284" spans="1:15" x14ac:dyDescent="0.25">
      <c r="A284" s="47">
        <v>9003496800</v>
      </c>
      <c r="B284" t="s">
        <v>1869</v>
      </c>
      <c r="C284" t="s">
        <v>1774</v>
      </c>
      <c r="D284" s="46">
        <f>Table3[[#This Row],[Residential CLM $ Collected]]+Table3[[#This Row],[C&amp;I CLM $ Collected]]</f>
        <v>197.87165999999999</v>
      </c>
      <c r="E284" s="39">
        <f>Table3[[#This Row],[CLM $ Collected ]]/'[1]1.) CLM Reference'!$B$4</f>
        <v>1.869414831937218E-6</v>
      </c>
      <c r="F284" s="46">
        <f>Table3[[#This Row],[Residential Incentive Disbursements]]+Table3[[#This Row],[C&amp;I Incentive Disbursements]]</f>
        <v>0</v>
      </c>
      <c r="G284" s="39">
        <f>Table3[[#This Row],[Incentive Disbursements]]/'[1]1.) CLM Reference'!$B$5</f>
        <v>0</v>
      </c>
      <c r="H284" s="46">
        <v>197.87165999999999</v>
      </c>
      <c r="I284" s="39">
        <f>Table3[[#This Row],[Residential CLM $ Collected]]/'[1]1.) CLM Reference'!$B$4</f>
        <v>1.869414831937218E-6</v>
      </c>
      <c r="J284" s="48">
        <v>0</v>
      </c>
      <c r="K284" s="39">
        <f>Table3[[#This Row],[Residential Incentive Disbursements]]/'[1]1.) CLM Reference'!$B$5</f>
        <v>0</v>
      </c>
      <c r="L284" s="40">
        <v>0</v>
      </c>
      <c r="M284" s="39">
        <f>Table3[[#This Row],[C&amp;I CLM $ Collected]]/'[1]1.) CLM Reference'!$B$4</f>
        <v>0</v>
      </c>
      <c r="N284" s="48">
        <v>0</v>
      </c>
      <c r="O284" s="39">
        <f>Table3[[#This Row],[C&amp;I Incentive Disbursements]]/'[1]1.) CLM Reference'!$B$5</f>
        <v>0</v>
      </c>
    </row>
    <row r="285" spans="1:15" x14ac:dyDescent="0.25">
      <c r="A285" s="47">
        <v>9003496900</v>
      </c>
      <c r="B285" t="s">
        <v>1869</v>
      </c>
      <c r="C285" t="s">
        <v>1774</v>
      </c>
      <c r="D285" s="46">
        <f>Table3[[#This Row],[Residential CLM $ Collected]]+Table3[[#This Row],[C&amp;I CLM $ Collected]]</f>
        <v>140.25312</v>
      </c>
      <c r="E285" s="39">
        <f>Table3[[#This Row],[CLM $ Collected ]]/'[1]1.) CLM Reference'!$B$4</f>
        <v>1.3250571747033934E-6</v>
      </c>
      <c r="F285" s="46">
        <f>Table3[[#This Row],[Residential Incentive Disbursements]]+Table3[[#This Row],[C&amp;I Incentive Disbursements]]</f>
        <v>0</v>
      </c>
      <c r="G285" s="39">
        <f>Table3[[#This Row],[Incentive Disbursements]]/'[1]1.) CLM Reference'!$B$5</f>
        <v>0</v>
      </c>
      <c r="H285" s="46">
        <v>140.25312</v>
      </c>
      <c r="I285" s="39">
        <f>Table3[[#This Row],[Residential CLM $ Collected]]/'[1]1.) CLM Reference'!$B$4</f>
        <v>1.3250571747033934E-6</v>
      </c>
      <c r="J285" s="48">
        <v>0</v>
      </c>
      <c r="K285" s="39">
        <f>Table3[[#This Row],[Residential Incentive Disbursements]]/'[1]1.) CLM Reference'!$B$5</f>
        <v>0</v>
      </c>
      <c r="L285" s="40">
        <v>0</v>
      </c>
      <c r="M285" s="39">
        <f>Table3[[#This Row],[C&amp;I CLM $ Collected]]/'[1]1.) CLM Reference'!$B$4</f>
        <v>0</v>
      </c>
      <c r="N285" s="48">
        <v>0</v>
      </c>
      <c r="O285" s="39">
        <f>Table3[[#This Row],[C&amp;I Incentive Disbursements]]/'[1]1.) CLM Reference'!$B$5</f>
        <v>0</v>
      </c>
    </row>
    <row r="286" spans="1:15" x14ac:dyDescent="0.25">
      <c r="A286" s="47">
        <v>9003497100</v>
      </c>
      <c r="B286" t="s">
        <v>1869</v>
      </c>
      <c r="C286" t="s">
        <v>1774</v>
      </c>
      <c r="D286" s="46">
        <f>Table3[[#This Row],[Residential CLM $ Collected]]+Table3[[#This Row],[C&amp;I CLM $ Collected]]</f>
        <v>177.81119999999999</v>
      </c>
      <c r="E286" s="39">
        <f>Table3[[#This Row],[CLM $ Collected ]]/'[1]1.) CLM Reference'!$B$4</f>
        <v>1.6798913728451818E-6</v>
      </c>
      <c r="F286" s="46">
        <f>Table3[[#This Row],[Residential Incentive Disbursements]]+Table3[[#This Row],[C&amp;I Incentive Disbursements]]</f>
        <v>0</v>
      </c>
      <c r="G286" s="39">
        <f>Table3[[#This Row],[Incentive Disbursements]]/'[1]1.) CLM Reference'!$B$5</f>
        <v>0</v>
      </c>
      <c r="H286" s="46">
        <v>177.81119999999999</v>
      </c>
      <c r="I286" s="39">
        <f>Table3[[#This Row],[Residential CLM $ Collected]]/'[1]1.) CLM Reference'!$B$4</f>
        <v>1.6798913728451818E-6</v>
      </c>
      <c r="J286" s="48">
        <v>0</v>
      </c>
      <c r="K286" s="39">
        <f>Table3[[#This Row],[Residential Incentive Disbursements]]/'[1]1.) CLM Reference'!$B$5</f>
        <v>0</v>
      </c>
      <c r="L286" s="40">
        <v>0</v>
      </c>
      <c r="M286" s="39">
        <f>Table3[[#This Row],[C&amp;I CLM $ Collected]]/'[1]1.) CLM Reference'!$B$4</f>
        <v>0</v>
      </c>
      <c r="N286" s="48">
        <v>0</v>
      </c>
      <c r="O286" s="39">
        <f>Table3[[#This Row],[C&amp;I Incentive Disbursements]]/'[1]1.) CLM Reference'!$B$5</f>
        <v>0</v>
      </c>
    </row>
    <row r="287" spans="1:15" x14ac:dyDescent="0.25">
      <c r="A287" s="47">
        <v>9003500100</v>
      </c>
      <c r="B287" t="s">
        <v>1869</v>
      </c>
      <c r="C287" t="s">
        <v>1774</v>
      </c>
      <c r="D287" s="46">
        <f>Table3[[#This Row],[Residential CLM $ Collected]]+Table3[[#This Row],[C&amp;I CLM $ Collected]]</f>
        <v>24538.013639999997</v>
      </c>
      <c r="E287" s="39">
        <f>Table3[[#This Row],[CLM $ Collected ]]/'[1]1.) CLM Reference'!$B$4</f>
        <v>2.3182565226821143E-4</v>
      </c>
      <c r="F287" s="46">
        <f>Table3[[#This Row],[Residential Incentive Disbursements]]+Table3[[#This Row],[C&amp;I Incentive Disbursements]]</f>
        <v>42468.57</v>
      </c>
      <c r="G287" s="39">
        <f>Table3[[#This Row],[Incentive Disbursements]]/'[1]1.) CLM Reference'!$B$5</f>
        <v>4.7894878728829671E-4</v>
      </c>
      <c r="H287" s="46">
        <v>24538.013639999997</v>
      </c>
      <c r="I287" s="39">
        <f>Table3[[#This Row],[Residential CLM $ Collected]]/'[1]1.) CLM Reference'!$B$4</f>
        <v>2.3182565226821143E-4</v>
      </c>
      <c r="J287" s="48">
        <v>42468.57</v>
      </c>
      <c r="K287" s="39">
        <f>Table3[[#This Row],[Residential Incentive Disbursements]]/'[1]1.) CLM Reference'!$B$5</f>
        <v>4.7894878728829671E-4</v>
      </c>
      <c r="L287" s="40">
        <v>0</v>
      </c>
      <c r="M287" s="39">
        <f>Table3[[#This Row],[C&amp;I CLM $ Collected]]/'[1]1.) CLM Reference'!$B$4</f>
        <v>0</v>
      </c>
      <c r="N287" s="48">
        <v>0</v>
      </c>
      <c r="O287" s="39">
        <f>Table3[[#This Row],[C&amp;I Incentive Disbursements]]/'[1]1.) CLM Reference'!$B$5</f>
        <v>0</v>
      </c>
    </row>
    <row r="288" spans="1:15" x14ac:dyDescent="0.25">
      <c r="A288" s="47">
        <v>9003500200</v>
      </c>
      <c r="B288" t="s">
        <v>1869</v>
      </c>
      <c r="C288" t="s">
        <v>1774</v>
      </c>
      <c r="D288" s="46">
        <f>Table3[[#This Row],[Residential CLM $ Collected]]+Table3[[#This Row],[C&amp;I CLM $ Collected]]</f>
        <v>14774.954039999999</v>
      </c>
      <c r="E288" s="39">
        <f>Table3[[#This Row],[CLM $ Collected ]]/'[1]1.) CLM Reference'!$B$4</f>
        <v>1.3958804521863676E-4</v>
      </c>
      <c r="F288" s="46">
        <f>Table3[[#This Row],[Residential Incentive Disbursements]]+Table3[[#This Row],[C&amp;I Incentive Disbursements]]</f>
        <v>636.58000000000004</v>
      </c>
      <c r="G288" s="39">
        <f>Table3[[#This Row],[Incentive Disbursements]]/'[1]1.) CLM Reference'!$B$5</f>
        <v>7.1791731864761153E-6</v>
      </c>
      <c r="H288" s="46">
        <v>14774.954039999999</v>
      </c>
      <c r="I288" s="39">
        <f>Table3[[#This Row],[Residential CLM $ Collected]]/'[1]1.) CLM Reference'!$B$4</f>
        <v>1.3958804521863676E-4</v>
      </c>
      <c r="J288" s="48">
        <v>636.58000000000004</v>
      </c>
      <c r="K288" s="39">
        <f>Table3[[#This Row],[Residential Incentive Disbursements]]/'[1]1.) CLM Reference'!$B$5</f>
        <v>7.1791731864761153E-6</v>
      </c>
      <c r="L288" s="40">
        <v>0</v>
      </c>
      <c r="M288" s="39">
        <f>Table3[[#This Row],[C&amp;I CLM $ Collected]]/'[1]1.) CLM Reference'!$B$4</f>
        <v>0</v>
      </c>
      <c r="N288" s="48">
        <v>0</v>
      </c>
      <c r="O288" s="39">
        <f>Table3[[#This Row],[C&amp;I Incentive Disbursements]]/'[1]1.) CLM Reference'!$B$5</f>
        <v>0</v>
      </c>
    </row>
    <row r="289" spans="1:15" x14ac:dyDescent="0.25">
      <c r="A289" s="47">
        <v>9003500300</v>
      </c>
      <c r="B289" t="s">
        <v>1869</v>
      </c>
      <c r="C289" t="s">
        <v>1792</v>
      </c>
      <c r="D289" s="46">
        <f>Table3[[#This Row],[Residential CLM $ Collected]]+Table3[[#This Row],[C&amp;I CLM $ Collected]]</f>
        <v>17010.83916</v>
      </c>
      <c r="E289" s="39">
        <f>Table3[[#This Row],[CLM $ Collected ]]/'[1]1.) CLM Reference'!$B$4</f>
        <v>1.607118221447298E-4</v>
      </c>
      <c r="F289" s="46">
        <f>Table3[[#This Row],[Residential Incentive Disbursements]]+Table3[[#This Row],[C&amp;I Incentive Disbursements]]</f>
        <v>119335.37</v>
      </c>
      <c r="G289" s="39">
        <f>Table3[[#This Row],[Incentive Disbursements]]/'[1]1.) CLM Reference'!$B$5</f>
        <v>1.3458312992902794E-3</v>
      </c>
      <c r="H289" s="46">
        <v>17010.83916</v>
      </c>
      <c r="I289" s="39">
        <f>Table3[[#This Row],[Residential CLM $ Collected]]/'[1]1.) CLM Reference'!$B$4</f>
        <v>1.607118221447298E-4</v>
      </c>
      <c r="J289" s="48">
        <v>119335.37</v>
      </c>
      <c r="K289" s="39">
        <f>Table3[[#This Row],[Residential Incentive Disbursements]]/'[1]1.) CLM Reference'!$B$5</f>
        <v>1.3458312992902794E-3</v>
      </c>
      <c r="L289" s="40">
        <v>0</v>
      </c>
      <c r="M289" s="39">
        <f>Table3[[#This Row],[C&amp;I CLM $ Collected]]/'[1]1.) CLM Reference'!$B$4</f>
        <v>0</v>
      </c>
      <c r="N289" s="48">
        <v>0</v>
      </c>
      <c r="O289" s="39">
        <f>Table3[[#This Row],[C&amp;I Incentive Disbursements]]/'[1]1.) CLM Reference'!$B$5</f>
        <v>0</v>
      </c>
    </row>
    <row r="290" spans="1:15" x14ac:dyDescent="0.25">
      <c r="A290" s="47">
        <v>9003500400</v>
      </c>
      <c r="B290" t="s">
        <v>1869</v>
      </c>
      <c r="C290" t="s">
        <v>1774</v>
      </c>
      <c r="D290" s="46">
        <f>Table3[[#This Row],[Residential CLM $ Collected]]+Table3[[#This Row],[C&amp;I CLM $ Collected]]</f>
        <v>15496.784729999999</v>
      </c>
      <c r="E290" s="39">
        <f>Table3[[#This Row],[CLM $ Collected ]]/'[1]1.) CLM Reference'!$B$4</f>
        <v>1.4640762210010365E-4</v>
      </c>
      <c r="F290" s="46">
        <f>Table3[[#This Row],[Residential Incentive Disbursements]]+Table3[[#This Row],[C&amp;I Incentive Disbursements]]</f>
        <v>0</v>
      </c>
      <c r="G290" s="39">
        <f>Table3[[#This Row],[Incentive Disbursements]]/'[1]1.) CLM Reference'!$B$5</f>
        <v>0</v>
      </c>
      <c r="H290" s="46">
        <v>15496.784729999999</v>
      </c>
      <c r="I290" s="39">
        <f>Table3[[#This Row],[Residential CLM $ Collected]]/'[1]1.) CLM Reference'!$B$4</f>
        <v>1.4640762210010365E-4</v>
      </c>
      <c r="J290" s="48">
        <v>0</v>
      </c>
      <c r="K290" s="39">
        <f>Table3[[#This Row],[Residential Incentive Disbursements]]/'[1]1.) CLM Reference'!$B$5</f>
        <v>0</v>
      </c>
      <c r="L290" s="40">
        <v>0</v>
      </c>
      <c r="M290" s="39">
        <f>Table3[[#This Row],[C&amp;I CLM $ Collected]]/'[1]1.) CLM Reference'!$B$4</f>
        <v>0</v>
      </c>
      <c r="N290" s="48">
        <v>0</v>
      </c>
      <c r="O290" s="39">
        <f>Table3[[#This Row],[C&amp;I Incentive Disbursements]]/'[1]1.) CLM Reference'!$B$5</f>
        <v>0</v>
      </c>
    </row>
    <row r="291" spans="1:15" x14ac:dyDescent="0.25">
      <c r="A291" s="47">
        <v>9003500500</v>
      </c>
      <c r="B291" t="s">
        <v>1869</v>
      </c>
      <c r="C291" t="s">
        <v>1774</v>
      </c>
      <c r="D291" s="46">
        <f>Table3[[#This Row],[Residential CLM $ Collected]]+Table3[[#This Row],[C&amp;I CLM $ Collected]]</f>
        <v>13397.34816</v>
      </c>
      <c r="E291" s="39">
        <f>Table3[[#This Row],[CLM $ Collected ]]/'[1]1.) CLM Reference'!$B$4</f>
        <v>1.2657295824440346E-4</v>
      </c>
      <c r="F291" s="46">
        <f>Table3[[#This Row],[Residential Incentive Disbursements]]+Table3[[#This Row],[C&amp;I Incentive Disbursements]]</f>
        <v>105.93</v>
      </c>
      <c r="G291" s="39">
        <f>Table3[[#This Row],[Incentive Disbursements]]/'[1]1.) CLM Reference'!$B$5</f>
        <v>1.1946492438396036E-6</v>
      </c>
      <c r="H291" s="46">
        <v>13397.34816</v>
      </c>
      <c r="I291" s="39">
        <f>Table3[[#This Row],[Residential CLM $ Collected]]/'[1]1.) CLM Reference'!$B$4</f>
        <v>1.2657295824440346E-4</v>
      </c>
      <c r="J291" s="48">
        <v>105.93</v>
      </c>
      <c r="K291" s="39">
        <f>Table3[[#This Row],[Residential Incentive Disbursements]]/'[1]1.) CLM Reference'!$B$5</f>
        <v>1.1946492438396036E-6</v>
      </c>
      <c r="L291" s="40">
        <v>0</v>
      </c>
      <c r="M291" s="39">
        <f>Table3[[#This Row],[C&amp;I CLM $ Collected]]/'[1]1.) CLM Reference'!$B$4</f>
        <v>0</v>
      </c>
      <c r="N291" s="48">
        <v>0</v>
      </c>
      <c r="O291" s="39">
        <f>Table3[[#This Row],[C&amp;I Incentive Disbursements]]/'[1]1.) CLM Reference'!$B$5</f>
        <v>0</v>
      </c>
    </row>
    <row r="292" spans="1:15" x14ac:dyDescent="0.25">
      <c r="A292" s="47">
        <v>9003500900</v>
      </c>
      <c r="B292" t="s">
        <v>1869</v>
      </c>
      <c r="C292" t="s">
        <v>1774</v>
      </c>
      <c r="D292" s="46">
        <f>Table3[[#This Row],[Residential CLM $ Collected]]+Table3[[#This Row],[C&amp;I CLM $ Collected]]</f>
        <v>17550.353267999999</v>
      </c>
      <c r="E292" s="39">
        <f>Table3[[#This Row],[CLM $ Collected ]]/'[1]1.) CLM Reference'!$B$4</f>
        <v>1.658089425486046E-4</v>
      </c>
      <c r="F292" s="46">
        <f>Table3[[#This Row],[Residential Incentive Disbursements]]+Table3[[#This Row],[C&amp;I Incentive Disbursements]]</f>
        <v>496.49</v>
      </c>
      <c r="G292" s="39">
        <f>Table3[[#This Row],[Incentive Disbursements]]/'[1]1.) CLM Reference'!$B$5</f>
        <v>5.5992769099775776E-6</v>
      </c>
      <c r="H292" s="46">
        <v>17550.353267999999</v>
      </c>
      <c r="I292" s="39">
        <f>Table3[[#This Row],[Residential CLM $ Collected]]/'[1]1.) CLM Reference'!$B$4</f>
        <v>1.658089425486046E-4</v>
      </c>
      <c r="J292" s="48">
        <v>496.49</v>
      </c>
      <c r="K292" s="39">
        <f>Table3[[#This Row],[Residential Incentive Disbursements]]/'[1]1.) CLM Reference'!$B$5</f>
        <v>5.5992769099775776E-6</v>
      </c>
      <c r="L292" s="40">
        <v>0</v>
      </c>
      <c r="M292" s="39">
        <f>Table3[[#This Row],[C&amp;I CLM $ Collected]]/'[1]1.) CLM Reference'!$B$4</f>
        <v>0</v>
      </c>
      <c r="N292" s="48">
        <v>0</v>
      </c>
      <c r="O292" s="39">
        <f>Table3[[#This Row],[C&amp;I Incentive Disbursements]]/'[1]1.) CLM Reference'!$B$5</f>
        <v>0</v>
      </c>
    </row>
    <row r="293" spans="1:15" x14ac:dyDescent="0.25">
      <c r="A293" s="47">
        <v>9003501200</v>
      </c>
      <c r="B293" t="s">
        <v>1869</v>
      </c>
      <c r="C293" t="s">
        <v>1774</v>
      </c>
      <c r="D293" s="46">
        <f>Table3[[#This Row],[Residential CLM $ Collected]]+Table3[[#This Row],[C&amp;I CLM $ Collected]]</f>
        <v>19570.306644</v>
      </c>
      <c r="E293" s="39">
        <f>Table3[[#This Row],[CLM $ Collected ]]/'[1]1.) CLM Reference'!$B$4</f>
        <v>1.848926799616129E-4</v>
      </c>
      <c r="F293" s="46">
        <f>Table3[[#This Row],[Residential Incentive Disbursements]]+Table3[[#This Row],[C&amp;I Incentive Disbursements]]</f>
        <v>921.41999999999905</v>
      </c>
      <c r="G293" s="39">
        <f>Table3[[#This Row],[Incentive Disbursements]]/'[1]1.) CLM Reference'!$B$5</f>
        <v>1.0391519930696557E-5</v>
      </c>
      <c r="H293" s="46">
        <v>19570.306644</v>
      </c>
      <c r="I293" s="39">
        <f>Table3[[#This Row],[Residential CLM $ Collected]]/'[1]1.) CLM Reference'!$B$4</f>
        <v>1.848926799616129E-4</v>
      </c>
      <c r="J293" s="48">
        <v>921.41999999999905</v>
      </c>
      <c r="K293" s="39">
        <f>Table3[[#This Row],[Residential Incentive Disbursements]]/'[1]1.) CLM Reference'!$B$5</f>
        <v>1.0391519930696557E-5</v>
      </c>
      <c r="L293" s="40">
        <v>0</v>
      </c>
      <c r="M293" s="39">
        <f>Table3[[#This Row],[C&amp;I CLM $ Collected]]/'[1]1.) CLM Reference'!$B$4</f>
        <v>0</v>
      </c>
      <c r="N293" s="48">
        <v>0</v>
      </c>
      <c r="O293" s="39">
        <f>Table3[[#This Row],[C&amp;I Incentive Disbursements]]/'[1]1.) CLM Reference'!$B$5</f>
        <v>0</v>
      </c>
    </row>
    <row r="294" spans="1:15" x14ac:dyDescent="0.25">
      <c r="A294" s="47">
        <v>9003501300</v>
      </c>
      <c r="B294" t="s">
        <v>1869</v>
      </c>
      <c r="C294" t="s">
        <v>1774</v>
      </c>
      <c r="D294" s="46">
        <f>Table3[[#This Row],[Residential CLM $ Collected]]+Table3[[#This Row],[C&amp;I CLM $ Collected]]</f>
        <v>11454.439877999943</v>
      </c>
      <c r="E294" s="39">
        <f>Table3[[#This Row],[CLM $ Collected ]]/'[1]1.) CLM Reference'!$B$4</f>
        <v>1.0821711304926755E-4</v>
      </c>
      <c r="F294" s="46">
        <f>Table3[[#This Row],[Residential Incentive Disbursements]]+Table3[[#This Row],[C&amp;I Incentive Disbursements]]</f>
        <v>28191.219999999899</v>
      </c>
      <c r="G294" s="39">
        <f>Table3[[#This Row],[Incentive Disbursements]]/'[1]1.) CLM Reference'!$B$5</f>
        <v>3.1793278255372217E-4</v>
      </c>
      <c r="H294" s="46">
        <v>11454.439877999943</v>
      </c>
      <c r="I294" s="39">
        <f>Table3[[#This Row],[Residential CLM $ Collected]]/'[1]1.) CLM Reference'!$B$4</f>
        <v>1.0821711304926755E-4</v>
      </c>
      <c r="J294" s="48">
        <v>28191.219999999899</v>
      </c>
      <c r="K294" s="39">
        <f>Table3[[#This Row],[Residential Incentive Disbursements]]/'[1]1.) CLM Reference'!$B$5</f>
        <v>3.1793278255372217E-4</v>
      </c>
      <c r="L294" s="40">
        <v>0</v>
      </c>
      <c r="M294" s="39">
        <f>Table3[[#This Row],[C&amp;I CLM $ Collected]]/'[1]1.) CLM Reference'!$B$4</f>
        <v>0</v>
      </c>
      <c r="N294" s="48">
        <v>0</v>
      </c>
      <c r="O294" s="39">
        <f>Table3[[#This Row],[C&amp;I Incentive Disbursements]]/'[1]1.) CLM Reference'!$B$5</f>
        <v>0</v>
      </c>
    </row>
    <row r="295" spans="1:15" x14ac:dyDescent="0.25">
      <c r="A295" s="47">
        <v>9003501400</v>
      </c>
      <c r="B295" t="s">
        <v>1869</v>
      </c>
      <c r="C295" t="s">
        <v>1774</v>
      </c>
      <c r="D295" s="46">
        <f>Table3[[#This Row],[Residential CLM $ Collected]]+Table3[[#This Row],[C&amp;I CLM $ Collected]]</f>
        <v>22423.738679999999</v>
      </c>
      <c r="E295" s="39">
        <f>Table3[[#This Row],[CLM $ Collected ]]/'[1]1.) CLM Reference'!$B$4</f>
        <v>2.1185080104890359E-4</v>
      </c>
      <c r="F295" s="46">
        <f>Table3[[#This Row],[Residential Incentive Disbursements]]+Table3[[#This Row],[C&amp;I Incentive Disbursements]]</f>
        <v>9663.2999999999993</v>
      </c>
      <c r="G295" s="39">
        <f>Table3[[#This Row],[Incentive Disbursements]]/'[1]1.) CLM Reference'!$B$5</f>
        <v>1.0898002490319305E-4</v>
      </c>
      <c r="H295" s="46">
        <v>22423.738679999999</v>
      </c>
      <c r="I295" s="39">
        <f>Table3[[#This Row],[Residential CLM $ Collected]]/'[1]1.) CLM Reference'!$B$4</f>
        <v>2.1185080104890359E-4</v>
      </c>
      <c r="J295" s="48">
        <v>9663.2999999999993</v>
      </c>
      <c r="K295" s="39">
        <f>Table3[[#This Row],[Residential Incentive Disbursements]]/'[1]1.) CLM Reference'!$B$5</f>
        <v>1.0898002490319305E-4</v>
      </c>
      <c r="L295" s="40">
        <v>0</v>
      </c>
      <c r="M295" s="39">
        <f>Table3[[#This Row],[C&amp;I CLM $ Collected]]/'[1]1.) CLM Reference'!$B$4</f>
        <v>0</v>
      </c>
      <c r="N295" s="48">
        <v>0</v>
      </c>
      <c r="O295" s="39">
        <f>Table3[[#This Row],[C&amp;I Incentive Disbursements]]/'[1]1.) CLM Reference'!$B$5</f>
        <v>0</v>
      </c>
    </row>
    <row r="296" spans="1:15" x14ac:dyDescent="0.25">
      <c r="A296" s="47">
        <v>9003501500</v>
      </c>
      <c r="B296" t="s">
        <v>1869</v>
      </c>
      <c r="C296" t="s">
        <v>1774</v>
      </c>
      <c r="D296" s="46">
        <f>Table3[[#This Row],[Residential CLM $ Collected]]+Table3[[#This Row],[C&amp;I CLM $ Collected]]</f>
        <v>29942.4195</v>
      </c>
      <c r="E296" s="39">
        <f>Table3[[#This Row],[CLM $ Collected ]]/'[1]1.) CLM Reference'!$B$4</f>
        <v>2.8288438636127165E-4</v>
      </c>
      <c r="F296" s="46">
        <f>Table3[[#This Row],[Residential Incentive Disbursements]]+Table3[[#This Row],[C&amp;I Incentive Disbursements]]</f>
        <v>33391.379999999903</v>
      </c>
      <c r="G296" s="39">
        <f>Table3[[#This Row],[Incentive Disbursements]]/'[1]1.) CLM Reference'!$B$5</f>
        <v>3.7657874886963793E-4</v>
      </c>
      <c r="H296" s="46">
        <v>29942.4195</v>
      </c>
      <c r="I296" s="39">
        <f>Table3[[#This Row],[Residential CLM $ Collected]]/'[1]1.) CLM Reference'!$B$4</f>
        <v>2.8288438636127165E-4</v>
      </c>
      <c r="J296" s="48">
        <v>33391.379999999903</v>
      </c>
      <c r="K296" s="39">
        <f>Table3[[#This Row],[Residential Incentive Disbursements]]/'[1]1.) CLM Reference'!$B$5</f>
        <v>3.7657874886963793E-4</v>
      </c>
      <c r="L296" s="40">
        <v>0</v>
      </c>
      <c r="M296" s="39">
        <f>Table3[[#This Row],[C&amp;I CLM $ Collected]]/'[1]1.) CLM Reference'!$B$4</f>
        <v>0</v>
      </c>
      <c r="N296" s="48">
        <v>0</v>
      </c>
      <c r="O296" s="39">
        <f>Table3[[#This Row],[C&amp;I Incentive Disbursements]]/'[1]1.) CLM Reference'!$B$5</f>
        <v>0</v>
      </c>
    </row>
    <row r="297" spans="1:15" x14ac:dyDescent="0.25">
      <c r="A297" s="47">
        <v>9003501700</v>
      </c>
      <c r="B297" t="s">
        <v>1869</v>
      </c>
      <c r="C297" t="s">
        <v>1774</v>
      </c>
      <c r="D297" s="46">
        <f>Table3[[#This Row],[Residential CLM $ Collected]]+Table3[[#This Row],[C&amp;I CLM $ Collected]]</f>
        <v>9805.3124399999997</v>
      </c>
      <c r="E297" s="39">
        <f>Table3[[#This Row],[CLM $ Collected ]]/'[1]1.) CLM Reference'!$B$4</f>
        <v>9.263679552248419E-5</v>
      </c>
      <c r="F297" s="46">
        <f>Table3[[#This Row],[Residential Incentive Disbursements]]+Table3[[#This Row],[C&amp;I Incentive Disbursements]]</f>
        <v>6.94</v>
      </c>
      <c r="G297" s="39">
        <f>Table3[[#This Row],[Incentive Disbursements]]/'[1]1.) CLM Reference'!$B$5</f>
        <v>7.8267400663144044E-8</v>
      </c>
      <c r="H297" s="46">
        <v>9805.3124399999997</v>
      </c>
      <c r="I297" s="39">
        <f>Table3[[#This Row],[Residential CLM $ Collected]]/'[1]1.) CLM Reference'!$B$4</f>
        <v>9.263679552248419E-5</v>
      </c>
      <c r="J297" s="48">
        <v>6.94</v>
      </c>
      <c r="K297" s="39">
        <f>Table3[[#This Row],[Residential Incentive Disbursements]]/'[1]1.) CLM Reference'!$B$5</f>
        <v>7.8267400663144044E-8</v>
      </c>
      <c r="L297" s="40">
        <v>0</v>
      </c>
      <c r="M297" s="39">
        <f>Table3[[#This Row],[C&amp;I CLM $ Collected]]/'[1]1.) CLM Reference'!$B$4</f>
        <v>0</v>
      </c>
      <c r="N297" s="48">
        <v>0</v>
      </c>
      <c r="O297" s="39">
        <f>Table3[[#This Row],[C&amp;I Incentive Disbursements]]/'[1]1.) CLM Reference'!$B$5</f>
        <v>0</v>
      </c>
    </row>
    <row r="298" spans="1:15" x14ac:dyDescent="0.25">
      <c r="A298" s="47">
        <v>9003501800</v>
      </c>
      <c r="B298" t="s">
        <v>1869</v>
      </c>
      <c r="C298" t="s">
        <v>1792</v>
      </c>
      <c r="D298" s="46">
        <f>Table3[[#This Row],[Residential CLM $ Collected]]+Table3[[#This Row],[C&amp;I CLM $ Collected]]</f>
        <v>15949.222379999999</v>
      </c>
      <c r="E298" s="39">
        <f>Table3[[#This Row],[CLM $ Collected ]]/'[1]1.) CLM Reference'!$B$4</f>
        <v>1.5068207784296657E-4</v>
      </c>
      <c r="F298" s="46">
        <f>Table3[[#This Row],[Residential Incentive Disbursements]]+Table3[[#This Row],[C&amp;I Incentive Disbursements]]</f>
        <v>1701.79999999999</v>
      </c>
      <c r="G298" s="39">
        <f>Table3[[#This Row],[Incentive Disbursements]]/'[1]1.) CLM Reference'!$B$5</f>
        <v>1.9192429747627917E-5</v>
      </c>
      <c r="H298" s="46">
        <v>15949.222379999999</v>
      </c>
      <c r="I298" s="39">
        <f>Table3[[#This Row],[Residential CLM $ Collected]]/'[1]1.) CLM Reference'!$B$4</f>
        <v>1.5068207784296657E-4</v>
      </c>
      <c r="J298" s="48">
        <v>1701.79999999999</v>
      </c>
      <c r="K298" s="39">
        <f>Table3[[#This Row],[Residential Incentive Disbursements]]/'[1]1.) CLM Reference'!$B$5</f>
        <v>1.9192429747627917E-5</v>
      </c>
      <c r="L298" s="40">
        <v>0</v>
      </c>
      <c r="M298" s="39">
        <f>Table3[[#This Row],[C&amp;I CLM $ Collected]]/'[1]1.) CLM Reference'!$B$4</f>
        <v>0</v>
      </c>
      <c r="N298" s="48">
        <v>0</v>
      </c>
      <c r="O298" s="39">
        <f>Table3[[#This Row],[C&amp;I Incentive Disbursements]]/'[1]1.) CLM Reference'!$B$5</f>
        <v>0</v>
      </c>
    </row>
    <row r="299" spans="1:15" x14ac:dyDescent="0.25">
      <c r="A299" s="47">
        <v>9003502100</v>
      </c>
      <c r="B299" t="s">
        <v>1869</v>
      </c>
      <c r="C299" t="s">
        <v>1774</v>
      </c>
      <c r="D299" s="46">
        <f>Table3[[#This Row],[Residential CLM $ Collected]]+Table3[[#This Row],[C&amp;I CLM $ Collected]]</f>
        <v>21383.889029999998</v>
      </c>
      <c r="E299" s="39">
        <f>Table3[[#This Row],[CLM $ Collected ]]/'[1]1.) CLM Reference'!$B$4</f>
        <v>2.0202670416360569E-4</v>
      </c>
      <c r="F299" s="46">
        <f>Table3[[#This Row],[Residential Incentive Disbursements]]+Table3[[#This Row],[C&amp;I Incentive Disbursements]]</f>
        <v>673.98</v>
      </c>
      <c r="G299" s="39">
        <f>Table3[[#This Row],[Incentive Disbursements]]/'[1]1.) CLM Reference'!$B$5</f>
        <v>7.6009600430757668E-6</v>
      </c>
      <c r="H299" s="46">
        <v>21383.889029999998</v>
      </c>
      <c r="I299" s="39">
        <f>Table3[[#This Row],[Residential CLM $ Collected]]/'[1]1.) CLM Reference'!$B$4</f>
        <v>2.0202670416360569E-4</v>
      </c>
      <c r="J299" s="48">
        <v>673.98</v>
      </c>
      <c r="K299" s="39">
        <f>Table3[[#This Row],[Residential Incentive Disbursements]]/'[1]1.) CLM Reference'!$B$5</f>
        <v>7.6009600430757668E-6</v>
      </c>
      <c r="L299" s="40">
        <v>0</v>
      </c>
      <c r="M299" s="39">
        <f>Table3[[#This Row],[C&amp;I CLM $ Collected]]/'[1]1.) CLM Reference'!$B$4</f>
        <v>0</v>
      </c>
      <c r="N299" s="48">
        <v>0</v>
      </c>
      <c r="O299" s="39">
        <f>Table3[[#This Row],[C&amp;I Incentive Disbursements]]/'[1]1.) CLM Reference'!$B$5</f>
        <v>0</v>
      </c>
    </row>
    <row r="300" spans="1:15" x14ac:dyDescent="0.25">
      <c r="A300" s="47">
        <v>9003502300</v>
      </c>
      <c r="B300" t="s">
        <v>1869</v>
      </c>
      <c r="C300" t="s">
        <v>1774</v>
      </c>
      <c r="D300" s="46">
        <f>Table3[[#This Row],[Residential CLM $ Collected]]+Table3[[#This Row],[C&amp;I CLM $ Collected]]</f>
        <v>48565.671713999938</v>
      </c>
      <c r="E300" s="39">
        <f>Table3[[#This Row],[CLM $ Collected ]]/'[1]1.) CLM Reference'!$B$4</f>
        <v>4.5882966274778965E-4</v>
      </c>
      <c r="F300" s="46">
        <f>Table3[[#This Row],[Residential Incentive Disbursements]]+Table3[[#This Row],[C&amp;I Incentive Disbursements]]</f>
        <v>6065.3</v>
      </c>
      <c r="G300" s="39">
        <f>Table3[[#This Row],[Incentive Disbursements]]/'[1]1.) CLM Reference'!$B$5</f>
        <v>6.8402775971493888E-5</v>
      </c>
      <c r="H300" s="46">
        <v>48565.671713999938</v>
      </c>
      <c r="I300" s="39">
        <f>Table3[[#This Row],[Residential CLM $ Collected]]/'[1]1.) CLM Reference'!$B$4</f>
        <v>4.5882966274778965E-4</v>
      </c>
      <c r="J300" s="48">
        <v>6065.3</v>
      </c>
      <c r="K300" s="39">
        <f>Table3[[#This Row],[Residential Incentive Disbursements]]/'[1]1.) CLM Reference'!$B$5</f>
        <v>6.8402775971493888E-5</v>
      </c>
      <c r="L300" s="40">
        <v>0</v>
      </c>
      <c r="M300" s="39">
        <f>Table3[[#This Row],[C&amp;I CLM $ Collected]]/'[1]1.) CLM Reference'!$B$4</f>
        <v>0</v>
      </c>
      <c r="N300" s="48">
        <v>0</v>
      </c>
      <c r="O300" s="39">
        <f>Table3[[#This Row],[C&amp;I Incentive Disbursements]]/'[1]1.) CLM Reference'!$B$5</f>
        <v>0</v>
      </c>
    </row>
    <row r="301" spans="1:15" x14ac:dyDescent="0.25">
      <c r="A301" s="47">
        <v>9003502400</v>
      </c>
      <c r="B301" t="s">
        <v>1869</v>
      </c>
      <c r="C301" t="s">
        <v>1774</v>
      </c>
      <c r="D301" s="46">
        <f>Table3[[#This Row],[Residential CLM $ Collected]]+Table3[[#This Row],[C&amp;I CLM $ Collected]]</f>
        <v>1238678.6611499942</v>
      </c>
      <c r="E301" s="39">
        <f>Table3[[#This Row],[CLM $ Collected ]]/'[1]1.) CLM Reference'!$B$4</f>
        <v>1.1702556400234045E-2</v>
      </c>
      <c r="F301" s="46">
        <f>Table3[[#This Row],[Residential Incentive Disbursements]]+Table3[[#This Row],[C&amp;I Incentive Disbursements]]</f>
        <v>2029065.3221999898</v>
      </c>
      <c r="G301" s="39">
        <f>Table3[[#This Row],[Incentive Disbursements]]/'[1]1.) CLM Reference'!$B$5</f>
        <v>2.2883237542408945E-2</v>
      </c>
      <c r="H301" s="46">
        <v>453672.85382999998</v>
      </c>
      <c r="I301" s="39">
        <f>Table3[[#This Row],[Residential CLM $ Collected]]/'[1]1.) CLM Reference'!$B$4</f>
        <v>4.2861254704038339E-3</v>
      </c>
      <c r="J301" s="48">
        <v>1542209.3999999899</v>
      </c>
      <c r="K301" s="39">
        <f>Table3[[#This Row],[Residential Incentive Disbursements]]/'[1]1.) CLM Reference'!$B$5</f>
        <v>1.7392611097444697E-2</v>
      </c>
      <c r="L301" s="40">
        <v>785005.8073199942</v>
      </c>
      <c r="M301" s="39">
        <f>Table3[[#This Row],[C&amp;I CLM $ Collected]]/'[1]1.) CLM Reference'!$B$4</f>
        <v>7.4164309298302101E-3</v>
      </c>
      <c r="N301" s="48">
        <v>486855.92219999997</v>
      </c>
      <c r="O301" s="39">
        <f>Table3[[#This Row],[C&amp;I Incentive Disbursements]]/'[1]1.) CLM Reference'!$B$5</f>
        <v>5.4906264449642479E-3</v>
      </c>
    </row>
    <row r="302" spans="1:15" x14ac:dyDescent="0.25">
      <c r="A302" s="47">
        <v>9003502500</v>
      </c>
      <c r="B302" t="s">
        <v>1869</v>
      </c>
      <c r="C302" t="s">
        <v>1774</v>
      </c>
      <c r="D302" s="46">
        <f>Table3[[#This Row],[Residential CLM $ Collected]]+Table3[[#This Row],[C&amp;I CLM $ Collected]]</f>
        <v>15740.930960999942</v>
      </c>
      <c r="E302" s="39">
        <f>Table3[[#This Row],[CLM $ Collected ]]/'[1]1.) CLM Reference'!$B$4</f>
        <v>1.4871422116230823E-4</v>
      </c>
      <c r="F302" s="46">
        <f>Table3[[#This Row],[Residential Incentive Disbursements]]+Table3[[#This Row],[C&amp;I Incentive Disbursements]]</f>
        <v>683.32999999999902</v>
      </c>
      <c r="G302" s="39">
        <f>Table3[[#This Row],[Incentive Disbursements]]/'[1]1.) CLM Reference'!$B$5</f>
        <v>7.7064067572256685E-6</v>
      </c>
      <c r="H302" s="46">
        <v>15740.930960999942</v>
      </c>
      <c r="I302" s="39">
        <f>Table3[[#This Row],[Residential CLM $ Collected]]/'[1]1.) CLM Reference'!$B$4</f>
        <v>1.4871422116230823E-4</v>
      </c>
      <c r="J302" s="48">
        <v>683.32999999999902</v>
      </c>
      <c r="K302" s="39">
        <f>Table3[[#This Row],[Residential Incentive Disbursements]]/'[1]1.) CLM Reference'!$B$5</f>
        <v>7.7064067572256685E-6</v>
      </c>
      <c r="L302" s="40">
        <v>0</v>
      </c>
      <c r="M302" s="39">
        <f>Table3[[#This Row],[C&amp;I CLM $ Collected]]/'[1]1.) CLM Reference'!$B$4</f>
        <v>0</v>
      </c>
      <c r="N302" s="48">
        <v>0</v>
      </c>
      <c r="O302" s="39">
        <f>Table3[[#This Row],[C&amp;I Incentive Disbursements]]/'[1]1.) CLM Reference'!$B$5</f>
        <v>0</v>
      </c>
    </row>
    <row r="303" spans="1:15" x14ac:dyDescent="0.25">
      <c r="A303" s="47">
        <v>9003502600</v>
      </c>
      <c r="B303" t="s">
        <v>1869</v>
      </c>
      <c r="C303" t="s">
        <v>1774</v>
      </c>
      <c r="D303" s="46">
        <f>Table3[[#This Row],[Residential CLM $ Collected]]+Table3[[#This Row],[C&amp;I CLM $ Collected]]</f>
        <v>28171.325259000001</v>
      </c>
      <c r="E303" s="39">
        <f>Table3[[#This Row],[CLM $ Collected ]]/'[1]1.) CLM Reference'!$B$4</f>
        <v>2.6615177370272321E-4</v>
      </c>
      <c r="F303" s="46">
        <f>Table3[[#This Row],[Residential Incentive Disbursements]]+Table3[[#This Row],[C&amp;I Incentive Disbursements]]</f>
        <v>99055.93</v>
      </c>
      <c r="G303" s="39">
        <f>Table3[[#This Row],[Incentive Disbursements]]/'[1]1.) CLM Reference'!$B$5</f>
        <v>1.1171253834827593E-3</v>
      </c>
      <c r="H303" s="46">
        <v>28171.325259000001</v>
      </c>
      <c r="I303" s="39">
        <f>Table3[[#This Row],[Residential CLM $ Collected]]/'[1]1.) CLM Reference'!$B$4</f>
        <v>2.6615177370272321E-4</v>
      </c>
      <c r="J303" s="48">
        <v>99055.93</v>
      </c>
      <c r="K303" s="39">
        <f>Table3[[#This Row],[Residential Incentive Disbursements]]/'[1]1.) CLM Reference'!$B$5</f>
        <v>1.1171253834827593E-3</v>
      </c>
      <c r="L303" s="40">
        <v>0</v>
      </c>
      <c r="M303" s="39">
        <f>Table3[[#This Row],[C&amp;I CLM $ Collected]]/'[1]1.) CLM Reference'!$B$4</f>
        <v>0</v>
      </c>
      <c r="N303" s="48">
        <v>0</v>
      </c>
      <c r="O303" s="39">
        <f>Table3[[#This Row],[C&amp;I Incentive Disbursements]]/'[1]1.) CLM Reference'!$B$5</f>
        <v>0</v>
      </c>
    </row>
    <row r="304" spans="1:15" x14ac:dyDescent="0.25">
      <c r="A304" s="47">
        <v>9003502700</v>
      </c>
      <c r="B304" t="s">
        <v>1869</v>
      </c>
      <c r="C304" t="s">
        <v>1774</v>
      </c>
      <c r="D304" s="46">
        <f>Table3[[#This Row],[Residential CLM $ Collected]]+Table3[[#This Row],[C&amp;I CLM $ Collected]]</f>
        <v>27173.875869</v>
      </c>
      <c r="E304" s="39">
        <f>Table3[[#This Row],[CLM $ Collected ]]/'[1]1.) CLM Reference'!$B$4</f>
        <v>2.5672825805741692E-4</v>
      </c>
      <c r="F304" s="46">
        <f>Table3[[#This Row],[Residential Incentive Disbursements]]+Table3[[#This Row],[C&amp;I Incentive Disbursements]]</f>
        <v>870.5</v>
      </c>
      <c r="G304" s="39">
        <f>Table3[[#This Row],[Incentive Disbursements]]/'[1]1.) CLM Reference'!$B$5</f>
        <v>9.8172582532084854E-6</v>
      </c>
      <c r="H304" s="46">
        <v>27173.875869</v>
      </c>
      <c r="I304" s="39">
        <f>Table3[[#This Row],[Residential CLM $ Collected]]/'[1]1.) CLM Reference'!$B$4</f>
        <v>2.5672825805741692E-4</v>
      </c>
      <c r="J304" s="48">
        <v>870.5</v>
      </c>
      <c r="K304" s="39">
        <f>Table3[[#This Row],[Residential Incentive Disbursements]]/'[1]1.) CLM Reference'!$B$5</f>
        <v>9.8172582532084854E-6</v>
      </c>
      <c r="L304" s="40">
        <v>0</v>
      </c>
      <c r="M304" s="39">
        <f>Table3[[#This Row],[C&amp;I CLM $ Collected]]/'[1]1.) CLM Reference'!$B$4</f>
        <v>0</v>
      </c>
      <c r="N304" s="48">
        <v>0</v>
      </c>
      <c r="O304" s="39">
        <f>Table3[[#This Row],[C&amp;I Incentive Disbursements]]/'[1]1.) CLM Reference'!$B$5</f>
        <v>0</v>
      </c>
    </row>
    <row r="305" spans="1:15" x14ac:dyDescent="0.25">
      <c r="A305" s="47">
        <v>9003502800</v>
      </c>
      <c r="B305" t="s">
        <v>1869</v>
      </c>
      <c r="C305" t="s">
        <v>1792</v>
      </c>
      <c r="D305" s="46">
        <f>Table3[[#This Row],[Residential CLM $ Collected]]+Table3[[#This Row],[C&amp;I CLM $ Collected]]</f>
        <v>29875.960863</v>
      </c>
      <c r="E305" s="39">
        <f>Table3[[#This Row],[CLM $ Collected ]]/'[1]1.) CLM Reference'!$B$4</f>
        <v>2.8225651089028135E-4</v>
      </c>
      <c r="F305" s="46">
        <f>Table3[[#This Row],[Residential Incentive Disbursements]]+Table3[[#This Row],[C&amp;I Incentive Disbursements]]</f>
        <v>37.14</v>
      </c>
      <c r="G305" s="39">
        <f>Table3[[#This Row],[Incentive Disbursements]]/'[1]1.) CLM Reference'!$B$5</f>
        <v>4.1885464850564409E-7</v>
      </c>
      <c r="H305" s="46">
        <v>29875.960863</v>
      </c>
      <c r="I305" s="39">
        <f>Table3[[#This Row],[Residential CLM $ Collected]]/'[1]1.) CLM Reference'!$B$4</f>
        <v>2.8225651089028135E-4</v>
      </c>
      <c r="J305" s="48">
        <v>37.14</v>
      </c>
      <c r="K305" s="39">
        <f>Table3[[#This Row],[Residential Incentive Disbursements]]/'[1]1.) CLM Reference'!$B$5</f>
        <v>4.1885464850564409E-7</v>
      </c>
      <c r="L305" s="40">
        <v>0</v>
      </c>
      <c r="M305" s="39">
        <f>Table3[[#This Row],[C&amp;I CLM $ Collected]]/'[1]1.) CLM Reference'!$B$4</f>
        <v>0</v>
      </c>
      <c r="N305" s="48">
        <v>0</v>
      </c>
      <c r="O305" s="39">
        <f>Table3[[#This Row],[C&amp;I Incentive Disbursements]]/'[1]1.) CLM Reference'!$B$5</f>
        <v>0</v>
      </c>
    </row>
    <row r="306" spans="1:15" x14ac:dyDescent="0.25">
      <c r="A306" s="47">
        <v>9003502900</v>
      </c>
      <c r="B306" t="s">
        <v>1869</v>
      </c>
      <c r="C306" t="s">
        <v>1774</v>
      </c>
      <c r="D306" s="46">
        <f>Table3[[#This Row],[Residential CLM $ Collected]]+Table3[[#This Row],[C&amp;I CLM $ Collected]]</f>
        <v>17972.140598999998</v>
      </c>
      <c r="E306" s="39">
        <f>Table3[[#This Row],[CLM $ Collected ]]/'[1]1.) CLM Reference'!$B$4</f>
        <v>1.6979382594471405E-4</v>
      </c>
      <c r="F306" s="46">
        <f>Table3[[#This Row],[Residential Incentive Disbursements]]+Table3[[#This Row],[C&amp;I Incentive Disbursements]]</f>
        <v>846.50999999999897</v>
      </c>
      <c r="G306" s="39">
        <f>Table3[[#This Row],[Incentive Disbursements]]/'[1]1.) CLM Reference'!$B$5</f>
        <v>9.546705667919018E-6</v>
      </c>
      <c r="H306" s="46">
        <v>17972.140598999998</v>
      </c>
      <c r="I306" s="39">
        <f>Table3[[#This Row],[Residential CLM $ Collected]]/'[1]1.) CLM Reference'!$B$4</f>
        <v>1.6979382594471405E-4</v>
      </c>
      <c r="J306" s="48">
        <v>846.50999999999897</v>
      </c>
      <c r="K306" s="39">
        <f>Table3[[#This Row],[Residential Incentive Disbursements]]/'[1]1.) CLM Reference'!$B$5</f>
        <v>9.546705667919018E-6</v>
      </c>
      <c r="L306" s="40">
        <v>0</v>
      </c>
      <c r="M306" s="39">
        <f>Table3[[#This Row],[C&amp;I CLM $ Collected]]/'[1]1.) CLM Reference'!$B$4</f>
        <v>0</v>
      </c>
      <c r="N306" s="48">
        <v>0</v>
      </c>
      <c r="O306" s="39">
        <f>Table3[[#This Row],[C&amp;I Incentive Disbursements]]/'[1]1.) CLM Reference'!$B$5</f>
        <v>0</v>
      </c>
    </row>
    <row r="307" spans="1:15" x14ac:dyDescent="0.25">
      <c r="A307" s="47">
        <v>9003503000</v>
      </c>
      <c r="B307" t="s">
        <v>1869</v>
      </c>
      <c r="C307" t="s">
        <v>1792</v>
      </c>
      <c r="D307" s="46">
        <f>Table3[[#This Row],[Residential CLM $ Collected]]+Table3[[#This Row],[C&amp;I CLM $ Collected]]</f>
        <v>24112.421739000001</v>
      </c>
      <c r="E307" s="39">
        <f>Table3[[#This Row],[CLM $ Collected ]]/'[1]1.) CLM Reference'!$B$4</f>
        <v>2.2780482476779146E-4</v>
      </c>
      <c r="F307" s="46">
        <f>Table3[[#This Row],[Residential Incentive Disbursements]]+Table3[[#This Row],[C&amp;I Incentive Disbursements]]</f>
        <v>54735.68</v>
      </c>
      <c r="G307" s="39">
        <f>Table3[[#This Row],[Incentive Disbursements]]/'[1]1.) CLM Reference'!$B$5</f>
        <v>6.1729386125787327E-4</v>
      </c>
      <c r="H307" s="46">
        <v>24112.421739000001</v>
      </c>
      <c r="I307" s="39">
        <f>Table3[[#This Row],[Residential CLM $ Collected]]/'[1]1.) CLM Reference'!$B$4</f>
        <v>2.2780482476779146E-4</v>
      </c>
      <c r="J307" s="48">
        <v>54735.68</v>
      </c>
      <c r="K307" s="39">
        <f>Table3[[#This Row],[Residential Incentive Disbursements]]/'[1]1.) CLM Reference'!$B$5</f>
        <v>6.1729386125787327E-4</v>
      </c>
      <c r="L307" s="40">
        <v>0</v>
      </c>
      <c r="M307" s="39">
        <f>Table3[[#This Row],[C&amp;I CLM $ Collected]]/'[1]1.) CLM Reference'!$B$4</f>
        <v>0</v>
      </c>
      <c r="N307" s="48">
        <v>0</v>
      </c>
      <c r="O307" s="39">
        <f>Table3[[#This Row],[C&amp;I Incentive Disbursements]]/'[1]1.) CLM Reference'!$B$5</f>
        <v>0</v>
      </c>
    </row>
    <row r="308" spans="1:15" x14ac:dyDescent="0.25">
      <c r="A308" s="47">
        <v>9003503100</v>
      </c>
      <c r="B308" t="s">
        <v>1869</v>
      </c>
      <c r="C308" t="s">
        <v>1774</v>
      </c>
      <c r="D308" s="46">
        <f>Table3[[#This Row],[Residential CLM $ Collected]]+Table3[[#This Row],[C&amp;I CLM $ Collected]]</f>
        <v>31015.186334999999</v>
      </c>
      <c r="E308" s="39">
        <f>Table3[[#This Row],[CLM $ Collected ]]/'[1]1.) CLM Reference'!$B$4</f>
        <v>2.9301947206560822E-4</v>
      </c>
      <c r="F308" s="46">
        <f>Table3[[#This Row],[Residential Incentive Disbursements]]+Table3[[#This Row],[C&amp;I Incentive Disbursements]]</f>
        <v>41447.32</v>
      </c>
      <c r="G308" s="39">
        <f>Table3[[#This Row],[Incentive Disbursements]]/'[1]1.) CLM Reference'!$B$5</f>
        <v>4.6743141222673536E-4</v>
      </c>
      <c r="H308" s="46">
        <v>31015.186334999999</v>
      </c>
      <c r="I308" s="39">
        <f>Table3[[#This Row],[Residential CLM $ Collected]]/'[1]1.) CLM Reference'!$B$4</f>
        <v>2.9301947206560822E-4</v>
      </c>
      <c r="J308" s="48">
        <v>41447.32</v>
      </c>
      <c r="K308" s="39">
        <f>Table3[[#This Row],[Residential Incentive Disbursements]]/'[1]1.) CLM Reference'!$B$5</f>
        <v>4.6743141222673536E-4</v>
      </c>
      <c r="L308" s="40">
        <v>0</v>
      </c>
      <c r="M308" s="39">
        <f>Table3[[#This Row],[C&amp;I CLM $ Collected]]/'[1]1.) CLM Reference'!$B$4</f>
        <v>0</v>
      </c>
      <c r="N308" s="48">
        <v>0</v>
      </c>
      <c r="O308" s="39">
        <f>Table3[[#This Row],[C&amp;I Incentive Disbursements]]/'[1]1.) CLM Reference'!$B$5</f>
        <v>0</v>
      </c>
    </row>
    <row r="309" spans="1:15" x14ac:dyDescent="0.25">
      <c r="A309" s="47">
        <v>9003503300</v>
      </c>
      <c r="B309" t="s">
        <v>1869</v>
      </c>
      <c r="C309" t="s">
        <v>1774</v>
      </c>
      <c r="D309" s="46">
        <f>Table3[[#This Row],[Residential CLM $ Collected]]+Table3[[#This Row],[C&amp;I CLM $ Collected]]</f>
        <v>23274.255689999998</v>
      </c>
      <c r="E309" s="39">
        <f>Table3[[#This Row],[CLM $ Collected ]]/'[1]1.) CLM Reference'!$B$4</f>
        <v>2.1988615645709541E-4</v>
      </c>
      <c r="F309" s="46">
        <f>Table3[[#This Row],[Residential Incentive Disbursements]]+Table3[[#This Row],[C&amp;I Incentive Disbursements]]</f>
        <v>1231.96</v>
      </c>
      <c r="G309" s="39">
        <f>Table3[[#This Row],[Incentive Disbursements]]/'[1]1.) CLM Reference'!$B$5</f>
        <v>1.3893704167286303E-5</v>
      </c>
      <c r="H309" s="46">
        <v>23274.255689999998</v>
      </c>
      <c r="I309" s="39">
        <f>Table3[[#This Row],[Residential CLM $ Collected]]/'[1]1.) CLM Reference'!$B$4</f>
        <v>2.1988615645709541E-4</v>
      </c>
      <c r="J309" s="48">
        <v>1231.96</v>
      </c>
      <c r="K309" s="39">
        <f>Table3[[#This Row],[Residential Incentive Disbursements]]/'[1]1.) CLM Reference'!$B$5</f>
        <v>1.3893704167286303E-5</v>
      </c>
      <c r="L309" s="40">
        <v>0</v>
      </c>
      <c r="M309" s="39">
        <f>Table3[[#This Row],[C&amp;I CLM $ Collected]]/'[1]1.) CLM Reference'!$B$4</f>
        <v>0</v>
      </c>
      <c r="N309" s="48">
        <v>0</v>
      </c>
      <c r="O309" s="39">
        <f>Table3[[#This Row],[C&amp;I Incentive Disbursements]]/'[1]1.) CLM Reference'!$B$5</f>
        <v>0</v>
      </c>
    </row>
    <row r="310" spans="1:15" x14ac:dyDescent="0.25">
      <c r="A310" s="47">
        <v>9003503500</v>
      </c>
      <c r="B310" t="s">
        <v>1869</v>
      </c>
      <c r="C310" t="s">
        <v>1774</v>
      </c>
      <c r="D310" s="46">
        <f>Table3[[#This Row],[Residential CLM $ Collected]]+Table3[[#This Row],[C&amp;I CLM $ Collected]]</f>
        <v>12759.597332999943</v>
      </c>
      <c r="E310" s="39">
        <f>Table3[[#This Row],[CLM $ Collected ]]/'[1]1.) CLM Reference'!$B$4</f>
        <v>1.2054773535460644E-4</v>
      </c>
      <c r="F310" s="46">
        <f>Table3[[#This Row],[Residential Incentive Disbursements]]+Table3[[#This Row],[C&amp;I Incentive Disbursements]]</f>
        <v>126.42</v>
      </c>
      <c r="G310" s="39">
        <f>Table3[[#This Row],[Incentive Disbursements]]/'[1]1.) CLM Reference'!$B$5</f>
        <v>1.4257297970943329E-6</v>
      </c>
      <c r="H310" s="46">
        <v>12759.597332999943</v>
      </c>
      <c r="I310" s="39">
        <f>Table3[[#This Row],[Residential CLM $ Collected]]/'[1]1.) CLM Reference'!$B$4</f>
        <v>1.2054773535460644E-4</v>
      </c>
      <c r="J310" s="48">
        <v>126.42</v>
      </c>
      <c r="K310" s="39">
        <f>Table3[[#This Row],[Residential Incentive Disbursements]]/'[1]1.) CLM Reference'!$B$5</f>
        <v>1.4257297970943329E-6</v>
      </c>
      <c r="L310" s="40">
        <v>0</v>
      </c>
      <c r="M310" s="39">
        <f>Table3[[#This Row],[C&amp;I CLM $ Collected]]/'[1]1.) CLM Reference'!$B$4</f>
        <v>0</v>
      </c>
      <c r="N310" s="48">
        <v>0</v>
      </c>
      <c r="O310" s="39">
        <f>Table3[[#This Row],[C&amp;I Incentive Disbursements]]/'[1]1.) CLM Reference'!$B$5</f>
        <v>0</v>
      </c>
    </row>
    <row r="311" spans="1:15" x14ac:dyDescent="0.25">
      <c r="A311" s="47">
        <v>9003503700</v>
      </c>
      <c r="B311" t="s">
        <v>1869</v>
      </c>
      <c r="C311" t="s">
        <v>1774</v>
      </c>
      <c r="D311" s="46">
        <f>Table3[[#This Row],[Residential CLM $ Collected]]+Table3[[#This Row],[C&amp;I CLM $ Collected]]</f>
        <v>29039.271281999943</v>
      </c>
      <c r="E311" s="39">
        <f>Table3[[#This Row],[CLM $ Collected ]]/'[1]1.) CLM Reference'!$B$4</f>
        <v>2.7435179167759147E-4</v>
      </c>
      <c r="F311" s="46">
        <f>Table3[[#This Row],[Residential Incentive Disbursements]]+Table3[[#This Row],[C&amp;I Incentive Disbursements]]</f>
        <v>5446.65</v>
      </c>
      <c r="G311" s="39">
        <f>Table3[[#This Row],[Incentive Disbursements]]/'[1]1.) CLM Reference'!$B$5</f>
        <v>6.1425812366269959E-5</v>
      </c>
      <c r="H311" s="46">
        <v>29039.271281999943</v>
      </c>
      <c r="I311" s="39">
        <f>Table3[[#This Row],[Residential CLM $ Collected]]/'[1]1.) CLM Reference'!$B$4</f>
        <v>2.7435179167759147E-4</v>
      </c>
      <c r="J311" s="48">
        <v>5446.65</v>
      </c>
      <c r="K311" s="39">
        <f>Table3[[#This Row],[Residential Incentive Disbursements]]/'[1]1.) CLM Reference'!$B$5</f>
        <v>6.1425812366269959E-5</v>
      </c>
      <c r="L311" s="40">
        <v>0</v>
      </c>
      <c r="M311" s="39">
        <f>Table3[[#This Row],[C&amp;I CLM $ Collected]]/'[1]1.) CLM Reference'!$B$4</f>
        <v>0</v>
      </c>
      <c r="N311" s="48">
        <v>0</v>
      </c>
      <c r="O311" s="39">
        <f>Table3[[#This Row],[C&amp;I Incentive Disbursements]]/'[1]1.) CLM Reference'!$B$5</f>
        <v>0</v>
      </c>
    </row>
    <row r="312" spans="1:15" x14ac:dyDescent="0.25">
      <c r="A312" s="47">
        <v>9003503800</v>
      </c>
      <c r="B312" t="s">
        <v>1869</v>
      </c>
      <c r="C312" t="s">
        <v>1774</v>
      </c>
      <c r="D312" s="46">
        <f>Table3[[#This Row],[Residential CLM $ Collected]]+Table3[[#This Row],[C&amp;I CLM $ Collected]]</f>
        <v>5301.5503589999944</v>
      </c>
      <c r="E312" s="39">
        <f>Table3[[#This Row],[CLM $ Collected ]]/'[1]1.) CLM Reference'!$B$4</f>
        <v>5.0086995143097668E-5</v>
      </c>
      <c r="F312" s="46">
        <f>Table3[[#This Row],[Residential Incentive Disbursements]]+Table3[[#This Row],[C&amp;I Incentive Disbursements]]</f>
        <v>258.74</v>
      </c>
      <c r="G312" s="39">
        <f>Table3[[#This Row],[Incentive Disbursements]]/'[1]1.) CLM Reference'!$B$5</f>
        <v>2.9179981624757769E-6</v>
      </c>
      <c r="H312" s="46">
        <v>5301.5503589999944</v>
      </c>
      <c r="I312" s="39">
        <f>Table3[[#This Row],[Residential CLM $ Collected]]/'[1]1.) CLM Reference'!$B$4</f>
        <v>5.0086995143097668E-5</v>
      </c>
      <c r="J312" s="48">
        <v>258.74</v>
      </c>
      <c r="K312" s="39">
        <f>Table3[[#This Row],[Residential Incentive Disbursements]]/'[1]1.) CLM Reference'!$B$5</f>
        <v>2.9179981624757769E-6</v>
      </c>
      <c r="L312" s="40">
        <v>0</v>
      </c>
      <c r="M312" s="39">
        <f>Table3[[#This Row],[C&amp;I CLM $ Collected]]/'[1]1.) CLM Reference'!$B$4</f>
        <v>0</v>
      </c>
      <c r="N312" s="48">
        <v>0</v>
      </c>
      <c r="O312" s="39">
        <f>Table3[[#This Row],[C&amp;I Incentive Disbursements]]/'[1]1.) CLM Reference'!$B$5</f>
        <v>0</v>
      </c>
    </row>
    <row r="313" spans="1:15" x14ac:dyDescent="0.25">
      <c r="A313" s="47">
        <v>9003503900</v>
      </c>
      <c r="B313" t="s">
        <v>1869</v>
      </c>
      <c r="C313" t="s">
        <v>1774</v>
      </c>
      <c r="D313" s="46">
        <f>Table3[[#This Row],[Residential CLM $ Collected]]+Table3[[#This Row],[C&amp;I CLM $ Collected]]</f>
        <v>47555.667809999999</v>
      </c>
      <c r="E313" s="39">
        <f>Table3[[#This Row],[CLM $ Collected ]]/'[1]1.) CLM Reference'!$B$4</f>
        <v>4.4928753691505553E-4</v>
      </c>
      <c r="F313" s="46">
        <f>Table3[[#This Row],[Residential Incentive Disbursements]]+Table3[[#This Row],[C&amp;I Incentive Disbursements]]</f>
        <v>11038.97</v>
      </c>
      <c r="G313" s="39">
        <f>Table3[[#This Row],[Incentive Disbursements]]/'[1]1.) CLM Reference'!$B$5</f>
        <v>1.2449445070582523E-4</v>
      </c>
      <c r="H313" s="46">
        <v>47555.667809999999</v>
      </c>
      <c r="I313" s="39">
        <f>Table3[[#This Row],[Residential CLM $ Collected]]/'[1]1.) CLM Reference'!$B$4</f>
        <v>4.4928753691505553E-4</v>
      </c>
      <c r="J313" s="48">
        <v>11038.97</v>
      </c>
      <c r="K313" s="39">
        <f>Table3[[#This Row],[Residential Incentive Disbursements]]/'[1]1.) CLM Reference'!$B$5</f>
        <v>1.2449445070582523E-4</v>
      </c>
      <c r="L313" s="40">
        <v>0</v>
      </c>
      <c r="M313" s="39">
        <f>Table3[[#This Row],[C&amp;I CLM $ Collected]]/'[1]1.) CLM Reference'!$B$4</f>
        <v>0</v>
      </c>
      <c r="N313" s="48">
        <v>0</v>
      </c>
      <c r="O313" s="39">
        <f>Table3[[#This Row],[C&amp;I Incentive Disbursements]]/'[1]1.) CLM Reference'!$B$5</f>
        <v>0</v>
      </c>
    </row>
    <row r="314" spans="1:15" x14ac:dyDescent="0.25">
      <c r="A314" s="47">
        <v>9003504000</v>
      </c>
      <c r="B314" t="s">
        <v>1869</v>
      </c>
      <c r="C314" t="s">
        <v>1774</v>
      </c>
      <c r="D314" s="46">
        <f>Table3[[#This Row],[Residential CLM $ Collected]]+Table3[[#This Row],[C&amp;I CLM $ Collected]]</f>
        <v>26903.991239999999</v>
      </c>
      <c r="E314" s="39">
        <f>Table3[[#This Row],[CLM $ Collected ]]/'[1]1.) CLM Reference'!$B$4</f>
        <v>2.5417849257627386E-4</v>
      </c>
      <c r="F314" s="46">
        <f>Table3[[#This Row],[Residential Incentive Disbursements]]+Table3[[#This Row],[C&amp;I Incentive Disbursements]]</f>
        <v>2707.3299999999899</v>
      </c>
      <c r="G314" s="39">
        <f>Table3[[#This Row],[Incentive Disbursements]]/'[1]1.) CLM Reference'!$B$5</f>
        <v>3.0532518996736163E-5</v>
      </c>
      <c r="H314" s="46">
        <v>26903.991239999999</v>
      </c>
      <c r="I314" s="39">
        <f>Table3[[#This Row],[Residential CLM $ Collected]]/'[1]1.) CLM Reference'!$B$4</f>
        <v>2.5417849257627386E-4</v>
      </c>
      <c r="J314" s="48">
        <v>2707.3299999999899</v>
      </c>
      <c r="K314" s="39">
        <f>Table3[[#This Row],[Residential Incentive Disbursements]]/'[1]1.) CLM Reference'!$B$5</f>
        <v>3.0532518996736163E-5</v>
      </c>
      <c r="L314" s="40">
        <v>0</v>
      </c>
      <c r="M314" s="39">
        <f>Table3[[#This Row],[C&amp;I CLM $ Collected]]/'[1]1.) CLM Reference'!$B$4</f>
        <v>0</v>
      </c>
      <c r="N314" s="48">
        <v>0</v>
      </c>
      <c r="O314" s="39">
        <f>Table3[[#This Row],[C&amp;I Incentive Disbursements]]/'[1]1.) CLM Reference'!$B$5</f>
        <v>0</v>
      </c>
    </row>
    <row r="315" spans="1:15" x14ac:dyDescent="0.25">
      <c r="A315" s="47">
        <v>9003504100</v>
      </c>
      <c r="B315" t="s">
        <v>1869</v>
      </c>
      <c r="C315" t="s">
        <v>1774</v>
      </c>
      <c r="D315" s="46">
        <f>Table3[[#This Row],[Residential CLM $ Collected]]+Table3[[#This Row],[C&amp;I CLM $ Collected]]</f>
        <v>13696.786529999999</v>
      </c>
      <c r="E315" s="39">
        <f>Table3[[#This Row],[CLM $ Collected ]]/'[1]1.) CLM Reference'!$B$4</f>
        <v>1.294019360279279E-4</v>
      </c>
      <c r="F315" s="46">
        <f>Table3[[#This Row],[Residential Incentive Disbursements]]+Table3[[#This Row],[C&amp;I Incentive Disbursements]]</f>
        <v>0</v>
      </c>
      <c r="G315" s="39">
        <f>Table3[[#This Row],[Incentive Disbursements]]/'[1]1.) CLM Reference'!$B$5</f>
        <v>0</v>
      </c>
      <c r="H315" s="46">
        <v>13696.786529999999</v>
      </c>
      <c r="I315" s="39">
        <f>Table3[[#This Row],[Residential CLM $ Collected]]/'[1]1.) CLM Reference'!$B$4</f>
        <v>1.294019360279279E-4</v>
      </c>
      <c r="J315" s="48">
        <v>0</v>
      </c>
      <c r="K315" s="39">
        <f>Table3[[#This Row],[Residential Incentive Disbursements]]/'[1]1.) CLM Reference'!$B$5</f>
        <v>0</v>
      </c>
      <c r="L315" s="40">
        <v>0</v>
      </c>
      <c r="M315" s="39">
        <f>Table3[[#This Row],[C&amp;I CLM $ Collected]]/'[1]1.) CLM Reference'!$B$4</f>
        <v>0</v>
      </c>
      <c r="N315" s="48">
        <v>0</v>
      </c>
      <c r="O315" s="39">
        <f>Table3[[#This Row],[C&amp;I Incentive Disbursements]]/'[1]1.) CLM Reference'!$B$5</f>
        <v>0</v>
      </c>
    </row>
    <row r="316" spans="1:15" x14ac:dyDescent="0.25">
      <c r="A316" s="47">
        <v>9003504200</v>
      </c>
      <c r="B316" t="s">
        <v>1869</v>
      </c>
      <c r="C316" t="s">
        <v>1774</v>
      </c>
      <c r="D316" s="46">
        <f>Table3[[#This Row],[Residential CLM $ Collected]]+Table3[[#This Row],[C&amp;I CLM $ Collected]]</f>
        <v>38507.62356</v>
      </c>
      <c r="E316" s="39">
        <f>Table3[[#This Row],[CLM $ Collected ]]/'[1]1.) CLM Reference'!$B$4</f>
        <v>3.6380511805338399E-4</v>
      </c>
      <c r="F316" s="46">
        <f>Table3[[#This Row],[Residential Incentive Disbursements]]+Table3[[#This Row],[C&amp;I Incentive Disbursements]]</f>
        <v>4186.38</v>
      </c>
      <c r="G316" s="39">
        <f>Table3[[#This Row],[Incentive Disbursements]]/'[1]1.) CLM Reference'!$B$5</f>
        <v>4.7212835848439908E-5</v>
      </c>
      <c r="H316" s="46">
        <v>38507.62356</v>
      </c>
      <c r="I316" s="39">
        <f>Table3[[#This Row],[Residential CLM $ Collected]]/'[1]1.) CLM Reference'!$B$4</f>
        <v>3.6380511805338399E-4</v>
      </c>
      <c r="J316" s="48">
        <v>4186.38</v>
      </c>
      <c r="K316" s="39">
        <f>Table3[[#This Row],[Residential Incentive Disbursements]]/'[1]1.) CLM Reference'!$B$5</f>
        <v>4.7212835848439908E-5</v>
      </c>
      <c r="L316" s="40">
        <v>0</v>
      </c>
      <c r="M316" s="39">
        <f>Table3[[#This Row],[C&amp;I CLM $ Collected]]/'[1]1.) CLM Reference'!$B$4</f>
        <v>0</v>
      </c>
      <c r="N316" s="48">
        <v>0</v>
      </c>
      <c r="O316" s="39">
        <f>Table3[[#This Row],[C&amp;I Incentive Disbursements]]/'[1]1.) CLM Reference'!$B$5</f>
        <v>0</v>
      </c>
    </row>
    <row r="317" spans="1:15" x14ac:dyDescent="0.25">
      <c r="A317" s="47">
        <v>9003504300</v>
      </c>
      <c r="B317" t="s">
        <v>1869</v>
      </c>
      <c r="C317" t="s">
        <v>1774</v>
      </c>
      <c r="D317" s="46">
        <f>Table3[[#This Row],[Residential CLM $ Collected]]+Table3[[#This Row],[C&amp;I CLM $ Collected]]</f>
        <v>19581.413039999999</v>
      </c>
      <c r="E317" s="39">
        <f>Table3[[#This Row],[CLM $ Collected ]]/'[1]1.) CLM Reference'!$B$4</f>
        <v>1.8499760889085809E-4</v>
      </c>
      <c r="F317" s="46">
        <f>Table3[[#This Row],[Residential Incentive Disbursements]]+Table3[[#This Row],[C&amp;I Incentive Disbursements]]</f>
        <v>1943.17</v>
      </c>
      <c r="G317" s="39">
        <f>Table3[[#This Row],[Incentive Disbursements]]/'[1]1.) CLM Reference'!$B$5</f>
        <v>2.1914533853977179E-5</v>
      </c>
      <c r="H317" s="46">
        <v>19581.413039999999</v>
      </c>
      <c r="I317" s="39">
        <f>Table3[[#This Row],[Residential CLM $ Collected]]/'[1]1.) CLM Reference'!$B$4</f>
        <v>1.8499760889085809E-4</v>
      </c>
      <c r="J317" s="48">
        <v>1943.17</v>
      </c>
      <c r="K317" s="39">
        <f>Table3[[#This Row],[Residential Incentive Disbursements]]/'[1]1.) CLM Reference'!$B$5</f>
        <v>2.1914533853977179E-5</v>
      </c>
      <c r="L317" s="40">
        <v>0</v>
      </c>
      <c r="M317" s="39">
        <f>Table3[[#This Row],[C&amp;I CLM $ Collected]]/'[1]1.) CLM Reference'!$B$4</f>
        <v>0</v>
      </c>
      <c r="N317" s="48">
        <v>0</v>
      </c>
      <c r="O317" s="39">
        <f>Table3[[#This Row],[C&amp;I Incentive Disbursements]]/'[1]1.) CLM Reference'!$B$5</f>
        <v>0</v>
      </c>
    </row>
    <row r="318" spans="1:15" x14ac:dyDescent="0.25">
      <c r="A318" s="47">
        <v>9003504500</v>
      </c>
      <c r="B318" t="s">
        <v>1869</v>
      </c>
      <c r="C318" t="s">
        <v>1774</v>
      </c>
      <c r="D318" s="46">
        <f>Table3[[#This Row],[Residential CLM $ Collected]]+Table3[[#This Row],[C&amp;I CLM $ Collected]]</f>
        <v>30372.704459999997</v>
      </c>
      <c r="E318" s="39">
        <f>Table3[[#This Row],[CLM $ Collected ]]/'[1]1.) CLM Reference'!$B$4</f>
        <v>2.8694955206606994E-4</v>
      </c>
      <c r="F318" s="46">
        <f>Table3[[#This Row],[Residential Incentive Disbursements]]+Table3[[#This Row],[C&amp;I Incentive Disbursements]]</f>
        <v>3441.71</v>
      </c>
      <c r="G318" s="39">
        <f>Table3[[#This Row],[Incentive Disbursements]]/'[1]1.) CLM Reference'!$B$5</f>
        <v>3.8814653535497046E-5</v>
      </c>
      <c r="H318" s="46">
        <v>30372.704459999997</v>
      </c>
      <c r="I318" s="39">
        <f>Table3[[#This Row],[Residential CLM $ Collected]]/'[1]1.) CLM Reference'!$B$4</f>
        <v>2.8694955206606994E-4</v>
      </c>
      <c r="J318" s="48">
        <v>3441.71</v>
      </c>
      <c r="K318" s="39">
        <f>Table3[[#This Row],[Residential Incentive Disbursements]]/'[1]1.) CLM Reference'!$B$5</f>
        <v>3.8814653535497046E-5</v>
      </c>
      <c r="L318" s="40">
        <v>0</v>
      </c>
      <c r="M318" s="39">
        <f>Table3[[#This Row],[C&amp;I CLM $ Collected]]/'[1]1.) CLM Reference'!$B$4</f>
        <v>0</v>
      </c>
      <c r="N318" s="48">
        <v>0</v>
      </c>
      <c r="O318" s="39">
        <f>Table3[[#This Row],[C&amp;I Incentive Disbursements]]/'[1]1.) CLM Reference'!$B$5</f>
        <v>0</v>
      </c>
    </row>
    <row r="319" spans="1:15" x14ac:dyDescent="0.25">
      <c r="A319" s="47">
        <v>9003504800</v>
      </c>
      <c r="B319" t="s">
        <v>1869</v>
      </c>
      <c r="C319" t="s">
        <v>1774</v>
      </c>
      <c r="D319" s="46">
        <f>Table3[[#This Row],[Residential CLM $ Collected]]+Table3[[#This Row],[C&amp;I CLM $ Collected]]</f>
        <v>43977.178853999998</v>
      </c>
      <c r="E319" s="39">
        <f>Table3[[#This Row],[CLM $ Collected ]]/'[1]1.) CLM Reference'!$B$4</f>
        <v>4.154793587743863E-4</v>
      </c>
      <c r="F319" s="46">
        <f>Table3[[#This Row],[Residential Incentive Disbursements]]+Table3[[#This Row],[C&amp;I Incentive Disbursements]]</f>
        <v>10433.25</v>
      </c>
      <c r="G319" s="39">
        <f>Table3[[#This Row],[Incentive Disbursements]]/'[1]1.) CLM Reference'!$B$5</f>
        <v>1.1766330806466104E-4</v>
      </c>
      <c r="H319" s="46">
        <v>43977.178853999998</v>
      </c>
      <c r="I319" s="39">
        <f>Table3[[#This Row],[Residential CLM $ Collected]]/'[1]1.) CLM Reference'!$B$4</f>
        <v>4.154793587743863E-4</v>
      </c>
      <c r="J319" s="48">
        <v>10433.25</v>
      </c>
      <c r="K319" s="39">
        <f>Table3[[#This Row],[Residential Incentive Disbursements]]/'[1]1.) CLM Reference'!$B$5</f>
        <v>1.1766330806466104E-4</v>
      </c>
      <c r="L319" s="40">
        <v>0</v>
      </c>
      <c r="M319" s="39">
        <f>Table3[[#This Row],[C&amp;I CLM $ Collected]]/'[1]1.) CLM Reference'!$B$4</f>
        <v>0</v>
      </c>
      <c r="N319" s="48">
        <v>0</v>
      </c>
      <c r="O319" s="39">
        <f>Table3[[#This Row],[C&amp;I Incentive Disbursements]]/'[1]1.) CLM Reference'!$B$5</f>
        <v>0</v>
      </c>
    </row>
    <row r="320" spans="1:15" x14ac:dyDescent="0.25">
      <c r="A320" s="47">
        <v>9003504900</v>
      </c>
      <c r="B320" t="s">
        <v>1869</v>
      </c>
      <c r="C320" t="s">
        <v>1774</v>
      </c>
      <c r="D320" s="46">
        <f>Table3[[#This Row],[Residential CLM $ Collected]]+Table3[[#This Row],[C&amp;I CLM $ Collected]]</f>
        <v>34747.38162</v>
      </c>
      <c r="E320" s="39">
        <f>Table3[[#This Row],[CLM $ Collected ]]/'[1]1.) CLM Reference'!$B$4</f>
        <v>3.282798080908134E-4</v>
      </c>
      <c r="F320" s="46">
        <f>Table3[[#This Row],[Residential Incentive Disbursements]]+Table3[[#This Row],[C&amp;I Incentive Disbursements]]</f>
        <v>5198.6299999999901</v>
      </c>
      <c r="G320" s="39">
        <f>Table3[[#This Row],[Incentive Disbursements]]/'[1]1.) CLM Reference'!$B$5</f>
        <v>5.8628711399054718E-5</v>
      </c>
      <c r="H320" s="46">
        <v>34747.38162</v>
      </c>
      <c r="I320" s="39">
        <f>Table3[[#This Row],[Residential CLM $ Collected]]/'[1]1.) CLM Reference'!$B$4</f>
        <v>3.282798080908134E-4</v>
      </c>
      <c r="J320" s="48">
        <v>5198.6299999999901</v>
      </c>
      <c r="K320" s="39">
        <f>Table3[[#This Row],[Residential Incentive Disbursements]]/'[1]1.) CLM Reference'!$B$5</f>
        <v>5.8628711399054718E-5</v>
      </c>
      <c r="L320" s="40">
        <v>0</v>
      </c>
      <c r="M320" s="39">
        <f>Table3[[#This Row],[C&amp;I CLM $ Collected]]/'[1]1.) CLM Reference'!$B$4</f>
        <v>0</v>
      </c>
      <c r="N320" s="48">
        <v>0</v>
      </c>
      <c r="O320" s="39">
        <f>Table3[[#This Row],[C&amp;I Incentive Disbursements]]/'[1]1.) CLM Reference'!$B$5</f>
        <v>0</v>
      </c>
    </row>
    <row r="321" spans="1:15" x14ac:dyDescent="0.25">
      <c r="A321" s="47">
        <v>9003524400</v>
      </c>
      <c r="B321" t="s">
        <v>1869</v>
      </c>
      <c r="C321" t="s">
        <v>1774</v>
      </c>
      <c r="D321" s="46">
        <f>Table3[[#This Row],[Residential CLM $ Collected]]+Table3[[#This Row],[C&amp;I CLM $ Collected]]</f>
        <v>29763.470330999939</v>
      </c>
      <c r="E321" s="39">
        <f>Table3[[#This Row],[CLM $ Collected ]]/'[1]1.) CLM Reference'!$B$4</f>
        <v>2.8119374389791153E-4</v>
      </c>
      <c r="F321" s="46">
        <f>Table3[[#This Row],[Residential Incentive Disbursements]]+Table3[[#This Row],[C&amp;I Incentive Disbursements]]</f>
        <v>6437.77</v>
      </c>
      <c r="G321" s="39">
        <f>Table3[[#This Row],[Incentive Disbursements]]/'[1]1.) CLM Reference'!$B$5</f>
        <v>7.2603389620629524E-5</v>
      </c>
      <c r="H321" s="46">
        <v>29763.470330999939</v>
      </c>
      <c r="I321" s="39">
        <f>Table3[[#This Row],[Residential CLM $ Collected]]/'[1]1.) CLM Reference'!$B$4</f>
        <v>2.8119374389791153E-4</v>
      </c>
      <c r="J321" s="48">
        <v>6437.77</v>
      </c>
      <c r="K321" s="39">
        <f>Table3[[#This Row],[Residential Incentive Disbursements]]/'[1]1.) CLM Reference'!$B$5</f>
        <v>7.2603389620629524E-5</v>
      </c>
      <c r="L321" s="40">
        <v>0</v>
      </c>
      <c r="M321" s="39">
        <f>Table3[[#This Row],[C&amp;I CLM $ Collected]]/'[1]1.) CLM Reference'!$B$4</f>
        <v>0</v>
      </c>
      <c r="N321" s="48">
        <v>0</v>
      </c>
      <c r="O321" s="39">
        <f>Table3[[#This Row],[C&amp;I Incentive Disbursements]]/'[1]1.) CLM Reference'!$B$5</f>
        <v>0</v>
      </c>
    </row>
    <row r="322" spans="1:15" x14ac:dyDescent="0.25">
      <c r="A322" s="47">
        <v>9003524501</v>
      </c>
      <c r="B322" t="s">
        <v>1869</v>
      </c>
      <c r="C322" t="s">
        <v>1774</v>
      </c>
      <c r="D322" s="46">
        <f>Table3[[#This Row],[Residential CLM $ Collected]]+Table3[[#This Row],[C&amp;I CLM $ Collected]]</f>
        <v>21480.39243</v>
      </c>
      <c r="E322" s="39">
        <f>Table3[[#This Row],[CLM $ Collected ]]/'[1]1.) CLM Reference'!$B$4</f>
        <v>2.0293843092272001E-4</v>
      </c>
      <c r="F322" s="46">
        <f>Table3[[#This Row],[Residential Incentive Disbursements]]+Table3[[#This Row],[C&amp;I Incentive Disbursements]]</f>
        <v>717.91999999999905</v>
      </c>
      <c r="G322" s="39">
        <f>Table3[[#This Row],[Incentive Disbursements]]/'[1]1.) CLM Reference'!$B$5</f>
        <v>8.0965032109631551E-6</v>
      </c>
      <c r="H322" s="46">
        <v>21480.39243</v>
      </c>
      <c r="I322" s="39">
        <f>Table3[[#This Row],[Residential CLM $ Collected]]/'[1]1.) CLM Reference'!$B$4</f>
        <v>2.0293843092272001E-4</v>
      </c>
      <c r="J322" s="48">
        <v>717.91999999999905</v>
      </c>
      <c r="K322" s="39">
        <f>Table3[[#This Row],[Residential Incentive Disbursements]]/'[1]1.) CLM Reference'!$B$5</f>
        <v>8.0965032109631551E-6</v>
      </c>
      <c r="L322" s="40">
        <v>0</v>
      </c>
      <c r="M322" s="39">
        <f>Table3[[#This Row],[C&amp;I CLM $ Collected]]/'[1]1.) CLM Reference'!$B$4</f>
        <v>0</v>
      </c>
      <c r="N322" s="48">
        <v>0</v>
      </c>
      <c r="O322" s="39">
        <f>Table3[[#This Row],[C&amp;I Incentive Disbursements]]/'[1]1.) CLM Reference'!$B$5</f>
        <v>0</v>
      </c>
    </row>
    <row r="323" spans="1:15" x14ac:dyDescent="0.25">
      <c r="A323" s="47">
        <v>9003524502</v>
      </c>
      <c r="B323" t="s">
        <v>1869</v>
      </c>
      <c r="C323" t="s">
        <v>1774</v>
      </c>
      <c r="D323" s="46">
        <f>Table3[[#This Row],[Residential CLM $ Collected]]+Table3[[#This Row],[C&amp;I CLM $ Collected]]</f>
        <v>27828.127529999998</v>
      </c>
      <c r="E323" s="39">
        <f>Table3[[#This Row],[CLM $ Collected ]]/'[1]1.) CLM Reference'!$B$4</f>
        <v>2.6290937443806972E-4</v>
      </c>
      <c r="F323" s="46">
        <f>Table3[[#This Row],[Residential Incentive Disbursements]]+Table3[[#This Row],[C&amp;I Incentive Disbursements]]</f>
        <v>565.84</v>
      </c>
      <c r="G323" s="39">
        <f>Table3[[#This Row],[Incentive Disbursements]]/'[1]1.) CLM Reference'!$B$5</f>
        <v>6.3813870304370937E-6</v>
      </c>
      <c r="H323" s="46">
        <v>27828.127529999998</v>
      </c>
      <c r="I323" s="39">
        <f>Table3[[#This Row],[Residential CLM $ Collected]]/'[1]1.) CLM Reference'!$B$4</f>
        <v>2.6290937443806972E-4</v>
      </c>
      <c r="J323" s="48">
        <v>565.84</v>
      </c>
      <c r="K323" s="39">
        <f>Table3[[#This Row],[Residential Incentive Disbursements]]/'[1]1.) CLM Reference'!$B$5</f>
        <v>6.3813870304370937E-6</v>
      </c>
      <c r="L323" s="40">
        <v>0</v>
      </c>
      <c r="M323" s="39">
        <f>Table3[[#This Row],[C&amp;I CLM $ Collected]]/'[1]1.) CLM Reference'!$B$4</f>
        <v>0</v>
      </c>
      <c r="N323" s="48">
        <v>0</v>
      </c>
      <c r="O323" s="39">
        <f>Table3[[#This Row],[C&amp;I Incentive Disbursements]]/'[1]1.) CLM Reference'!$B$5</f>
        <v>0</v>
      </c>
    </row>
    <row r="324" spans="1:15" x14ac:dyDescent="0.25">
      <c r="A324" s="47">
        <v>9003524600</v>
      </c>
      <c r="B324" t="s">
        <v>1869</v>
      </c>
      <c r="C324" t="s">
        <v>1774</v>
      </c>
      <c r="D324" s="46">
        <f>Table3[[#This Row],[Residential CLM $ Collected]]+Table3[[#This Row],[C&amp;I CLM $ Collected]]</f>
        <v>25035.987626999944</v>
      </c>
      <c r="E324" s="39">
        <f>Table3[[#This Row],[CLM $ Collected ]]/'[1]1.) CLM Reference'!$B$4</f>
        <v>2.3653031769233841E-4</v>
      </c>
      <c r="F324" s="46">
        <f>Table3[[#This Row],[Residential Incentive Disbursements]]+Table3[[#This Row],[C&amp;I Incentive Disbursements]]</f>
        <v>7118.6099999999897</v>
      </c>
      <c r="G324" s="39">
        <f>Table3[[#This Row],[Incentive Disbursements]]/'[1]1.) CLM Reference'!$B$5</f>
        <v>8.0281714846493224E-5</v>
      </c>
      <c r="H324" s="46">
        <v>25035.987626999944</v>
      </c>
      <c r="I324" s="39">
        <f>Table3[[#This Row],[Residential CLM $ Collected]]/'[1]1.) CLM Reference'!$B$4</f>
        <v>2.3653031769233841E-4</v>
      </c>
      <c r="J324" s="48">
        <v>7118.6099999999897</v>
      </c>
      <c r="K324" s="39">
        <f>Table3[[#This Row],[Residential Incentive Disbursements]]/'[1]1.) CLM Reference'!$B$5</f>
        <v>8.0281714846493224E-5</v>
      </c>
      <c r="L324" s="40">
        <v>0</v>
      </c>
      <c r="M324" s="39">
        <f>Table3[[#This Row],[C&amp;I CLM $ Collected]]/'[1]1.) CLM Reference'!$B$4</f>
        <v>0</v>
      </c>
      <c r="N324" s="48">
        <v>0</v>
      </c>
      <c r="O324" s="39">
        <f>Table3[[#This Row],[C&amp;I Incentive Disbursements]]/'[1]1.) CLM Reference'!$B$5</f>
        <v>0</v>
      </c>
    </row>
    <row r="325" spans="1:15" x14ac:dyDescent="0.25">
      <c r="A325" s="47">
        <v>9003524700</v>
      </c>
      <c r="B325" t="s">
        <v>1869</v>
      </c>
      <c r="C325" t="s">
        <v>1774</v>
      </c>
      <c r="D325" s="46">
        <f>Table3[[#This Row],[Residential CLM $ Collected]]+Table3[[#This Row],[C&amp;I CLM $ Collected]]</f>
        <v>30413.585159999999</v>
      </c>
      <c r="E325" s="39">
        <f>Table3[[#This Row],[CLM $ Collected ]]/'[1]1.) CLM Reference'!$B$4</f>
        <v>2.8733577709152318E-4</v>
      </c>
      <c r="F325" s="46">
        <f>Table3[[#This Row],[Residential Incentive Disbursements]]+Table3[[#This Row],[C&amp;I Incentive Disbursements]]</f>
        <v>5635.03</v>
      </c>
      <c r="G325" s="39">
        <f>Table3[[#This Row],[Incentive Disbursements]]/'[1]1.) CLM Reference'!$B$5</f>
        <v>6.3550309907613338E-5</v>
      </c>
      <c r="H325" s="46">
        <v>30413.585159999999</v>
      </c>
      <c r="I325" s="39">
        <f>Table3[[#This Row],[Residential CLM $ Collected]]/'[1]1.) CLM Reference'!$B$4</f>
        <v>2.8733577709152318E-4</v>
      </c>
      <c r="J325" s="48">
        <v>5635.03</v>
      </c>
      <c r="K325" s="39">
        <f>Table3[[#This Row],[Residential Incentive Disbursements]]/'[1]1.) CLM Reference'!$B$5</f>
        <v>6.3550309907613338E-5</v>
      </c>
      <c r="L325" s="40">
        <v>0</v>
      </c>
      <c r="M325" s="39">
        <f>Table3[[#This Row],[C&amp;I CLM $ Collected]]/'[1]1.) CLM Reference'!$B$4</f>
        <v>0</v>
      </c>
      <c r="N325" s="48">
        <v>0</v>
      </c>
      <c r="O325" s="39">
        <f>Table3[[#This Row],[C&amp;I Incentive Disbursements]]/'[1]1.) CLM Reference'!$B$5</f>
        <v>0</v>
      </c>
    </row>
    <row r="326" spans="1:15" x14ac:dyDescent="0.25">
      <c r="A326" s="47">
        <v>9003330100</v>
      </c>
      <c r="B326" t="s">
        <v>1868</v>
      </c>
      <c r="C326" t="s">
        <v>1774</v>
      </c>
      <c r="D326" s="46">
        <f>Table3[[#This Row],[Residential CLM $ Collected]]+Table3[[#This Row],[C&amp;I CLM $ Collected]]</f>
        <v>40457.676609000002</v>
      </c>
      <c r="E326" s="39">
        <f>Table3[[#This Row],[CLM $ Collected ]]/'[1]1.) CLM Reference'!$B$4</f>
        <v>3.8222846424083195E-4</v>
      </c>
      <c r="F326" s="46">
        <f>Table3[[#This Row],[Residential Incentive Disbursements]]+Table3[[#This Row],[C&amp;I Incentive Disbursements]]</f>
        <v>17214.77</v>
      </c>
      <c r="G326" s="39">
        <f>Table3[[#This Row],[Incentive Disbursements]]/'[1]1.) CLM Reference'!$B$5</f>
        <v>1.9414341511727264E-4</v>
      </c>
      <c r="H326" s="46">
        <v>36885.870315</v>
      </c>
      <c r="I326" s="39">
        <f>Table3[[#This Row],[Residential CLM $ Collected]]/'[1]1.) CLM Reference'!$B$4</f>
        <v>3.4848342130335263E-4</v>
      </c>
      <c r="J326" s="48">
        <v>16484.77</v>
      </c>
      <c r="K326" s="39">
        <f>Table3[[#This Row],[Residential Incentive Disbursements]]/'[1]1.) CLM Reference'!$B$5</f>
        <v>1.8591067700717248E-4</v>
      </c>
      <c r="L326" s="40">
        <v>3571.8062939999995</v>
      </c>
      <c r="M326" s="39">
        <f>Table3[[#This Row],[C&amp;I CLM $ Collected]]/'[1]1.) CLM Reference'!$B$4</f>
        <v>3.3745042937479306E-5</v>
      </c>
      <c r="N326" s="48">
        <v>730</v>
      </c>
      <c r="O326" s="39">
        <f>Table3[[#This Row],[C&amp;I Incentive Disbursements]]/'[1]1.) CLM Reference'!$B$5</f>
        <v>8.2327381101001654E-6</v>
      </c>
    </row>
    <row r="327" spans="1:15" x14ac:dyDescent="0.25">
      <c r="A327" s="47">
        <v>9003410102</v>
      </c>
      <c r="B327" t="s">
        <v>1867</v>
      </c>
      <c r="C327" t="s">
        <v>1774</v>
      </c>
      <c r="D327" s="46">
        <f>Table3[[#This Row],[Residential CLM $ Collected]]+Table3[[#This Row],[C&amp;I CLM $ Collected]]</f>
        <v>648.65366999999992</v>
      </c>
      <c r="E327" s="39">
        <f>Table3[[#This Row],[CLM $ Collected ]]/'[1]1.) CLM Reference'!$B$4</f>
        <v>6.1282287291091084E-6</v>
      </c>
      <c r="F327" s="46">
        <f>Table3[[#This Row],[Residential Incentive Disbursements]]+Table3[[#This Row],[C&amp;I Incentive Disbursements]]</f>
        <v>0</v>
      </c>
      <c r="G327" s="39">
        <f>Table3[[#This Row],[Incentive Disbursements]]/'[1]1.) CLM Reference'!$B$5</f>
        <v>0</v>
      </c>
      <c r="H327" s="46">
        <v>648.65366999999992</v>
      </c>
      <c r="I327" s="39">
        <f>Table3[[#This Row],[Residential CLM $ Collected]]/'[1]1.) CLM Reference'!$B$4</f>
        <v>6.1282287291091084E-6</v>
      </c>
      <c r="J327" s="48">
        <v>0</v>
      </c>
      <c r="K327" s="39">
        <f>Table3[[#This Row],[Residential Incentive Disbursements]]/'[1]1.) CLM Reference'!$B$5</f>
        <v>0</v>
      </c>
      <c r="L327" s="40">
        <v>0</v>
      </c>
      <c r="M327" s="39">
        <f>Table3[[#This Row],[C&amp;I CLM $ Collected]]/'[1]1.) CLM Reference'!$B$4</f>
        <v>0</v>
      </c>
      <c r="N327" s="48">
        <v>0</v>
      </c>
      <c r="O327" s="39">
        <f>Table3[[#This Row],[C&amp;I Incentive Disbursements]]/'[1]1.) CLM Reference'!$B$5</f>
        <v>0</v>
      </c>
    </row>
    <row r="328" spans="1:15" x14ac:dyDescent="0.25">
      <c r="A328" s="47">
        <v>9005298300</v>
      </c>
      <c r="B328" t="s">
        <v>1867</v>
      </c>
      <c r="C328" t="s">
        <v>1774</v>
      </c>
      <c r="D328" s="46">
        <f>Table3[[#This Row],[Residential CLM $ Collected]]+Table3[[#This Row],[C&amp;I CLM $ Collected]]</f>
        <v>42522.832359</v>
      </c>
      <c r="E328" s="39">
        <f>Table3[[#This Row],[CLM $ Collected ]]/'[1]1.) CLM Reference'!$B$4</f>
        <v>4.0173925618198423E-4</v>
      </c>
      <c r="F328" s="46">
        <f>Table3[[#This Row],[Residential Incentive Disbursements]]+Table3[[#This Row],[C&amp;I Incentive Disbursements]]</f>
        <v>17257.36</v>
      </c>
      <c r="G328" s="39">
        <f>Table3[[#This Row],[Incentive Disbursements]]/'[1]1.) CLM Reference'!$B$5</f>
        <v>1.9462373335851809E-4</v>
      </c>
      <c r="H328" s="46">
        <v>42522.832359</v>
      </c>
      <c r="I328" s="39">
        <f>Table3[[#This Row],[Residential CLM $ Collected]]/'[1]1.) CLM Reference'!$B$4</f>
        <v>4.0173925618198423E-4</v>
      </c>
      <c r="J328" s="48">
        <v>17257.36</v>
      </c>
      <c r="K328" s="39">
        <f>Table3[[#This Row],[Residential Incentive Disbursements]]/'[1]1.) CLM Reference'!$B$5</f>
        <v>1.9462373335851809E-4</v>
      </c>
      <c r="L328" s="40">
        <v>0</v>
      </c>
      <c r="M328" s="39">
        <f>Table3[[#This Row],[C&amp;I CLM $ Collected]]/'[1]1.) CLM Reference'!$B$4</f>
        <v>0</v>
      </c>
      <c r="N328" s="48">
        <v>0</v>
      </c>
      <c r="O328" s="39">
        <f>Table3[[#This Row],[C&amp;I Incentive Disbursements]]/'[1]1.) CLM Reference'!$B$5</f>
        <v>0</v>
      </c>
    </row>
    <row r="329" spans="1:15" x14ac:dyDescent="0.25">
      <c r="A329" s="47">
        <v>9005298400</v>
      </c>
      <c r="B329" t="s">
        <v>1867</v>
      </c>
      <c r="C329" t="s">
        <v>1774</v>
      </c>
      <c r="D329" s="46">
        <f>Table3[[#This Row],[Residential CLM $ Collected]]+Table3[[#This Row],[C&amp;I CLM $ Collected]]</f>
        <v>93033.465461999935</v>
      </c>
      <c r="E329" s="39">
        <f>Table3[[#This Row],[CLM $ Collected ]]/'[1]1.) CLM Reference'!$B$4</f>
        <v>8.7894416108492534E-4</v>
      </c>
      <c r="F329" s="46">
        <f>Table3[[#This Row],[Residential Incentive Disbursements]]+Table3[[#This Row],[C&amp;I Incentive Disbursements]]</f>
        <v>60294.219999999899</v>
      </c>
      <c r="G329" s="39">
        <f>Table3[[#This Row],[Incentive Disbursements]]/'[1]1.) CLM Reference'!$B$5</f>
        <v>6.7998153809967503E-4</v>
      </c>
      <c r="H329" s="46">
        <v>77690.226599999995</v>
      </c>
      <c r="I329" s="39">
        <f>Table3[[#This Row],[Residential CLM $ Collected]]/'[1]1.) CLM Reference'!$B$4</f>
        <v>7.3398718089595736E-4</v>
      </c>
      <c r="J329" s="48">
        <v>57924.219999999899</v>
      </c>
      <c r="K329" s="39">
        <f>Table3[[#This Row],[Residential Incentive Disbursements]]/'[1]1.) CLM Reference'!$B$5</f>
        <v>6.5325333355044574E-4</v>
      </c>
      <c r="L329" s="40">
        <v>15343.238861999942</v>
      </c>
      <c r="M329" s="39">
        <f>Table3[[#This Row],[C&amp;I CLM $ Collected]]/'[1]1.) CLM Reference'!$B$4</f>
        <v>1.4495698018896801E-4</v>
      </c>
      <c r="N329" s="48">
        <v>2370</v>
      </c>
      <c r="O329" s="39">
        <f>Table3[[#This Row],[C&amp;I Incentive Disbursements]]/'[1]1.) CLM Reference'!$B$5</f>
        <v>2.6728204549229306E-5</v>
      </c>
    </row>
    <row r="330" spans="1:15" x14ac:dyDescent="0.25">
      <c r="A330" s="47">
        <v>9005310400</v>
      </c>
      <c r="B330" t="s">
        <v>1867</v>
      </c>
      <c r="C330" t="s">
        <v>1774</v>
      </c>
      <c r="D330" s="46">
        <f>Table3[[#This Row],[Residential CLM $ Collected]]+Table3[[#This Row],[C&amp;I CLM $ Collected]]</f>
        <v>313.02368999999999</v>
      </c>
      <c r="E330" s="39">
        <f>Table3[[#This Row],[CLM $ Collected ]]/'[1]1.) CLM Reference'!$B$4</f>
        <v>2.9573266269344373E-6</v>
      </c>
      <c r="F330" s="46">
        <f>Table3[[#This Row],[Residential Incentive Disbursements]]+Table3[[#This Row],[C&amp;I Incentive Disbursements]]</f>
        <v>0</v>
      </c>
      <c r="G330" s="39">
        <f>Table3[[#This Row],[Incentive Disbursements]]/'[1]1.) CLM Reference'!$B$5</f>
        <v>0</v>
      </c>
      <c r="H330" s="46">
        <v>313.02368999999999</v>
      </c>
      <c r="I330" s="39">
        <f>Table3[[#This Row],[Residential CLM $ Collected]]/'[1]1.) CLM Reference'!$B$4</f>
        <v>2.9573266269344373E-6</v>
      </c>
      <c r="J330" s="48">
        <v>0</v>
      </c>
      <c r="K330" s="39">
        <f>Table3[[#This Row],[Residential Incentive Disbursements]]/'[1]1.) CLM Reference'!$B$5</f>
        <v>0</v>
      </c>
      <c r="L330" s="40">
        <v>0</v>
      </c>
      <c r="M330" s="39">
        <f>Table3[[#This Row],[C&amp;I CLM $ Collected]]/'[1]1.) CLM Reference'!$B$4</f>
        <v>0</v>
      </c>
      <c r="N330" s="48">
        <v>0</v>
      </c>
      <c r="O330" s="39">
        <f>Table3[[#This Row],[C&amp;I Incentive Disbursements]]/'[1]1.) CLM Reference'!$B$5</f>
        <v>0</v>
      </c>
    </row>
    <row r="331" spans="1:15" x14ac:dyDescent="0.25">
      <c r="A331" s="47">
        <v>9005349200</v>
      </c>
      <c r="B331" t="s">
        <v>1867</v>
      </c>
      <c r="C331" t="s">
        <v>1774</v>
      </c>
      <c r="D331" s="46">
        <f>Table3[[#This Row],[Residential CLM $ Collected]]+Table3[[#This Row],[C&amp;I CLM $ Collected]]</f>
        <v>28.582469999999997</v>
      </c>
      <c r="E331" s="39">
        <f>Table3[[#This Row],[CLM $ Collected ]]/'[1]1.) CLM Reference'!$B$4</f>
        <v>2.7003611002909952E-7</v>
      </c>
      <c r="F331" s="46">
        <f>Table3[[#This Row],[Residential Incentive Disbursements]]+Table3[[#This Row],[C&amp;I Incentive Disbursements]]</f>
        <v>0</v>
      </c>
      <c r="G331" s="39">
        <f>Table3[[#This Row],[Incentive Disbursements]]/'[1]1.) CLM Reference'!$B$5</f>
        <v>0</v>
      </c>
      <c r="H331" s="46">
        <v>28.582469999999997</v>
      </c>
      <c r="I331" s="39">
        <f>Table3[[#This Row],[Residential CLM $ Collected]]/'[1]1.) CLM Reference'!$B$4</f>
        <v>2.7003611002909952E-7</v>
      </c>
      <c r="J331" s="48">
        <v>0</v>
      </c>
      <c r="K331" s="39">
        <f>Table3[[#This Row],[Residential Incentive Disbursements]]/'[1]1.) CLM Reference'!$B$5</f>
        <v>0</v>
      </c>
      <c r="L331" s="40">
        <v>0</v>
      </c>
      <c r="M331" s="39">
        <f>Table3[[#This Row],[C&amp;I CLM $ Collected]]/'[1]1.) CLM Reference'!$B$4</f>
        <v>0</v>
      </c>
      <c r="N331" s="48">
        <v>0</v>
      </c>
      <c r="O331" s="39">
        <f>Table3[[#This Row],[C&amp;I Incentive Disbursements]]/'[1]1.) CLM Reference'!$B$5</f>
        <v>0</v>
      </c>
    </row>
    <row r="332" spans="1:15" x14ac:dyDescent="0.25">
      <c r="A332" s="47">
        <v>9003520201</v>
      </c>
      <c r="B332" t="s">
        <v>1866</v>
      </c>
      <c r="C332" t="s">
        <v>1774</v>
      </c>
      <c r="D332" s="46">
        <f>Table3[[#This Row],[Residential CLM $ Collected]]+Table3[[#This Row],[C&amp;I CLM $ Collected]]</f>
        <v>55.543319999999994</v>
      </c>
      <c r="E332" s="39">
        <f>Table3[[#This Row],[CLM $ Collected ]]/'[1]1.) CLM Reference'!$B$4</f>
        <v>5.2475178215533805E-7</v>
      </c>
      <c r="F332" s="46">
        <f>Table3[[#This Row],[Residential Incentive Disbursements]]+Table3[[#This Row],[C&amp;I Incentive Disbursements]]</f>
        <v>0</v>
      </c>
      <c r="G332" s="39">
        <f>Table3[[#This Row],[Incentive Disbursements]]/'[1]1.) CLM Reference'!$B$5</f>
        <v>0</v>
      </c>
      <c r="H332" s="46">
        <v>55.543319999999994</v>
      </c>
      <c r="I332" s="39">
        <f>Table3[[#This Row],[Residential CLM $ Collected]]/'[1]1.) CLM Reference'!$B$4</f>
        <v>5.2475178215533805E-7</v>
      </c>
      <c r="J332" s="48">
        <v>0</v>
      </c>
      <c r="K332" s="39">
        <f>Table3[[#This Row],[Residential Incentive Disbursements]]/'[1]1.) CLM Reference'!$B$5</f>
        <v>0</v>
      </c>
      <c r="L332" s="40">
        <v>0</v>
      </c>
      <c r="M332" s="39">
        <f>Table3[[#This Row],[C&amp;I CLM $ Collected]]/'[1]1.) CLM Reference'!$B$4</f>
        <v>0</v>
      </c>
      <c r="N332" s="48">
        <v>0</v>
      </c>
      <c r="O332" s="39">
        <f>Table3[[#This Row],[C&amp;I Incentive Disbursements]]/'[1]1.) CLM Reference'!$B$5</f>
        <v>0</v>
      </c>
    </row>
    <row r="333" spans="1:15" x14ac:dyDescent="0.25">
      <c r="A333" s="47">
        <v>9011714104</v>
      </c>
      <c r="B333" t="s">
        <v>1866</v>
      </c>
      <c r="C333" t="s">
        <v>1774</v>
      </c>
      <c r="D333" s="46">
        <f>Table3[[#This Row],[Residential CLM $ Collected]]+Table3[[#This Row],[C&amp;I CLM $ Collected]]</f>
        <v>712.42415999999992</v>
      </c>
      <c r="E333" s="39">
        <f>Table3[[#This Row],[CLM $ Collected ]]/'[1]1.) CLM Reference'!$B$4</f>
        <v>6.7307076280373532E-6</v>
      </c>
      <c r="F333" s="46">
        <f>Table3[[#This Row],[Residential Incentive Disbursements]]+Table3[[#This Row],[C&amp;I Incentive Disbursements]]</f>
        <v>0</v>
      </c>
      <c r="G333" s="39">
        <f>Table3[[#This Row],[Incentive Disbursements]]/'[1]1.) CLM Reference'!$B$5</f>
        <v>0</v>
      </c>
      <c r="H333" s="46">
        <v>712.42415999999992</v>
      </c>
      <c r="I333" s="39">
        <f>Table3[[#This Row],[Residential CLM $ Collected]]/'[1]1.) CLM Reference'!$B$4</f>
        <v>6.7307076280373532E-6</v>
      </c>
      <c r="J333" s="48">
        <v>0</v>
      </c>
      <c r="K333" s="39">
        <f>Table3[[#This Row],[Residential Incentive Disbursements]]/'[1]1.) CLM Reference'!$B$5</f>
        <v>0</v>
      </c>
      <c r="L333" s="40">
        <v>0</v>
      </c>
      <c r="M333" s="39">
        <f>Table3[[#This Row],[C&amp;I CLM $ Collected]]/'[1]1.) CLM Reference'!$B$4</f>
        <v>0</v>
      </c>
      <c r="N333" s="48">
        <v>0</v>
      </c>
      <c r="O333" s="39">
        <f>Table3[[#This Row],[C&amp;I Incentive Disbursements]]/'[1]1.) CLM Reference'!$B$5</f>
        <v>0</v>
      </c>
    </row>
    <row r="334" spans="1:15" x14ac:dyDescent="0.25">
      <c r="A334" s="47">
        <v>9013526101</v>
      </c>
      <c r="B334" t="s">
        <v>1866</v>
      </c>
      <c r="C334" t="s">
        <v>1774</v>
      </c>
      <c r="D334" s="46">
        <f>Table3[[#This Row],[Residential CLM $ Collected]]+Table3[[#This Row],[C&amp;I CLM $ Collected]]</f>
        <v>35400.669380999941</v>
      </c>
      <c r="E334" s="39">
        <f>Table3[[#This Row],[CLM $ Collected ]]/'[1]1.) CLM Reference'!$B$4</f>
        <v>3.3445181791746747E-4</v>
      </c>
      <c r="F334" s="46">
        <f>Table3[[#This Row],[Residential Incentive Disbursements]]+Table3[[#This Row],[C&amp;I Incentive Disbursements]]</f>
        <v>4609.6000000000004</v>
      </c>
      <c r="G334" s="39">
        <f>Table3[[#This Row],[Incentive Disbursements]]/'[1]1.) CLM Reference'!$B$5</f>
        <v>5.1985793962079077E-5</v>
      </c>
      <c r="H334" s="46">
        <v>35400.669380999941</v>
      </c>
      <c r="I334" s="39">
        <f>Table3[[#This Row],[Residential CLM $ Collected]]/'[1]1.) CLM Reference'!$B$4</f>
        <v>3.3445181791746747E-4</v>
      </c>
      <c r="J334" s="48">
        <v>4609.6000000000004</v>
      </c>
      <c r="K334" s="39">
        <f>Table3[[#This Row],[Residential Incentive Disbursements]]/'[1]1.) CLM Reference'!$B$5</f>
        <v>5.1985793962079077E-5</v>
      </c>
      <c r="L334" s="40">
        <v>0</v>
      </c>
      <c r="M334" s="39">
        <f>Table3[[#This Row],[C&amp;I CLM $ Collected]]/'[1]1.) CLM Reference'!$B$4</f>
        <v>0</v>
      </c>
      <c r="N334" s="48">
        <v>0</v>
      </c>
      <c r="O334" s="39">
        <f>Table3[[#This Row],[C&amp;I Incentive Disbursements]]/'[1]1.) CLM Reference'!$B$5</f>
        <v>0</v>
      </c>
    </row>
    <row r="335" spans="1:15" x14ac:dyDescent="0.25">
      <c r="A335" s="47">
        <v>9013526102</v>
      </c>
      <c r="B335" t="s">
        <v>1866</v>
      </c>
      <c r="C335" t="s">
        <v>1774</v>
      </c>
      <c r="D335" s="46">
        <f>Table3[[#This Row],[Residential CLM $ Collected]]+Table3[[#This Row],[C&amp;I CLM $ Collected]]</f>
        <v>175720.15502999999</v>
      </c>
      <c r="E335" s="39">
        <f>Table3[[#This Row],[CLM $ Collected ]]/'[1]1.) CLM Reference'!$B$4</f>
        <v>1.6601359895772308E-3</v>
      </c>
      <c r="F335" s="46">
        <f>Table3[[#This Row],[Residential Incentive Disbursements]]+Table3[[#This Row],[C&amp;I Incentive Disbursements]]</f>
        <v>130327.31</v>
      </c>
      <c r="G335" s="39">
        <f>Table3[[#This Row],[Incentive Disbursements]]/'[1]1.) CLM Reference'!$B$5</f>
        <v>1.4697953586627925E-3</v>
      </c>
      <c r="H335" s="46">
        <v>148499.52660899999</v>
      </c>
      <c r="I335" s="39">
        <f>Table3[[#This Row],[Residential CLM $ Collected]]/'[1]1.) CLM Reference'!$B$4</f>
        <v>1.4029660315101221E-3</v>
      </c>
      <c r="J335" s="48">
        <v>125532.31</v>
      </c>
      <c r="K335" s="39">
        <f>Table3[[#This Row],[Residential Incentive Disbursements]]/'[1]1.) CLM Reference'!$B$5</f>
        <v>1.4157186747752167E-3</v>
      </c>
      <c r="L335" s="40">
        <v>27220.628420999998</v>
      </c>
      <c r="M335" s="39">
        <f>Table3[[#This Row],[C&amp;I CLM $ Collected]]/'[1]1.) CLM Reference'!$B$4</f>
        <v>2.5716995806710863E-4</v>
      </c>
      <c r="N335" s="48">
        <v>4795</v>
      </c>
      <c r="O335" s="39">
        <f>Table3[[#This Row],[C&amp;I Incentive Disbursements]]/'[1]1.) CLM Reference'!$B$5</f>
        <v>5.4076683887575749E-5</v>
      </c>
    </row>
    <row r="336" spans="1:15" x14ac:dyDescent="0.25">
      <c r="A336" s="47">
        <v>9005253500</v>
      </c>
      <c r="B336" t="s">
        <v>1865</v>
      </c>
      <c r="C336" t="s">
        <v>1774</v>
      </c>
      <c r="D336" s="46">
        <f>Table3[[#This Row],[Residential CLM $ Collected]]+Table3[[#This Row],[C&amp;I CLM $ Collected]]</f>
        <v>95.822999999999993</v>
      </c>
      <c r="E336" s="39">
        <f>Table3[[#This Row],[CLM $ Collected ]]/'[1]1.) CLM Reference'!$B$4</f>
        <v>9.0529860335087922E-7</v>
      </c>
      <c r="F336" s="46">
        <f>Table3[[#This Row],[Residential Incentive Disbursements]]+Table3[[#This Row],[C&amp;I Incentive Disbursements]]</f>
        <v>0</v>
      </c>
      <c r="G336" s="39">
        <f>Table3[[#This Row],[Incentive Disbursements]]/'[1]1.) CLM Reference'!$B$5</f>
        <v>0</v>
      </c>
      <c r="H336" s="46">
        <v>95.822999999999993</v>
      </c>
      <c r="I336" s="39">
        <f>Table3[[#This Row],[Residential CLM $ Collected]]/'[1]1.) CLM Reference'!$B$4</f>
        <v>9.0529860335087922E-7</v>
      </c>
      <c r="J336" s="48">
        <v>0</v>
      </c>
      <c r="K336" s="39">
        <f>Table3[[#This Row],[Residential Incentive Disbursements]]/'[1]1.) CLM Reference'!$B$5</f>
        <v>0</v>
      </c>
      <c r="L336" s="40">
        <v>0</v>
      </c>
      <c r="M336" s="39">
        <f>Table3[[#This Row],[C&amp;I CLM $ Collected]]/'[1]1.) CLM Reference'!$B$4</f>
        <v>0</v>
      </c>
      <c r="N336" s="48">
        <v>0</v>
      </c>
      <c r="O336" s="39">
        <f>Table3[[#This Row],[C&amp;I Incentive Disbursements]]/'[1]1.) CLM Reference'!$B$5</f>
        <v>0</v>
      </c>
    </row>
    <row r="337" spans="1:15" x14ac:dyDescent="0.25">
      <c r="A337" s="47">
        <v>9005262100</v>
      </c>
      <c r="B337" t="s">
        <v>1865</v>
      </c>
      <c r="C337" t="s">
        <v>1774</v>
      </c>
      <c r="D337" s="46">
        <f>Table3[[#This Row],[Residential CLM $ Collected]]+Table3[[#This Row],[C&amp;I CLM $ Collected]]</f>
        <v>43.307459999999999</v>
      </c>
      <c r="E337" s="39">
        <f>Table3[[#This Row],[CLM $ Collected ]]/'[1]1.) CLM Reference'!$B$4</f>
        <v>4.0915211434284116E-7</v>
      </c>
      <c r="F337" s="46">
        <f>Table3[[#This Row],[Residential Incentive Disbursements]]+Table3[[#This Row],[C&amp;I Incentive Disbursements]]</f>
        <v>0</v>
      </c>
      <c r="G337" s="39">
        <f>Table3[[#This Row],[Incentive Disbursements]]/'[1]1.) CLM Reference'!$B$5</f>
        <v>0</v>
      </c>
      <c r="H337" s="46">
        <v>43.307459999999999</v>
      </c>
      <c r="I337" s="39">
        <f>Table3[[#This Row],[Residential CLM $ Collected]]/'[1]1.) CLM Reference'!$B$4</f>
        <v>4.0915211434284116E-7</v>
      </c>
      <c r="J337" s="50">
        <v>0</v>
      </c>
      <c r="K337" s="39">
        <f>Table3[[#This Row],[Residential Incentive Disbursements]]/'[1]1.) CLM Reference'!$B$5</f>
        <v>0</v>
      </c>
      <c r="L337" s="40">
        <v>0</v>
      </c>
      <c r="M337" s="39">
        <f>Table3[[#This Row],[C&amp;I CLM $ Collected]]/'[1]1.) CLM Reference'!$B$4</f>
        <v>0</v>
      </c>
      <c r="N337" s="48">
        <v>0</v>
      </c>
      <c r="O337" s="39">
        <f>Table3[[#This Row],[C&amp;I Incentive Disbursements]]/'[1]1.) CLM Reference'!$B$5</f>
        <v>0</v>
      </c>
    </row>
    <row r="338" spans="1:15" x14ac:dyDescent="0.25">
      <c r="A338" s="47">
        <v>9005266100</v>
      </c>
      <c r="B338" t="s">
        <v>1865</v>
      </c>
      <c r="C338" t="s">
        <v>1774</v>
      </c>
      <c r="D338" s="46">
        <f>Table3[[#This Row],[Residential CLM $ Collected]]+Table3[[#This Row],[C&amp;I CLM $ Collected]]</f>
        <v>147723.25484699942</v>
      </c>
      <c r="E338" s="39">
        <f>Table3[[#This Row],[CLM $ Collected ]]/'[1]1.) CLM Reference'!$B$4</f>
        <v>1.3956321164588312E-3</v>
      </c>
      <c r="F338" s="46">
        <f>Table3[[#This Row],[Residential Incentive Disbursements]]+Table3[[#This Row],[C&amp;I Incentive Disbursements]]</f>
        <v>67418.729999999807</v>
      </c>
      <c r="G338" s="39">
        <f>Table3[[#This Row],[Incentive Disbursements]]/'[1]1.) CLM Reference'!$B$5</f>
        <v>7.6032979151445447E-4</v>
      </c>
      <c r="H338" s="46">
        <v>110136.14331299944</v>
      </c>
      <c r="I338" s="39">
        <f>Table3[[#This Row],[Residential CLM $ Collected]]/'[1]1.) CLM Reference'!$B$4</f>
        <v>1.0405236396242099E-3</v>
      </c>
      <c r="J338" s="48">
        <v>49162.559999999903</v>
      </c>
      <c r="K338" s="39">
        <f>Table3[[#This Row],[Residential Incentive Disbursements]]/'[1]1.) CLM Reference'!$B$5</f>
        <v>5.5444175520833589E-4</v>
      </c>
      <c r="L338" s="40">
        <v>37587.111533999996</v>
      </c>
      <c r="M338" s="39">
        <f>Table3[[#This Row],[C&amp;I CLM $ Collected]]/'[1]1.) CLM Reference'!$B$4</f>
        <v>3.5510847683462135E-4</v>
      </c>
      <c r="N338" s="48">
        <v>18256.1699999999</v>
      </c>
      <c r="O338" s="39">
        <f>Table3[[#This Row],[C&amp;I Incentive Disbursements]]/'[1]1.) CLM Reference'!$B$5</f>
        <v>2.0588803630611853E-4</v>
      </c>
    </row>
    <row r="339" spans="1:15" x14ac:dyDescent="0.25">
      <c r="A339" s="47">
        <v>9015904100</v>
      </c>
      <c r="B339" t="s">
        <v>1864</v>
      </c>
      <c r="C339" t="s">
        <v>1774</v>
      </c>
      <c r="D339" s="46">
        <f>Table3[[#This Row],[Residential CLM $ Collected]]+Table3[[#This Row],[C&amp;I CLM $ Collected]]</f>
        <v>292917.39655499882</v>
      </c>
      <c r="E339" s="39">
        <f>Table3[[#This Row],[CLM $ Collected ]]/'[1]1.) CLM Reference'!$B$4</f>
        <v>2.7673701511997757E-3</v>
      </c>
      <c r="F339" s="46">
        <f>Table3[[#This Row],[Residential Incentive Disbursements]]+Table3[[#This Row],[C&amp;I Incentive Disbursements]]</f>
        <v>366436.96200000006</v>
      </c>
      <c r="G339" s="39">
        <f>Table3[[#This Row],[Incentive Disbursements]]/'[1]1.) CLM Reference'!$B$5</f>
        <v>4.132574715077708E-3</v>
      </c>
      <c r="H339" s="46">
        <v>195027.51769199941</v>
      </c>
      <c r="I339" s="39">
        <f>Table3[[#This Row],[Residential CLM $ Collected]]/'[1]1.) CLM Reference'!$B$4</f>
        <v>1.8425444766032785E-3</v>
      </c>
      <c r="J339" s="48">
        <v>280816.84000000003</v>
      </c>
      <c r="K339" s="39">
        <f>Table3[[#This Row],[Residential Incentive Disbursements]]/'[1]1.) CLM Reference'!$B$5</f>
        <v>3.1669746583916449E-3</v>
      </c>
      <c r="L339" s="40">
        <v>97889.878862999438</v>
      </c>
      <c r="M339" s="39">
        <f>Table3[[#This Row],[C&amp;I CLM $ Collected]]/'[1]1.) CLM Reference'!$B$4</f>
        <v>9.2482567459649715E-4</v>
      </c>
      <c r="N339" s="48">
        <v>85620.122000000003</v>
      </c>
      <c r="O339" s="39">
        <f>Table3[[#This Row],[C&amp;I Incentive Disbursements]]/'[1]1.) CLM Reference'!$B$5</f>
        <v>9.6560005668606258E-4</v>
      </c>
    </row>
    <row r="340" spans="1:15" x14ac:dyDescent="0.25">
      <c r="A340" s="47">
        <v>9015904400</v>
      </c>
      <c r="B340" t="s">
        <v>1864</v>
      </c>
      <c r="C340" t="s">
        <v>1774</v>
      </c>
      <c r="D340" s="46">
        <f>Table3[[#This Row],[Residential CLM $ Collected]]+Table3[[#This Row],[C&amp;I CLM $ Collected]]</f>
        <v>48152.432474999994</v>
      </c>
      <c r="E340" s="39">
        <f>Table3[[#This Row],[CLM $ Collected ]]/'[1]1.) CLM Reference'!$B$4</f>
        <v>4.5492553841525537E-4</v>
      </c>
      <c r="F340" s="46">
        <f>Table3[[#This Row],[Residential Incentive Disbursements]]+Table3[[#This Row],[C&amp;I Incentive Disbursements]]</f>
        <v>12463.529999999901</v>
      </c>
      <c r="G340" s="39">
        <f>Table3[[#This Row],[Incentive Disbursements]]/'[1]1.) CLM Reference'!$B$5</f>
        <v>1.4056024440736424E-4</v>
      </c>
      <c r="H340" s="46">
        <v>48152.432474999994</v>
      </c>
      <c r="I340" s="39">
        <f>Table3[[#This Row],[Residential CLM $ Collected]]/'[1]1.) CLM Reference'!$B$4</f>
        <v>4.5492553841525537E-4</v>
      </c>
      <c r="J340" s="48">
        <v>12463.529999999901</v>
      </c>
      <c r="K340" s="39">
        <f>Table3[[#This Row],[Residential Incentive Disbursements]]/'[1]1.) CLM Reference'!$B$5</f>
        <v>1.4056024440736424E-4</v>
      </c>
      <c r="L340" s="40">
        <v>0</v>
      </c>
      <c r="M340" s="39">
        <f>Table3[[#This Row],[C&amp;I CLM $ Collected]]/'[1]1.) CLM Reference'!$B$4</f>
        <v>0</v>
      </c>
      <c r="N340" s="48">
        <v>0</v>
      </c>
      <c r="O340" s="39">
        <f>Table3[[#This Row],[C&amp;I Incentive Disbursements]]/'[1]1.) CLM Reference'!$B$5</f>
        <v>0</v>
      </c>
    </row>
    <row r="341" spans="1:15" x14ac:dyDescent="0.25">
      <c r="A341" s="47">
        <v>9015904500</v>
      </c>
      <c r="B341" t="s">
        <v>1864</v>
      </c>
      <c r="C341" t="s">
        <v>1774</v>
      </c>
      <c r="D341" s="46">
        <f>Table3[[#This Row],[Residential CLM $ Collected]]+Table3[[#This Row],[C&amp;I CLM $ Collected]]</f>
        <v>78768.635651999997</v>
      </c>
      <c r="E341" s="39">
        <f>Table3[[#This Row],[CLM $ Collected ]]/'[1]1.) CLM Reference'!$B$4</f>
        <v>7.4417557208196234E-4</v>
      </c>
      <c r="F341" s="46">
        <f>Table3[[#This Row],[Residential Incentive Disbursements]]+Table3[[#This Row],[C&amp;I Incentive Disbursements]]</f>
        <v>15032.7399999999</v>
      </c>
      <c r="G341" s="39">
        <f>Table3[[#This Row],[Incentive Disbursements]]/'[1]1.) CLM Reference'!$B$5</f>
        <v>1.6953508424277582E-4</v>
      </c>
      <c r="H341" s="46">
        <v>78768.635651999997</v>
      </c>
      <c r="I341" s="39">
        <f>Table3[[#This Row],[Residential CLM $ Collected]]/'[1]1.) CLM Reference'!$B$4</f>
        <v>7.4417557208196234E-4</v>
      </c>
      <c r="J341" s="48">
        <v>15032.7399999999</v>
      </c>
      <c r="K341" s="39">
        <f>Table3[[#This Row],[Residential Incentive Disbursements]]/'[1]1.) CLM Reference'!$B$5</f>
        <v>1.6953508424277582E-4</v>
      </c>
      <c r="L341" s="40">
        <v>0</v>
      </c>
      <c r="M341" s="39">
        <f>Table3[[#This Row],[C&amp;I CLM $ Collected]]/'[1]1.) CLM Reference'!$B$4</f>
        <v>0</v>
      </c>
      <c r="N341" s="48">
        <v>0</v>
      </c>
      <c r="O341" s="39">
        <f>Table3[[#This Row],[C&amp;I Incentive Disbursements]]/'[1]1.) CLM Reference'!$B$5</f>
        <v>0</v>
      </c>
    </row>
    <row r="342" spans="1:15" x14ac:dyDescent="0.25">
      <c r="A342" s="47">
        <v>9015907100</v>
      </c>
      <c r="B342" t="s">
        <v>1864</v>
      </c>
      <c r="C342" t="s">
        <v>1774</v>
      </c>
      <c r="D342" s="46">
        <f>Table3[[#This Row],[Residential CLM $ Collected]]+Table3[[#This Row],[C&amp;I CLM $ Collected]]</f>
        <v>1398.35808</v>
      </c>
      <c r="E342" s="39">
        <f>Table3[[#This Row],[CLM $ Collected ]]/'[1]1.) CLM Reference'!$B$4</f>
        <v>1.3211145725018181E-5</v>
      </c>
      <c r="F342" s="46">
        <f>Table3[[#This Row],[Residential Incentive Disbursements]]+Table3[[#This Row],[C&amp;I Incentive Disbursements]]</f>
        <v>0</v>
      </c>
      <c r="G342" s="39">
        <f>Table3[[#This Row],[Incentive Disbursements]]/'[1]1.) CLM Reference'!$B$5</f>
        <v>0</v>
      </c>
      <c r="H342" s="46">
        <v>1398.35808</v>
      </c>
      <c r="I342" s="39">
        <f>Table3[[#This Row],[Residential CLM $ Collected]]/'[1]1.) CLM Reference'!$B$4</f>
        <v>1.3211145725018181E-5</v>
      </c>
      <c r="J342" s="48">
        <v>0</v>
      </c>
      <c r="K342" s="39">
        <f>Table3[[#This Row],[Residential Incentive Disbursements]]/'[1]1.) CLM Reference'!$B$5</f>
        <v>0</v>
      </c>
      <c r="L342" s="40">
        <v>0</v>
      </c>
      <c r="M342" s="39">
        <f>Table3[[#This Row],[C&amp;I CLM $ Collected]]/'[1]1.) CLM Reference'!$B$4</f>
        <v>0</v>
      </c>
      <c r="N342" s="48">
        <v>0</v>
      </c>
      <c r="O342" s="39">
        <f>Table3[[#This Row],[C&amp;I Incentive Disbursements]]/'[1]1.) CLM Reference'!$B$5</f>
        <v>0</v>
      </c>
    </row>
    <row r="343" spans="1:15" x14ac:dyDescent="0.25">
      <c r="A343" s="47">
        <v>9015907200</v>
      </c>
      <c r="B343" t="s">
        <v>1864</v>
      </c>
      <c r="C343" t="s">
        <v>1774</v>
      </c>
      <c r="D343" s="46">
        <f>Table3[[#This Row],[Residential CLM $ Collected]]+Table3[[#This Row],[C&amp;I CLM $ Collected]]</f>
        <v>389.90888999999999</v>
      </c>
      <c r="E343" s="39">
        <f>Table3[[#This Row],[CLM $ Collected ]]/'[1]1.) CLM Reference'!$B$4</f>
        <v>3.6837082282029535E-6</v>
      </c>
      <c r="F343" s="46">
        <f>Table3[[#This Row],[Residential Incentive Disbursements]]+Table3[[#This Row],[C&amp;I Incentive Disbursements]]</f>
        <v>0</v>
      </c>
      <c r="G343" s="39">
        <f>Table3[[#This Row],[Incentive Disbursements]]/'[1]1.) CLM Reference'!$B$5</f>
        <v>0</v>
      </c>
      <c r="H343" s="46">
        <v>389.90888999999999</v>
      </c>
      <c r="I343" s="39">
        <f>Table3[[#This Row],[Residential CLM $ Collected]]/'[1]1.) CLM Reference'!$B$4</f>
        <v>3.6837082282029535E-6</v>
      </c>
      <c r="J343" s="48">
        <v>0</v>
      </c>
      <c r="K343" s="39">
        <f>Table3[[#This Row],[Residential Incentive Disbursements]]/'[1]1.) CLM Reference'!$B$5</f>
        <v>0</v>
      </c>
      <c r="L343" s="40">
        <v>0</v>
      </c>
      <c r="M343" s="39">
        <f>Table3[[#This Row],[C&amp;I CLM $ Collected]]/'[1]1.) CLM Reference'!$B$4</f>
        <v>0</v>
      </c>
      <c r="N343" s="48">
        <v>0</v>
      </c>
      <c r="O343" s="39">
        <f>Table3[[#This Row],[C&amp;I Incentive Disbursements]]/'[1]1.) CLM Reference'!$B$5</f>
        <v>0</v>
      </c>
    </row>
    <row r="344" spans="1:15" x14ac:dyDescent="0.25">
      <c r="A344" s="47">
        <v>9015908100</v>
      </c>
      <c r="B344" t="s">
        <v>1864</v>
      </c>
      <c r="C344" t="s">
        <v>1774</v>
      </c>
      <c r="D344" s="46">
        <f>Table3[[#This Row],[Residential CLM $ Collected]]+Table3[[#This Row],[C&amp;I CLM $ Collected]]</f>
        <v>32.914349999999999</v>
      </c>
      <c r="E344" s="39">
        <f>Table3[[#This Row],[CLM $ Collected ]]/'[1]1.) CLM Reference'!$B$4</f>
        <v>3.1096203505632271E-7</v>
      </c>
      <c r="F344" s="46">
        <f>Table3[[#This Row],[Residential Incentive Disbursements]]+Table3[[#This Row],[C&amp;I Incentive Disbursements]]</f>
        <v>0</v>
      </c>
      <c r="G344" s="39">
        <f>Table3[[#This Row],[Incentive Disbursements]]/'[1]1.) CLM Reference'!$B$5</f>
        <v>0</v>
      </c>
      <c r="H344" s="46">
        <v>32.914349999999999</v>
      </c>
      <c r="I344" s="39">
        <f>Table3[[#This Row],[Residential CLM $ Collected]]/'[1]1.) CLM Reference'!$B$4</f>
        <v>3.1096203505632271E-7</v>
      </c>
      <c r="J344" s="48">
        <v>0</v>
      </c>
      <c r="K344" s="39">
        <f>Table3[[#This Row],[Residential Incentive Disbursements]]/'[1]1.) CLM Reference'!$B$5</f>
        <v>0</v>
      </c>
      <c r="L344" s="40">
        <v>0</v>
      </c>
      <c r="M344" s="39">
        <f>Table3[[#This Row],[C&amp;I CLM $ Collected]]/'[1]1.) CLM Reference'!$B$4</f>
        <v>0</v>
      </c>
      <c r="N344" s="48">
        <v>0</v>
      </c>
      <c r="O344" s="39">
        <f>Table3[[#This Row],[C&amp;I Incentive Disbursements]]/'[1]1.) CLM Reference'!$B$5</f>
        <v>0</v>
      </c>
    </row>
    <row r="345" spans="1:15" x14ac:dyDescent="0.25">
      <c r="A345" s="47">
        <v>9007590100</v>
      </c>
      <c r="B345" t="s">
        <v>1863</v>
      </c>
      <c r="C345" t="s">
        <v>1774</v>
      </c>
      <c r="D345" s="46">
        <f>Table3[[#This Row],[Residential CLM $ Collected]]+Table3[[#This Row],[C&amp;I CLM $ Collected]]</f>
        <v>498.19454999999999</v>
      </c>
      <c r="E345" s="39">
        <f>Table3[[#This Row],[CLM $ Collected ]]/'[1]1.) CLM Reference'!$B$4</f>
        <v>4.7067492179541423E-6</v>
      </c>
      <c r="F345" s="46">
        <f>Table3[[#This Row],[Residential Incentive Disbursements]]+Table3[[#This Row],[C&amp;I Incentive Disbursements]]</f>
        <v>1670.9199999999901</v>
      </c>
      <c r="G345" s="39">
        <f>Table3[[#This Row],[Incentive Disbursements]]/'[1]1.) CLM Reference'!$B$5</f>
        <v>1.8844173647847242E-5</v>
      </c>
      <c r="H345" s="46">
        <v>498.19454999999999</v>
      </c>
      <c r="I345" s="39">
        <f>Table3[[#This Row],[Residential CLM $ Collected]]/'[1]1.) CLM Reference'!$B$4</f>
        <v>4.7067492179541423E-6</v>
      </c>
      <c r="J345" s="48">
        <v>1670.9199999999901</v>
      </c>
      <c r="K345" s="39">
        <f>Table3[[#This Row],[Residential Incentive Disbursements]]/'[1]1.) CLM Reference'!$B$5</f>
        <v>1.8844173647847242E-5</v>
      </c>
      <c r="L345" s="40">
        <v>0</v>
      </c>
      <c r="M345" s="39">
        <f>Table3[[#This Row],[C&amp;I CLM $ Collected]]/'[1]1.) CLM Reference'!$B$4</f>
        <v>0</v>
      </c>
      <c r="N345" s="48">
        <v>0</v>
      </c>
      <c r="O345" s="39">
        <f>Table3[[#This Row],[C&amp;I Incentive Disbursements]]/'[1]1.) CLM Reference'!$B$5</f>
        <v>0</v>
      </c>
    </row>
    <row r="346" spans="1:15" x14ac:dyDescent="0.25">
      <c r="A346" s="47">
        <v>9007640100</v>
      </c>
      <c r="B346" t="s">
        <v>1863</v>
      </c>
      <c r="C346" t="s">
        <v>1774</v>
      </c>
      <c r="D346" s="46">
        <f>Table3[[#This Row],[Residential CLM $ Collected]]+Table3[[#This Row],[C&amp;I CLM $ Collected]]</f>
        <v>166055.93260199943</v>
      </c>
      <c r="E346" s="39">
        <f>Table3[[#This Row],[CLM $ Collected ]]/'[1]1.) CLM Reference'!$B$4</f>
        <v>1.5688321578610337E-3</v>
      </c>
      <c r="F346" s="46">
        <f>Table3[[#This Row],[Residential Incentive Disbursements]]+Table3[[#This Row],[C&amp;I Incentive Disbursements]]</f>
        <v>123327.639999999</v>
      </c>
      <c r="G346" s="39">
        <f>Table3[[#This Row],[Incentive Disbursements]]/'[1]1.) CLM Reference'!$B$5</f>
        <v>1.3908550162420623E-3</v>
      </c>
      <c r="H346" s="46">
        <v>147540.38770799944</v>
      </c>
      <c r="I346" s="39">
        <f>Table3[[#This Row],[Residential CLM $ Collected]]/'[1]1.) CLM Reference'!$B$4</f>
        <v>1.3939044585318675E-3</v>
      </c>
      <c r="J346" s="48">
        <v>102703.709999999</v>
      </c>
      <c r="K346" s="39">
        <f>Table3[[#This Row],[Residential Incentive Disbursements]]/'[1]1.) CLM Reference'!$B$5</f>
        <v>1.1582640374872156E-3</v>
      </c>
      <c r="L346" s="40">
        <v>18515.544893999999</v>
      </c>
      <c r="M346" s="39">
        <f>Table3[[#This Row],[C&amp;I CLM $ Collected]]/'[1]1.) CLM Reference'!$B$4</f>
        <v>1.7492769932916631E-4</v>
      </c>
      <c r="N346" s="48">
        <v>20623.93</v>
      </c>
      <c r="O346" s="39">
        <f>Table3[[#This Row],[C&amp;I Incentive Disbursements]]/'[1]1.) CLM Reference'!$B$5</f>
        <v>2.3259097875484675E-4</v>
      </c>
    </row>
    <row r="347" spans="1:15" x14ac:dyDescent="0.25">
      <c r="A347" s="47">
        <v>9011714104</v>
      </c>
      <c r="B347" t="s">
        <v>1862</v>
      </c>
      <c r="C347" t="s">
        <v>1774</v>
      </c>
      <c r="D347" s="46">
        <f>Table3[[#This Row],[Residential CLM $ Collected]]+Table3[[#This Row],[C&amp;I CLM $ Collected]]</f>
        <v>33.668459999999996</v>
      </c>
      <c r="E347" s="39">
        <f>Table3[[#This Row],[CLM $ Collected ]]/'[1]1.) CLM Reference'!$B$4</f>
        <v>3.1808657436080001E-7</v>
      </c>
      <c r="F347" s="46">
        <f>Table3[[#This Row],[Residential Incentive Disbursements]]+Table3[[#This Row],[C&amp;I Incentive Disbursements]]</f>
        <v>0</v>
      </c>
      <c r="G347" s="39">
        <f>Table3[[#This Row],[Incentive Disbursements]]/'[1]1.) CLM Reference'!$B$5</f>
        <v>0</v>
      </c>
      <c r="H347" s="46">
        <v>33.668459999999996</v>
      </c>
      <c r="I347" s="39">
        <f>Table3[[#This Row],[Residential CLM $ Collected]]/'[1]1.) CLM Reference'!$B$4</f>
        <v>3.1808657436080001E-7</v>
      </c>
      <c r="J347" s="48">
        <v>0</v>
      </c>
      <c r="K347" s="39">
        <f>Table3[[#This Row],[Residential Incentive Disbursements]]/'[1]1.) CLM Reference'!$B$5</f>
        <v>0</v>
      </c>
      <c r="L347" s="40">
        <v>0</v>
      </c>
      <c r="M347" s="39">
        <f>Table3[[#This Row],[C&amp;I CLM $ Collected]]/'[1]1.) CLM Reference'!$B$4</f>
        <v>0</v>
      </c>
      <c r="N347" s="48">
        <v>0</v>
      </c>
      <c r="O347" s="39">
        <f>Table3[[#This Row],[C&amp;I Incentive Disbursements]]/'[1]1.) CLM Reference'!$B$5</f>
        <v>0</v>
      </c>
    </row>
    <row r="348" spans="1:15" x14ac:dyDescent="0.25">
      <c r="A348" s="47">
        <v>9011870100</v>
      </c>
      <c r="B348" t="s">
        <v>1862</v>
      </c>
      <c r="C348" t="s">
        <v>1774</v>
      </c>
      <c r="D348" s="46">
        <f>Table3[[#This Row],[Residential CLM $ Collected]]+Table3[[#This Row],[C&amp;I CLM $ Collected]]</f>
        <v>101090.32000199999</v>
      </c>
      <c r="E348" s="39">
        <f>Table3[[#This Row],[CLM $ Collected ]]/'[1]1.) CLM Reference'!$B$4</f>
        <v>9.5506220333431478E-4</v>
      </c>
      <c r="F348" s="46">
        <f>Table3[[#This Row],[Residential Incentive Disbursements]]+Table3[[#This Row],[C&amp;I Incentive Disbursements]]</f>
        <v>49201.25</v>
      </c>
      <c r="G348" s="39">
        <f>Table3[[#This Row],[Incentive Disbursements]]/'[1]1.) CLM Reference'!$B$5</f>
        <v>5.5487809032817232E-4</v>
      </c>
      <c r="H348" s="46">
        <v>93200.723090999993</v>
      </c>
      <c r="I348" s="39">
        <f>Table3[[#This Row],[Residential CLM $ Collected]]/'[1]1.) CLM Reference'!$B$4</f>
        <v>8.805243464050837E-4</v>
      </c>
      <c r="J348" s="48">
        <v>48851.25</v>
      </c>
      <c r="K348" s="39">
        <f>Table3[[#This Row],[Residential Incentive Disbursements]]/'[1]1.) CLM Reference'!$B$5</f>
        <v>5.5093088712469959E-4</v>
      </c>
      <c r="L348" s="40">
        <v>7889.5969109999996</v>
      </c>
      <c r="M348" s="39">
        <f>Table3[[#This Row],[C&amp;I CLM $ Collected]]/'[1]1.) CLM Reference'!$B$4</f>
        <v>7.4537856929231087E-5</v>
      </c>
      <c r="N348" s="48">
        <v>350</v>
      </c>
      <c r="O348" s="39">
        <f>Table3[[#This Row],[C&amp;I Incentive Disbursements]]/'[1]1.) CLM Reference'!$B$5</f>
        <v>3.9472032034726825E-6</v>
      </c>
    </row>
    <row r="349" spans="1:15" x14ac:dyDescent="0.25">
      <c r="A349" s="47">
        <v>9011701100</v>
      </c>
      <c r="B349" t="s">
        <v>1861</v>
      </c>
      <c r="C349" t="s">
        <v>1774</v>
      </c>
      <c r="D349" s="46">
        <f>Table3[[#This Row],[Residential CLM $ Collected]]+Table3[[#This Row],[C&amp;I CLM $ Collected]]</f>
        <v>262290.94712099945</v>
      </c>
      <c r="E349" s="39">
        <f>Table3[[#This Row],[CLM $ Collected ]]/'[1]1.) CLM Reference'!$B$4</f>
        <v>2.4780233148640738E-3</v>
      </c>
      <c r="F349" s="46">
        <f>Table3[[#This Row],[Residential Incentive Disbursements]]+Table3[[#This Row],[C&amp;I Incentive Disbursements]]</f>
        <v>357346.74</v>
      </c>
      <c r="G349" s="39">
        <f>Table3[[#This Row],[Incentive Disbursements]]/'[1]1.) CLM Reference'!$B$5</f>
        <v>4.0300577053671988E-3</v>
      </c>
      <c r="H349" s="46">
        <v>208756.81997099944</v>
      </c>
      <c r="I349" s="39">
        <f>Table3[[#This Row],[Residential CLM $ Collected]]/'[1]1.) CLM Reference'!$B$4</f>
        <v>1.972253608838345E-3</v>
      </c>
      <c r="J349" s="48">
        <v>347821.74</v>
      </c>
      <c r="K349" s="39">
        <f>Table3[[#This Row],[Residential Incentive Disbursements]]/'[1]1.) CLM Reference'!$B$5</f>
        <v>3.9226373896155495E-3</v>
      </c>
      <c r="L349" s="40">
        <v>53534.12715</v>
      </c>
      <c r="M349" s="39">
        <f>Table3[[#This Row],[C&amp;I CLM $ Collected]]/'[1]1.) CLM Reference'!$B$4</f>
        <v>5.0576970602572854E-4</v>
      </c>
      <c r="N349" s="48">
        <v>9525</v>
      </c>
      <c r="O349" s="39">
        <f>Table3[[#This Row],[C&amp;I Incentive Disbursements]]/'[1]1.) CLM Reference'!$B$5</f>
        <v>1.0742031575164942E-4</v>
      </c>
    </row>
    <row r="350" spans="1:15" x14ac:dyDescent="0.25">
      <c r="A350" s="47">
        <v>9011701200</v>
      </c>
      <c r="B350" t="s">
        <v>1861</v>
      </c>
      <c r="C350" t="s">
        <v>1774</v>
      </c>
      <c r="D350" s="46">
        <f>Table3[[#This Row],[Residential CLM $ Collected]]+Table3[[#This Row],[C&amp;I CLM $ Collected]]</f>
        <v>103570.995465</v>
      </c>
      <c r="E350" s="39">
        <f>Table3[[#This Row],[CLM $ Collected ]]/'[1]1.) CLM Reference'!$B$4</f>
        <v>9.7849866464340234E-4</v>
      </c>
      <c r="F350" s="46">
        <f>Table3[[#This Row],[Residential Incentive Disbursements]]+Table3[[#This Row],[C&amp;I Incentive Disbursements]]</f>
        <v>26355.14</v>
      </c>
      <c r="G350" s="39">
        <f>Table3[[#This Row],[Incentive Disbursements]]/'[1]1.) CLM Reference'!$B$5</f>
        <v>2.9722598010277436E-4</v>
      </c>
      <c r="H350" s="46">
        <v>103570.995465</v>
      </c>
      <c r="I350" s="39">
        <f>Table3[[#This Row],[Residential CLM $ Collected]]/'[1]1.) CLM Reference'!$B$4</f>
        <v>9.7849866464340234E-4</v>
      </c>
      <c r="J350" s="48">
        <v>26355.14</v>
      </c>
      <c r="K350" s="39">
        <f>Table3[[#This Row],[Residential Incentive Disbursements]]/'[1]1.) CLM Reference'!$B$5</f>
        <v>2.9722598010277436E-4</v>
      </c>
      <c r="L350" s="40">
        <v>0</v>
      </c>
      <c r="M350" s="39">
        <f>Table3[[#This Row],[C&amp;I CLM $ Collected]]/'[1]1.) CLM Reference'!$B$4</f>
        <v>0</v>
      </c>
      <c r="N350" s="48">
        <v>0</v>
      </c>
      <c r="O350" s="39">
        <f>Table3[[#This Row],[C&amp;I Incentive Disbursements]]/'[1]1.) CLM Reference'!$B$5</f>
        <v>0</v>
      </c>
    </row>
    <row r="351" spans="1:15" x14ac:dyDescent="0.25">
      <c r="A351" s="47">
        <v>9011705400</v>
      </c>
      <c r="B351" t="s">
        <v>1861</v>
      </c>
      <c r="C351" t="s">
        <v>1774</v>
      </c>
      <c r="D351" s="46">
        <f>Table3[[#This Row],[Residential CLM $ Collected]]+Table3[[#This Row],[C&amp;I CLM $ Collected]]</f>
        <v>59.461289999999998</v>
      </c>
      <c r="E351" s="39">
        <f>Table3[[#This Row],[CLM $ Collected ]]/'[1]1.) CLM Reference'!$B$4</f>
        <v>5.61767245759803E-7</v>
      </c>
      <c r="F351" s="46">
        <f>Table3[[#This Row],[Residential Incentive Disbursements]]+Table3[[#This Row],[C&amp;I Incentive Disbursements]]</f>
        <v>0</v>
      </c>
      <c r="G351" s="39">
        <f>Table3[[#This Row],[Incentive Disbursements]]/'[1]1.) CLM Reference'!$B$5</f>
        <v>0</v>
      </c>
      <c r="H351" s="46">
        <v>59.461289999999998</v>
      </c>
      <c r="I351" s="39">
        <f>Table3[[#This Row],[Residential CLM $ Collected]]/'[1]1.) CLM Reference'!$B$4</f>
        <v>5.61767245759803E-7</v>
      </c>
      <c r="J351" s="48">
        <v>0</v>
      </c>
      <c r="K351" s="39">
        <f>Table3[[#This Row],[Residential Incentive Disbursements]]/'[1]1.) CLM Reference'!$B$5</f>
        <v>0</v>
      </c>
      <c r="L351" s="40">
        <v>0</v>
      </c>
      <c r="M351" s="39">
        <f>Table3[[#This Row],[C&amp;I CLM $ Collected]]/'[1]1.) CLM Reference'!$B$4</f>
        <v>0</v>
      </c>
      <c r="N351" s="48">
        <v>0</v>
      </c>
      <c r="O351" s="39">
        <f>Table3[[#This Row],[C&amp;I Incentive Disbursements]]/'[1]1.) CLM Reference'!$B$5</f>
        <v>0</v>
      </c>
    </row>
    <row r="352" spans="1:15" x14ac:dyDescent="0.25">
      <c r="A352" s="47">
        <v>9011980000</v>
      </c>
      <c r="B352" t="s">
        <v>1861</v>
      </c>
      <c r="C352" t="s">
        <v>1774</v>
      </c>
      <c r="D352" s="46">
        <f>Table3[[#This Row],[Residential CLM $ Collected]]+Table3[[#This Row],[C&amp;I CLM $ Collected]]</f>
        <v>123.14672999999999</v>
      </c>
      <c r="E352" s="39">
        <f>Table3[[#This Row],[CLM $ Collected ]]/'[1]1.) CLM Reference'!$B$4</f>
        <v>1.1634426252176181E-6</v>
      </c>
      <c r="F352" s="46">
        <f>Table3[[#This Row],[Residential Incentive Disbursements]]+Table3[[#This Row],[C&amp;I Incentive Disbursements]]</f>
        <v>0</v>
      </c>
      <c r="G352" s="39">
        <f>Table3[[#This Row],[Incentive Disbursements]]/'[1]1.) CLM Reference'!$B$5</f>
        <v>0</v>
      </c>
      <c r="H352" s="46">
        <v>123.14672999999999</v>
      </c>
      <c r="I352" s="39">
        <f>Table3[[#This Row],[Residential CLM $ Collected]]/'[1]1.) CLM Reference'!$B$4</f>
        <v>1.1634426252176181E-6</v>
      </c>
      <c r="J352" s="48">
        <v>0</v>
      </c>
      <c r="K352" s="39">
        <f>Table3[[#This Row],[Residential Incentive Disbursements]]/'[1]1.) CLM Reference'!$B$5</f>
        <v>0</v>
      </c>
      <c r="L352" s="40">
        <v>0</v>
      </c>
      <c r="M352" s="39">
        <f>Table3[[#This Row],[C&amp;I CLM $ Collected]]/'[1]1.) CLM Reference'!$B$4</f>
        <v>0</v>
      </c>
      <c r="N352" s="48">
        <v>0</v>
      </c>
      <c r="O352" s="39">
        <f>Table3[[#This Row],[C&amp;I Incentive Disbursements]]/'[1]1.) CLM Reference'!$B$5</f>
        <v>0</v>
      </c>
    </row>
    <row r="353" spans="1:15" x14ac:dyDescent="0.25">
      <c r="A353" s="47">
        <v>9001010101</v>
      </c>
      <c r="B353" t="s">
        <v>1860</v>
      </c>
      <c r="C353" t="s">
        <v>1774</v>
      </c>
      <c r="D353" s="46">
        <f>Table3[[#This Row],[Residential CLM $ Collected]]+Table3[[#This Row],[C&amp;I CLM $ Collected]]</f>
        <v>33679.229597999947</v>
      </c>
      <c r="E353" s="39">
        <f>Table3[[#This Row],[CLM $ Collected ]]/'[1]1.) CLM Reference'!$B$4</f>
        <v>3.1818832135294188E-4</v>
      </c>
      <c r="F353" s="46">
        <f>Table3[[#This Row],[Residential Incentive Disbursements]]+Table3[[#This Row],[C&amp;I Incentive Disbursements]]</f>
        <v>0</v>
      </c>
      <c r="G353" s="39">
        <f>Table3[[#This Row],[Incentive Disbursements]]/'[1]1.) CLM Reference'!$B$5</f>
        <v>0</v>
      </c>
      <c r="H353" s="46">
        <v>20642.00922</v>
      </c>
      <c r="I353" s="39">
        <f>Table3[[#This Row],[Residential CLM $ Collected]]/'[1]1.) CLM Reference'!$B$4</f>
        <v>1.9501771095897617E-4</v>
      </c>
      <c r="J353" s="48">
        <v>0</v>
      </c>
      <c r="K353" s="39">
        <f>Table3[[#This Row],[Residential Incentive Disbursements]]/'[1]1.) CLM Reference'!$B$5</f>
        <v>0</v>
      </c>
      <c r="L353" s="40">
        <v>13037.220377999944</v>
      </c>
      <c r="M353" s="39">
        <f>Table3[[#This Row],[C&amp;I CLM $ Collected]]/'[1]1.) CLM Reference'!$B$4</f>
        <v>1.2317061039396565E-4</v>
      </c>
      <c r="N353" s="48">
        <v>0</v>
      </c>
      <c r="O353" s="39">
        <f>Table3[[#This Row],[C&amp;I Incentive Disbursements]]/'[1]1.) CLM Reference'!$B$5</f>
        <v>0</v>
      </c>
    </row>
    <row r="354" spans="1:15" x14ac:dyDescent="0.25">
      <c r="A354" s="47">
        <v>9011695201</v>
      </c>
      <c r="B354" t="s">
        <v>1860</v>
      </c>
      <c r="C354" t="s">
        <v>1774</v>
      </c>
      <c r="D354" s="46">
        <f>Table3[[#This Row],[Residential CLM $ Collected]]+Table3[[#This Row],[C&amp;I CLM $ Collected]]</f>
        <v>90.742679999999993</v>
      </c>
      <c r="E354" s="39">
        <f>Table3[[#This Row],[CLM $ Collected ]]/'[1]1.) CLM Reference'!$B$4</f>
        <v>8.5730170698387406E-7</v>
      </c>
      <c r="F354" s="46">
        <f>Table3[[#This Row],[Residential Incentive Disbursements]]+Table3[[#This Row],[C&amp;I Incentive Disbursements]]</f>
        <v>0</v>
      </c>
      <c r="G354" s="39">
        <f>Table3[[#This Row],[Incentive Disbursements]]/'[1]1.) CLM Reference'!$B$5</f>
        <v>0</v>
      </c>
      <c r="H354" s="46">
        <v>90.742679999999993</v>
      </c>
      <c r="I354" s="39">
        <f>Table3[[#This Row],[Residential CLM $ Collected]]/'[1]1.) CLM Reference'!$B$4</f>
        <v>8.5730170698387406E-7</v>
      </c>
      <c r="J354" s="48">
        <v>0</v>
      </c>
      <c r="K354" s="39">
        <f>Table3[[#This Row],[Residential Incentive Disbursements]]/'[1]1.) CLM Reference'!$B$5</f>
        <v>0</v>
      </c>
      <c r="L354" s="40">
        <v>0</v>
      </c>
      <c r="M354" s="39">
        <f>Table3[[#This Row],[C&amp;I CLM $ Collected]]/'[1]1.) CLM Reference'!$B$4</f>
        <v>0</v>
      </c>
      <c r="N354" s="48">
        <v>0</v>
      </c>
      <c r="O354" s="39">
        <f>Table3[[#This Row],[C&amp;I Incentive Disbursements]]/'[1]1.) CLM Reference'!$B$5</f>
        <v>0</v>
      </c>
    </row>
    <row r="355" spans="1:15" x14ac:dyDescent="0.25">
      <c r="A355" s="47">
        <v>9011701100</v>
      </c>
      <c r="B355" t="s">
        <v>1860</v>
      </c>
      <c r="C355" t="s">
        <v>1774</v>
      </c>
      <c r="D355" s="46">
        <f>Table3[[#This Row],[Residential CLM $ Collected]]+Table3[[#This Row],[C&amp;I CLM $ Collected]]</f>
        <v>116.75663999999999</v>
      </c>
      <c r="E355" s="39">
        <f>Table3[[#This Row],[CLM $ Collected ]]/'[1]1.) CLM Reference'!$B$4</f>
        <v>1.1030715290059943E-6</v>
      </c>
      <c r="F355" s="46">
        <f>Table3[[#This Row],[Residential Incentive Disbursements]]+Table3[[#This Row],[C&amp;I Incentive Disbursements]]</f>
        <v>0</v>
      </c>
      <c r="G355" s="39">
        <f>Table3[[#This Row],[Incentive Disbursements]]/'[1]1.) CLM Reference'!$B$5</f>
        <v>0</v>
      </c>
      <c r="H355" s="46">
        <v>116.75663999999999</v>
      </c>
      <c r="I355" s="39">
        <f>Table3[[#This Row],[Residential CLM $ Collected]]/'[1]1.) CLM Reference'!$B$4</f>
        <v>1.1030715290059943E-6</v>
      </c>
      <c r="J355" s="48">
        <v>0</v>
      </c>
      <c r="K355" s="39">
        <f>Table3[[#This Row],[Residential Incentive Disbursements]]/'[1]1.) CLM Reference'!$B$5</f>
        <v>0</v>
      </c>
      <c r="L355" s="40">
        <v>0</v>
      </c>
      <c r="M355" s="39">
        <f>Table3[[#This Row],[C&amp;I CLM $ Collected]]/'[1]1.) CLM Reference'!$B$4</f>
        <v>0</v>
      </c>
      <c r="N355" s="48">
        <v>0</v>
      </c>
      <c r="O355" s="39">
        <f>Table3[[#This Row],[C&amp;I Incentive Disbursements]]/'[1]1.) CLM Reference'!$B$5</f>
        <v>0</v>
      </c>
    </row>
    <row r="356" spans="1:15" x14ac:dyDescent="0.25">
      <c r="A356" s="47">
        <v>9011708100</v>
      </c>
      <c r="B356" t="s">
        <v>1860</v>
      </c>
      <c r="C356" t="s">
        <v>1774</v>
      </c>
      <c r="D356" s="46">
        <f>Table3[[#This Row],[Residential CLM $ Collected]]+Table3[[#This Row],[C&amp;I CLM $ Collected]]</f>
        <v>41.878619999999998</v>
      </c>
      <c r="E356" s="39">
        <f>Table3[[#This Row],[CLM $ Collected ]]/'[1]1.) CLM Reference'!$B$4</f>
        <v>3.9565298723962097E-7</v>
      </c>
      <c r="F356" s="46">
        <f>Table3[[#This Row],[Residential Incentive Disbursements]]+Table3[[#This Row],[C&amp;I Incentive Disbursements]]</f>
        <v>0</v>
      </c>
      <c r="G356" s="39">
        <f>Table3[[#This Row],[Incentive Disbursements]]/'[1]1.) CLM Reference'!$B$5</f>
        <v>0</v>
      </c>
      <c r="H356" s="46">
        <v>41.878619999999998</v>
      </c>
      <c r="I356" s="39">
        <f>Table3[[#This Row],[Residential CLM $ Collected]]/'[1]1.) CLM Reference'!$B$4</f>
        <v>3.9565298723962097E-7</v>
      </c>
      <c r="J356" s="48">
        <v>0</v>
      </c>
      <c r="K356" s="39">
        <f>Table3[[#This Row],[Residential Incentive Disbursements]]/'[1]1.) CLM Reference'!$B$5</f>
        <v>0</v>
      </c>
      <c r="L356" s="40">
        <v>0</v>
      </c>
      <c r="M356" s="39">
        <f>Table3[[#This Row],[C&amp;I CLM $ Collected]]/'[1]1.) CLM Reference'!$B$4</f>
        <v>0</v>
      </c>
      <c r="N356" s="48">
        <v>0</v>
      </c>
      <c r="O356" s="39">
        <f>Table3[[#This Row],[C&amp;I Incentive Disbursements]]/'[1]1.) CLM Reference'!$B$5</f>
        <v>0</v>
      </c>
    </row>
    <row r="357" spans="1:15" x14ac:dyDescent="0.25">
      <c r="A357" s="47">
        <v>9011709100</v>
      </c>
      <c r="B357" t="s">
        <v>1860</v>
      </c>
      <c r="C357" t="s">
        <v>1774</v>
      </c>
      <c r="D357" s="46">
        <f>Table3[[#This Row],[Residential CLM $ Collected]]+Table3[[#This Row],[C&amp;I CLM $ Collected]]</f>
        <v>963.86938199999997</v>
      </c>
      <c r="E357" s="39">
        <f>Table3[[#This Row],[CLM $ Collected ]]/'[1]1.) CLM Reference'!$B$4</f>
        <v>9.1062647311947553E-6</v>
      </c>
      <c r="F357" s="46">
        <f>Table3[[#This Row],[Residential Incentive Disbursements]]+Table3[[#This Row],[C&amp;I Incentive Disbursements]]</f>
        <v>0</v>
      </c>
      <c r="G357" s="39">
        <f>Table3[[#This Row],[Incentive Disbursements]]/'[1]1.) CLM Reference'!$B$5</f>
        <v>0</v>
      </c>
      <c r="H357" s="46">
        <v>963.86938199999997</v>
      </c>
      <c r="I357" s="39">
        <f>Table3[[#This Row],[Residential CLM $ Collected]]/'[1]1.) CLM Reference'!$B$4</f>
        <v>9.1062647311947553E-6</v>
      </c>
      <c r="J357" s="48">
        <v>0</v>
      </c>
      <c r="K357" s="39">
        <f>Table3[[#This Row],[Residential Incentive Disbursements]]/'[1]1.) CLM Reference'!$B$5</f>
        <v>0</v>
      </c>
      <c r="L357" s="40">
        <v>0</v>
      </c>
      <c r="M357" s="39">
        <f>Table3[[#This Row],[C&amp;I CLM $ Collected]]/'[1]1.) CLM Reference'!$B$4</f>
        <v>0</v>
      </c>
      <c r="N357" s="48">
        <v>0</v>
      </c>
      <c r="O357" s="39">
        <f>Table3[[#This Row],[C&amp;I Incentive Disbursements]]/'[1]1.) CLM Reference'!$B$5</f>
        <v>0</v>
      </c>
    </row>
    <row r="358" spans="1:15" x14ac:dyDescent="0.25">
      <c r="A358" s="47">
        <v>9011710100</v>
      </c>
      <c r="B358" t="s">
        <v>1860</v>
      </c>
      <c r="C358" t="s">
        <v>1774</v>
      </c>
      <c r="D358" s="46">
        <f>Table3[[#This Row],[Residential CLM $ Collected]]+Table3[[#This Row],[C&amp;I CLM $ Collected]]</f>
        <v>70987.469552999944</v>
      </c>
      <c r="E358" s="39">
        <f>Table3[[#This Row],[CLM $ Collected ]]/'[1]1.) CLM Reference'!$B$4</f>
        <v>6.706621274823781E-4</v>
      </c>
      <c r="F358" s="46">
        <f>Table3[[#This Row],[Residential Incentive Disbursements]]+Table3[[#This Row],[C&amp;I Incentive Disbursements]]</f>
        <v>214923.24</v>
      </c>
      <c r="G358" s="39">
        <f>Table3[[#This Row],[Incentive Disbursements]]/'[1]1.) CLM Reference'!$B$5</f>
        <v>2.4238448612249374E-3</v>
      </c>
      <c r="H358" s="46">
        <v>61573.670613000002</v>
      </c>
      <c r="I358" s="39">
        <f>Table3[[#This Row],[Residential CLM $ Collected]]/'[1]1.) CLM Reference'!$B$4</f>
        <v>5.8172419992210615E-4</v>
      </c>
      <c r="J358" s="48">
        <v>214693.24</v>
      </c>
      <c r="K358" s="39">
        <f>Table3[[#This Row],[Residential Incentive Disbursements]]/'[1]1.) CLM Reference'!$B$5</f>
        <v>2.4212509848340839E-3</v>
      </c>
      <c r="L358" s="40">
        <v>9413.7989399999424</v>
      </c>
      <c r="M358" s="39">
        <f>Table3[[#This Row],[C&amp;I CLM $ Collected]]/'[1]1.) CLM Reference'!$B$4</f>
        <v>8.893792756027191E-5</v>
      </c>
      <c r="N358" s="48">
        <v>230</v>
      </c>
      <c r="O358" s="39">
        <f>Table3[[#This Row],[C&amp;I Incentive Disbursements]]/'[1]1.) CLM Reference'!$B$5</f>
        <v>2.5938763908534771E-6</v>
      </c>
    </row>
    <row r="359" spans="1:15" x14ac:dyDescent="0.25">
      <c r="A359" s="47">
        <v>9011711100</v>
      </c>
      <c r="B359" t="s">
        <v>1860</v>
      </c>
      <c r="C359" t="s">
        <v>1774</v>
      </c>
      <c r="D359" s="46">
        <f>Table3[[#This Row],[Residential CLM $ Collected]]+Table3[[#This Row],[C&amp;I CLM $ Collected]]</f>
        <v>82.918079999999989</v>
      </c>
      <c r="E359" s="39">
        <f>Table3[[#This Row],[CLM $ Collected ]]/'[1]1.) CLM Reference'!$B$4</f>
        <v>7.8337791570433471E-7</v>
      </c>
      <c r="F359" s="46">
        <f>Table3[[#This Row],[Residential Incentive Disbursements]]+Table3[[#This Row],[C&amp;I Incentive Disbursements]]</f>
        <v>0</v>
      </c>
      <c r="G359" s="39">
        <f>Table3[[#This Row],[Incentive Disbursements]]/'[1]1.) CLM Reference'!$B$5</f>
        <v>0</v>
      </c>
      <c r="H359" s="46">
        <v>82.918079999999989</v>
      </c>
      <c r="I359" s="39">
        <f>Table3[[#This Row],[Residential CLM $ Collected]]/'[1]1.) CLM Reference'!$B$4</f>
        <v>7.8337791570433471E-7</v>
      </c>
      <c r="J359" s="48">
        <v>0</v>
      </c>
      <c r="K359" s="39">
        <f>Table3[[#This Row],[Residential Incentive Disbursements]]/'[1]1.) CLM Reference'!$B$5</f>
        <v>0</v>
      </c>
      <c r="L359" s="40">
        <v>0</v>
      </c>
      <c r="M359" s="39">
        <f>Table3[[#This Row],[C&amp;I CLM $ Collected]]/'[1]1.) CLM Reference'!$B$4</f>
        <v>0</v>
      </c>
      <c r="N359" s="48">
        <v>0</v>
      </c>
      <c r="O359" s="39">
        <f>Table3[[#This Row],[C&amp;I Incentive Disbursements]]/'[1]1.) CLM Reference'!$B$5</f>
        <v>0</v>
      </c>
    </row>
    <row r="360" spans="1:15" x14ac:dyDescent="0.25">
      <c r="A360" s="47">
        <v>9013850200</v>
      </c>
      <c r="B360" t="s">
        <v>1860</v>
      </c>
      <c r="C360" t="s">
        <v>1774</v>
      </c>
      <c r="D360" s="46">
        <f>Table3[[#This Row],[Residential CLM $ Collected]]+Table3[[#This Row],[C&amp;I CLM $ Collected]]</f>
        <v>47.429549999999999</v>
      </c>
      <c r="E360" s="39">
        <f>Table3[[#This Row],[CLM $ Collected ]]/'[1]1.) CLM Reference'!$B$4</f>
        <v>4.4809602467633757E-7</v>
      </c>
      <c r="F360" s="46">
        <f>Table3[[#This Row],[Residential Incentive Disbursements]]+Table3[[#This Row],[C&amp;I Incentive Disbursements]]</f>
        <v>0</v>
      </c>
      <c r="G360" s="39">
        <f>Table3[[#This Row],[Incentive Disbursements]]/'[1]1.) CLM Reference'!$B$5</f>
        <v>0</v>
      </c>
      <c r="H360" s="46">
        <v>47.429549999999999</v>
      </c>
      <c r="I360" s="39">
        <f>Table3[[#This Row],[Residential CLM $ Collected]]/'[1]1.) CLM Reference'!$B$4</f>
        <v>4.4809602467633757E-7</v>
      </c>
      <c r="J360" s="48">
        <v>0</v>
      </c>
      <c r="K360" s="39">
        <f>Table3[[#This Row],[Residential Incentive Disbursements]]/'[1]1.) CLM Reference'!$B$5</f>
        <v>0</v>
      </c>
      <c r="L360" s="40">
        <v>0</v>
      </c>
      <c r="M360" s="39">
        <f>Table3[[#This Row],[C&amp;I CLM $ Collected]]/'[1]1.) CLM Reference'!$B$4</f>
        <v>0</v>
      </c>
      <c r="N360" s="48">
        <v>0</v>
      </c>
      <c r="O360" s="39">
        <f>Table3[[#This Row],[C&amp;I Incentive Disbursements]]/'[1]1.) CLM Reference'!$B$5</f>
        <v>0</v>
      </c>
    </row>
    <row r="361" spans="1:15" x14ac:dyDescent="0.25">
      <c r="A361" s="47">
        <v>9015906100</v>
      </c>
      <c r="B361" t="s">
        <v>1860</v>
      </c>
      <c r="C361" t="s">
        <v>1774</v>
      </c>
      <c r="D361" s="46">
        <f>Table3[[#This Row],[Residential CLM $ Collected]]+Table3[[#This Row],[C&amp;I CLM $ Collected]]</f>
        <v>30.498929999999998</v>
      </c>
      <c r="E361" s="39">
        <f>Table3[[#This Row],[CLM $ Collected ]]/'[1]1.) CLM Reference'!$B$4</f>
        <v>2.8814208209611714E-7</v>
      </c>
      <c r="F361" s="46">
        <f>Table3[[#This Row],[Residential Incentive Disbursements]]+Table3[[#This Row],[C&amp;I Incentive Disbursements]]</f>
        <v>0</v>
      </c>
      <c r="G361" s="39">
        <f>Table3[[#This Row],[Incentive Disbursements]]/'[1]1.) CLM Reference'!$B$5</f>
        <v>0</v>
      </c>
      <c r="H361" s="46">
        <v>30.498929999999998</v>
      </c>
      <c r="I361" s="39">
        <f>Table3[[#This Row],[Residential CLM $ Collected]]/'[1]1.) CLM Reference'!$B$4</f>
        <v>2.8814208209611714E-7</v>
      </c>
      <c r="J361" s="48">
        <v>0</v>
      </c>
      <c r="K361" s="39">
        <f>Table3[[#This Row],[Residential Incentive Disbursements]]/'[1]1.) CLM Reference'!$B$5</f>
        <v>0</v>
      </c>
      <c r="L361" s="40">
        <v>0</v>
      </c>
      <c r="M361" s="39">
        <f>Table3[[#This Row],[C&amp;I CLM $ Collected]]/'[1]1.) CLM Reference'!$B$4</f>
        <v>0</v>
      </c>
      <c r="N361" s="48">
        <v>0</v>
      </c>
      <c r="O361" s="39">
        <f>Table3[[#This Row],[C&amp;I Incentive Disbursements]]/'[1]1.) CLM Reference'!$B$5</f>
        <v>0</v>
      </c>
    </row>
    <row r="362" spans="1:15" x14ac:dyDescent="0.25">
      <c r="A362" s="47">
        <v>9015907200</v>
      </c>
      <c r="B362" t="s">
        <v>1860</v>
      </c>
      <c r="C362" t="s">
        <v>1774</v>
      </c>
      <c r="D362" s="46">
        <f>Table3[[#This Row],[Residential CLM $ Collected]]+Table3[[#This Row],[C&amp;I CLM $ Collected]]</f>
        <v>29.535029999999999</v>
      </c>
      <c r="E362" s="39">
        <f>Table3[[#This Row],[CLM $ Collected ]]/'[1]1.) CLM Reference'!$B$4</f>
        <v>2.79035528097913E-7</v>
      </c>
      <c r="F362" s="46">
        <f>Table3[[#This Row],[Residential Incentive Disbursements]]+Table3[[#This Row],[C&amp;I Incentive Disbursements]]</f>
        <v>0</v>
      </c>
      <c r="G362" s="39">
        <f>Table3[[#This Row],[Incentive Disbursements]]/'[1]1.) CLM Reference'!$B$5</f>
        <v>0</v>
      </c>
      <c r="H362" s="46">
        <v>29.535029999999999</v>
      </c>
      <c r="I362" s="39">
        <f>Table3[[#This Row],[Residential CLM $ Collected]]/'[1]1.) CLM Reference'!$B$4</f>
        <v>2.79035528097913E-7</v>
      </c>
      <c r="J362" s="48">
        <v>0</v>
      </c>
      <c r="K362" s="39">
        <f>Table3[[#This Row],[Residential Incentive Disbursements]]/'[1]1.) CLM Reference'!$B$5</f>
        <v>0</v>
      </c>
      <c r="L362" s="40">
        <v>0</v>
      </c>
      <c r="M362" s="39">
        <f>Table3[[#This Row],[C&amp;I CLM $ Collected]]/'[1]1.) CLM Reference'!$B$4</f>
        <v>0</v>
      </c>
      <c r="N362" s="48">
        <v>0</v>
      </c>
      <c r="O362" s="39">
        <f>Table3[[#This Row],[C&amp;I Incentive Disbursements]]/'[1]1.) CLM Reference'!$B$5</f>
        <v>0</v>
      </c>
    </row>
    <row r="363" spans="1:15" x14ac:dyDescent="0.25">
      <c r="A363" s="47">
        <v>9015908100</v>
      </c>
      <c r="B363" t="s">
        <v>1860</v>
      </c>
      <c r="C363" t="s">
        <v>1774</v>
      </c>
      <c r="D363" s="46">
        <f>Table3[[#This Row],[Residential CLM $ Collected]]+Table3[[#This Row],[C&amp;I CLM $ Collected]]</f>
        <v>55.758779999999994</v>
      </c>
      <c r="E363" s="39">
        <f>Table3[[#This Row],[CLM $ Collected ]]/'[1]1.) CLM Reference'!$B$4</f>
        <v>5.267873648137601E-7</v>
      </c>
      <c r="F363" s="46">
        <f>Table3[[#This Row],[Residential Incentive Disbursements]]+Table3[[#This Row],[C&amp;I Incentive Disbursements]]</f>
        <v>0</v>
      </c>
      <c r="G363" s="39">
        <f>Table3[[#This Row],[Incentive Disbursements]]/'[1]1.) CLM Reference'!$B$5</f>
        <v>0</v>
      </c>
      <c r="H363" s="46">
        <v>55.758779999999994</v>
      </c>
      <c r="I363" s="39">
        <f>Table3[[#This Row],[Residential CLM $ Collected]]/'[1]1.) CLM Reference'!$B$4</f>
        <v>5.267873648137601E-7</v>
      </c>
      <c r="J363" s="48">
        <v>0</v>
      </c>
      <c r="K363" s="39">
        <f>Table3[[#This Row],[Residential Incentive Disbursements]]/'[1]1.) CLM Reference'!$B$5</f>
        <v>0</v>
      </c>
      <c r="L363" s="40">
        <v>0</v>
      </c>
      <c r="M363" s="39">
        <f>Table3[[#This Row],[C&amp;I CLM $ Collected]]/'[1]1.) CLM Reference'!$B$4</f>
        <v>0</v>
      </c>
      <c r="N363" s="48">
        <v>0</v>
      </c>
      <c r="O363" s="39">
        <f>Table3[[#This Row],[C&amp;I Incentive Disbursements]]/'[1]1.) CLM Reference'!$B$5</f>
        <v>0</v>
      </c>
    </row>
    <row r="364" spans="1:15" x14ac:dyDescent="0.25">
      <c r="A364" s="47">
        <v>9005296100</v>
      </c>
      <c r="B364" t="s">
        <v>1859</v>
      </c>
      <c r="C364" t="s">
        <v>1774</v>
      </c>
      <c r="D364" s="46">
        <f>Table3[[#This Row],[Residential CLM $ Collected]]+Table3[[#This Row],[C&amp;I CLM $ Collected]]</f>
        <v>607.23431999999991</v>
      </c>
      <c r="E364" s="39">
        <f>Table3[[#This Row],[CLM $ Collected ]]/'[1]1.) CLM Reference'!$B$4</f>
        <v>5.7369147470098081E-6</v>
      </c>
      <c r="F364" s="46">
        <f>Table3[[#This Row],[Residential Incentive Disbursements]]+Table3[[#This Row],[C&amp;I Incentive Disbursements]]</f>
        <v>0</v>
      </c>
      <c r="G364" s="39">
        <f>Table3[[#This Row],[Incentive Disbursements]]/'[1]1.) CLM Reference'!$B$5</f>
        <v>0</v>
      </c>
      <c r="H364" s="46">
        <v>607.23431999999991</v>
      </c>
      <c r="I364" s="39">
        <f>Table3[[#This Row],[Residential CLM $ Collected]]/'[1]1.) CLM Reference'!$B$4</f>
        <v>5.7369147470098081E-6</v>
      </c>
      <c r="J364" s="48">
        <v>0</v>
      </c>
      <c r="K364" s="39">
        <f>Table3[[#This Row],[Residential Incentive Disbursements]]/'[1]1.) CLM Reference'!$B$5</f>
        <v>0</v>
      </c>
      <c r="L364" s="40">
        <v>0</v>
      </c>
      <c r="M364" s="39">
        <f>Table3[[#This Row],[C&amp;I CLM $ Collected]]/'[1]1.) CLM Reference'!$B$4</f>
        <v>0</v>
      </c>
      <c r="N364" s="48">
        <v>0</v>
      </c>
      <c r="O364" s="39">
        <f>Table3[[#This Row],[C&amp;I Incentive Disbursements]]/'[1]1.) CLM Reference'!$B$5</f>
        <v>0</v>
      </c>
    </row>
    <row r="365" spans="1:15" x14ac:dyDescent="0.25">
      <c r="A365" s="47">
        <v>9005300100</v>
      </c>
      <c r="B365" t="s">
        <v>1859</v>
      </c>
      <c r="C365" t="s">
        <v>1774</v>
      </c>
      <c r="D365" s="46">
        <f>Table3[[#This Row],[Residential CLM $ Collected]]+Table3[[#This Row],[C&amp;I CLM $ Collected]]</f>
        <v>50997.256883999937</v>
      </c>
      <c r="E365" s="39">
        <f>Table3[[#This Row],[CLM $ Collected ]]/'[1]1.) CLM Reference'!$B$4</f>
        <v>4.8180233797534159E-4</v>
      </c>
      <c r="F365" s="46">
        <f>Table3[[#This Row],[Residential Incentive Disbursements]]+Table3[[#This Row],[C&amp;I Incentive Disbursements]]</f>
        <v>10600.38</v>
      </c>
      <c r="G365" s="39">
        <f>Table3[[#This Row],[Incentive Disbursements]]/'[1]1.) CLM Reference'!$B$5</f>
        <v>1.1954815398293643E-4</v>
      </c>
      <c r="H365" s="46">
        <v>50997.256883999937</v>
      </c>
      <c r="I365" s="39">
        <f>Table3[[#This Row],[Residential CLM $ Collected]]/'[1]1.) CLM Reference'!$B$4</f>
        <v>4.8180233797534159E-4</v>
      </c>
      <c r="J365" s="48">
        <v>10600.38</v>
      </c>
      <c r="K365" s="39">
        <f>Table3[[#This Row],[Residential Incentive Disbursements]]/'[1]1.) CLM Reference'!$B$5</f>
        <v>1.1954815398293643E-4</v>
      </c>
      <c r="L365" s="40">
        <v>0</v>
      </c>
      <c r="M365" s="39">
        <f>Table3[[#This Row],[C&amp;I CLM $ Collected]]/'[1]1.) CLM Reference'!$B$4</f>
        <v>0</v>
      </c>
      <c r="N365" s="48">
        <v>0</v>
      </c>
      <c r="O365" s="39">
        <f>Table3[[#This Row],[C&amp;I Incentive Disbursements]]/'[1]1.) CLM Reference'!$B$5</f>
        <v>0</v>
      </c>
    </row>
    <row r="366" spans="1:15" x14ac:dyDescent="0.25">
      <c r="A366" s="47">
        <v>9005300400</v>
      </c>
      <c r="B366" t="s">
        <v>1859</v>
      </c>
      <c r="C366" t="s">
        <v>1774</v>
      </c>
      <c r="D366" s="46">
        <f>Table3[[#This Row],[Residential CLM $ Collected]]+Table3[[#This Row],[C&amp;I CLM $ Collected]]</f>
        <v>33826.149504000001</v>
      </c>
      <c r="E366" s="39">
        <f>Table3[[#This Row],[CLM $ Collected ]]/'[1]1.) CLM Reference'!$B$4</f>
        <v>3.1957636374053451E-4</v>
      </c>
      <c r="F366" s="46">
        <f>Table3[[#This Row],[Residential Incentive Disbursements]]+Table3[[#This Row],[C&amp;I Incentive Disbursements]]</f>
        <v>4740.7700000000004</v>
      </c>
      <c r="G366" s="39">
        <f>Table3[[#This Row],[Incentive Disbursements]]/'[1]1.) CLM Reference'!$B$5</f>
        <v>5.3465092945506256E-5</v>
      </c>
      <c r="H366" s="46">
        <v>33826.149504000001</v>
      </c>
      <c r="I366" s="39">
        <f>Table3[[#This Row],[Residential CLM $ Collected]]/'[1]1.) CLM Reference'!$B$4</f>
        <v>3.1957636374053451E-4</v>
      </c>
      <c r="J366" s="48">
        <v>4740.7700000000004</v>
      </c>
      <c r="K366" s="39">
        <f>Table3[[#This Row],[Residential Incentive Disbursements]]/'[1]1.) CLM Reference'!$B$5</f>
        <v>5.3465092945506256E-5</v>
      </c>
      <c r="L366" s="40">
        <v>0</v>
      </c>
      <c r="M366" s="39">
        <f>Table3[[#This Row],[C&amp;I CLM $ Collected]]/'[1]1.) CLM Reference'!$B$4</f>
        <v>0</v>
      </c>
      <c r="N366" s="48">
        <v>0</v>
      </c>
      <c r="O366" s="39">
        <f>Table3[[#This Row],[C&amp;I Incentive Disbursements]]/'[1]1.) CLM Reference'!$B$5</f>
        <v>0</v>
      </c>
    </row>
    <row r="367" spans="1:15" x14ac:dyDescent="0.25">
      <c r="A367" s="47">
        <v>9005300500</v>
      </c>
      <c r="B367" t="s">
        <v>1859</v>
      </c>
      <c r="C367" t="s">
        <v>1774</v>
      </c>
      <c r="D367" s="46">
        <f>Table3[[#This Row],[Residential CLM $ Collected]]+Table3[[#This Row],[C&amp;I CLM $ Collected]]</f>
        <v>194528.31444899942</v>
      </c>
      <c r="E367" s="39">
        <f>Table3[[#This Row],[CLM $ Collected ]]/'[1]1.) CLM Reference'!$B$4</f>
        <v>1.8378281976444053E-3</v>
      </c>
      <c r="F367" s="46">
        <f>Table3[[#This Row],[Residential Incentive Disbursements]]+Table3[[#This Row],[C&amp;I Incentive Disbursements]]</f>
        <v>209333.42620000002</v>
      </c>
      <c r="G367" s="39">
        <f>Table3[[#This Row],[Incentive Disbursements]]/'[1]1.) CLM Reference'!$B$5</f>
        <v>2.3608044871158639E-3</v>
      </c>
      <c r="H367" s="46">
        <v>125416.207035</v>
      </c>
      <c r="I367" s="39">
        <f>Table3[[#This Row],[Residential CLM $ Collected]]/'[1]1.) CLM Reference'!$B$4</f>
        <v>1.1848837655505486E-3</v>
      </c>
      <c r="J367" s="48">
        <v>153739.73000000001</v>
      </c>
      <c r="K367" s="39">
        <f>Table3[[#This Row],[Residential Incentive Disbursements]]/'[1]1.) CLM Reference'!$B$5</f>
        <v>1.7338341564486436E-3</v>
      </c>
      <c r="L367" s="40">
        <v>69112.107413999431</v>
      </c>
      <c r="M367" s="39">
        <f>Table3[[#This Row],[C&amp;I CLM $ Collected]]/'[1]1.) CLM Reference'!$B$4</f>
        <v>6.5294443209385671E-4</v>
      </c>
      <c r="N367" s="48">
        <v>55593.696199999998</v>
      </c>
      <c r="O367" s="39">
        <f>Table3[[#This Row],[C&amp;I Incentive Disbursements]]/'[1]1.) CLM Reference'!$B$5</f>
        <v>6.2697033066722019E-4</v>
      </c>
    </row>
    <row r="368" spans="1:15" x14ac:dyDescent="0.25">
      <c r="A368" s="47">
        <v>9005303100</v>
      </c>
      <c r="B368" t="s">
        <v>1859</v>
      </c>
      <c r="C368" t="s">
        <v>1774</v>
      </c>
      <c r="D368" s="46">
        <f>Table3[[#This Row],[Residential CLM $ Collected]]+Table3[[#This Row],[C&amp;I CLM $ Collected]]</f>
        <v>548.35703999999998</v>
      </c>
      <c r="E368" s="39">
        <f>Table3[[#This Row],[CLM $ Collected ]]/'[1]1.) CLM Reference'!$B$4</f>
        <v>5.1806650016136235E-6</v>
      </c>
      <c r="F368" s="46">
        <f>Table3[[#This Row],[Residential Incentive Disbursements]]+Table3[[#This Row],[C&amp;I Incentive Disbursements]]</f>
        <v>0</v>
      </c>
      <c r="G368" s="39">
        <f>Table3[[#This Row],[Incentive Disbursements]]/'[1]1.) CLM Reference'!$B$5</f>
        <v>0</v>
      </c>
      <c r="H368" s="46">
        <v>548.35703999999998</v>
      </c>
      <c r="I368" s="39">
        <f>Table3[[#This Row],[Residential CLM $ Collected]]/'[1]1.) CLM Reference'!$B$4</f>
        <v>5.1806650016136235E-6</v>
      </c>
      <c r="J368" s="48">
        <v>0</v>
      </c>
      <c r="K368" s="39">
        <f>Table3[[#This Row],[Residential Incentive Disbursements]]/'[1]1.) CLM Reference'!$B$5</f>
        <v>0</v>
      </c>
      <c r="L368" s="40">
        <v>0</v>
      </c>
      <c r="M368" s="39">
        <f>Table3[[#This Row],[C&amp;I CLM $ Collected]]/'[1]1.) CLM Reference'!$B$4</f>
        <v>0</v>
      </c>
      <c r="N368" s="48">
        <v>0</v>
      </c>
      <c r="O368" s="39">
        <f>Table3[[#This Row],[C&amp;I Incentive Disbursements]]/'[1]1.) CLM Reference'!$B$5</f>
        <v>0</v>
      </c>
    </row>
    <row r="369" spans="1:15" x14ac:dyDescent="0.25">
      <c r="A369" s="47">
        <v>9005349100</v>
      </c>
      <c r="B369" t="s">
        <v>1859</v>
      </c>
      <c r="C369" t="s">
        <v>1774</v>
      </c>
      <c r="D369" s="46">
        <f>Table3[[#This Row],[Residential CLM $ Collected]]+Table3[[#This Row],[C&amp;I CLM $ Collected]]</f>
        <v>201.16025999999999</v>
      </c>
      <c r="E369" s="39">
        <f>Table3[[#This Row],[CLM $ Collected ]]/'[1]1.) CLM Reference'!$B$4</f>
        <v>1.9004842514605026E-6</v>
      </c>
      <c r="F369" s="46">
        <f>Table3[[#This Row],[Residential Incentive Disbursements]]+Table3[[#This Row],[C&amp;I Incentive Disbursements]]</f>
        <v>0</v>
      </c>
      <c r="G369" s="39">
        <f>Table3[[#This Row],[Incentive Disbursements]]/'[1]1.) CLM Reference'!$B$5</f>
        <v>0</v>
      </c>
      <c r="H369" s="46">
        <v>201.16025999999999</v>
      </c>
      <c r="I369" s="39">
        <f>Table3[[#This Row],[Residential CLM $ Collected]]/'[1]1.) CLM Reference'!$B$4</f>
        <v>1.9004842514605026E-6</v>
      </c>
      <c r="J369" s="48">
        <v>0</v>
      </c>
      <c r="K369" s="39">
        <f>Table3[[#This Row],[Residential Incentive Disbursements]]/'[1]1.) CLM Reference'!$B$5</f>
        <v>0</v>
      </c>
      <c r="L369" s="40">
        <v>0</v>
      </c>
      <c r="M369" s="39">
        <f>Table3[[#This Row],[C&amp;I CLM $ Collected]]/'[1]1.) CLM Reference'!$B$4</f>
        <v>0</v>
      </c>
      <c r="N369" s="48">
        <v>0</v>
      </c>
      <c r="O369" s="39">
        <f>Table3[[#This Row],[C&amp;I Incentive Disbursements]]/'[1]1.) CLM Reference'!$B$5</f>
        <v>0</v>
      </c>
    </row>
    <row r="370" spans="1:15" x14ac:dyDescent="0.25">
      <c r="A370" s="47">
        <v>9011650100</v>
      </c>
      <c r="B370" t="s">
        <v>1858</v>
      </c>
      <c r="C370" t="s">
        <v>1774</v>
      </c>
      <c r="D370" s="46">
        <f>Table3[[#This Row],[Residential CLM $ Collected]]+Table3[[#This Row],[C&amp;I CLM $ Collected]]</f>
        <v>83061.807695999436</v>
      </c>
      <c r="E370" s="39">
        <f>Table3[[#This Row],[CLM $ Collected ]]/'[1]1.) CLM Reference'!$B$4</f>
        <v>7.8473579932779812E-4</v>
      </c>
      <c r="F370" s="46">
        <f>Table3[[#This Row],[Residential Incentive Disbursements]]+Table3[[#This Row],[C&amp;I Incentive Disbursements]]</f>
        <v>43255.54</v>
      </c>
      <c r="G370" s="39">
        <f>Table3[[#This Row],[Incentive Disbursements]]/'[1]1.) CLM Reference'!$B$5</f>
        <v>4.8782401730268786E-4</v>
      </c>
      <c r="H370" s="46">
        <v>78424.350983999437</v>
      </c>
      <c r="I370" s="39">
        <f>Table3[[#This Row],[Residential CLM $ Collected]]/'[1]1.) CLM Reference'!$B$4</f>
        <v>7.4092290383847138E-4</v>
      </c>
      <c r="J370" s="48">
        <v>42415.54</v>
      </c>
      <c r="K370" s="39">
        <f>Table3[[#This Row],[Residential Incentive Disbursements]]/'[1]1.) CLM Reference'!$B$5</f>
        <v>4.7835072961435342E-4</v>
      </c>
      <c r="L370" s="40">
        <v>4637.4567119999947</v>
      </c>
      <c r="M370" s="39">
        <f>Table3[[#This Row],[C&amp;I CLM $ Collected]]/'[1]1.) CLM Reference'!$B$4</f>
        <v>4.3812895489326741E-5</v>
      </c>
      <c r="N370" s="48">
        <v>840</v>
      </c>
      <c r="O370" s="39">
        <f>Table3[[#This Row],[C&amp;I Incentive Disbursements]]/'[1]1.) CLM Reference'!$B$5</f>
        <v>9.4732876883344372E-6</v>
      </c>
    </row>
    <row r="371" spans="1:15" x14ac:dyDescent="0.25">
      <c r="A371" s="47">
        <v>9009190301</v>
      </c>
      <c r="B371" t="s">
        <v>1857</v>
      </c>
      <c r="C371" t="s">
        <v>1774</v>
      </c>
      <c r="D371" s="46">
        <f>Table3[[#This Row],[Residential CLM $ Collected]]+Table3[[#This Row],[C&amp;I CLM $ Collected]]</f>
        <v>767.0376</v>
      </c>
      <c r="E371" s="39">
        <f>Table3[[#This Row],[CLM $ Collected ]]/'[1]1.) CLM Reference'!$B$4</f>
        <v>7.2466742639826598E-6</v>
      </c>
      <c r="F371" s="46">
        <f>Table3[[#This Row],[Residential Incentive Disbursements]]+Table3[[#This Row],[C&amp;I Incentive Disbursements]]</f>
        <v>0</v>
      </c>
      <c r="G371" s="39">
        <f>Table3[[#This Row],[Incentive Disbursements]]/'[1]1.) CLM Reference'!$B$5</f>
        <v>0</v>
      </c>
      <c r="H371" s="46">
        <v>767.0376</v>
      </c>
      <c r="I371" s="39">
        <f>Table3[[#This Row],[Residential CLM $ Collected]]/'[1]1.) CLM Reference'!$B$4</f>
        <v>7.2466742639826598E-6</v>
      </c>
      <c r="J371" s="48">
        <v>0</v>
      </c>
      <c r="K371" s="39">
        <f>Table3[[#This Row],[Residential Incentive Disbursements]]/'[1]1.) CLM Reference'!$B$5</f>
        <v>0</v>
      </c>
      <c r="L371" s="40">
        <v>0</v>
      </c>
      <c r="M371" s="39">
        <f>Table3[[#This Row],[C&amp;I CLM $ Collected]]/'[1]1.) CLM Reference'!$B$4</f>
        <v>0</v>
      </c>
      <c r="N371" s="48">
        <v>0</v>
      </c>
      <c r="O371" s="39">
        <f>Table3[[#This Row],[C&amp;I Incentive Disbursements]]/'[1]1.) CLM Reference'!$B$5</f>
        <v>0</v>
      </c>
    </row>
    <row r="372" spans="1:15" x14ac:dyDescent="0.25">
      <c r="A372" s="47">
        <v>9009194100</v>
      </c>
      <c r="B372" t="s">
        <v>1857</v>
      </c>
      <c r="C372" t="s">
        <v>1774</v>
      </c>
      <c r="D372" s="46">
        <f>Table3[[#This Row],[Residential CLM $ Collected]]+Table3[[#This Row],[C&amp;I CLM $ Collected]]</f>
        <v>112508.00126999999</v>
      </c>
      <c r="E372" s="39">
        <f>Table3[[#This Row],[CLM $ Collected ]]/'[1]1.) CLM Reference'!$B$4</f>
        <v>1.0629320352684632E-3</v>
      </c>
      <c r="F372" s="46">
        <f>Table3[[#This Row],[Residential Incentive Disbursements]]+Table3[[#This Row],[C&amp;I Incentive Disbursements]]</f>
        <v>25696.6699999999</v>
      </c>
      <c r="G372" s="39">
        <f>Table3[[#This Row],[Incentive Disbursements]]/'[1]1.) CLM Reference'!$B$5</f>
        <v>2.8979993755022851E-4</v>
      </c>
      <c r="H372" s="46">
        <v>112507.03169999999</v>
      </c>
      <c r="I372" s="39">
        <f>Table3[[#This Row],[Residential CLM $ Collected]]/'[1]1.) CLM Reference'!$B$4</f>
        <v>1.0629228751465002E-3</v>
      </c>
      <c r="J372" s="48">
        <v>25696.6699999999</v>
      </c>
      <c r="K372" s="39">
        <f>Table3[[#This Row],[Residential Incentive Disbursements]]/'[1]1.) CLM Reference'!$B$5</f>
        <v>2.8979993755022851E-4</v>
      </c>
      <c r="L372" s="40">
        <v>0.96956999999999993</v>
      </c>
      <c r="M372" s="39">
        <f>Table3[[#This Row],[C&amp;I CLM $ Collected]]/'[1]1.) CLM Reference'!$B$4</f>
        <v>9.160121962899429E-9</v>
      </c>
      <c r="N372" s="48">
        <v>0</v>
      </c>
      <c r="O372" s="39">
        <f>Table3[[#This Row],[C&amp;I Incentive Disbursements]]/'[1]1.) CLM Reference'!$B$5</f>
        <v>0</v>
      </c>
    </row>
    <row r="373" spans="1:15" x14ac:dyDescent="0.25">
      <c r="A373" s="47">
        <v>9009194201</v>
      </c>
      <c r="B373" t="s">
        <v>1857</v>
      </c>
      <c r="C373" t="s">
        <v>1774</v>
      </c>
      <c r="D373" s="46">
        <f>Table3[[#This Row],[Residential CLM $ Collected]]+Table3[[#This Row],[C&amp;I CLM $ Collected]]</f>
        <v>341974.20140099886</v>
      </c>
      <c r="E373" s="39">
        <f>Table3[[#This Row],[CLM $ Collected ]]/'[1]1.) CLM Reference'!$B$4</f>
        <v>3.2308398496222889E-3</v>
      </c>
      <c r="F373" s="46">
        <f>Table3[[#This Row],[Residential Incentive Disbursements]]+Table3[[#This Row],[C&amp;I Incentive Disbursements]]</f>
        <v>316031.13</v>
      </c>
      <c r="G373" s="39">
        <f>Table3[[#This Row],[Incentive Disbursements]]/'[1]1.) CLM Reference'!$B$5</f>
        <v>3.564111682094548E-3</v>
      </c>
      <c r="H373" s="46">
        <v>253920.75137099941</v>
      </c>
      <c r="I373" s="39">
        <f>Table3[[#This Row],[Residential CLM $ Collected]]/'[1]1.) CLM Reference'!$B$4</f>
        <v>2.3989449461817272E-3</v>
      </c>
      <c r="J373" s="48">
        <v>284064.26</v>
      </c>
      <c r="K373" s="39">
        <f>Table3[[#This Row],[Residential Incentive Disbursements]]/'[1]1.) CLM Reference'!$B$5</f>
        <v>3.2035981630402772E-3</v>
      </c>
      <c r="L373" s="40">
        <v>88053.450029999425</v>
      </c>
      <c r="M373" s="39">
        <f>Table3[[#This Row],[C&amp;I CLM $ Collected]]/'[1]1.) CLM Reference'!$B$4</f>
        <v>8.3189490344056142E-4</v>
      </c>
      <c r="N373" s="48">
        <v>31966.87</v>
      </c>
      <c r="O373" s="39">
        <f>Table3[[#This Row],[C&amp;I Incentive Disbursements]]/'[1]1.) CLM Reference'!$B$5</f>
        <v>3.6051351905427078E-4</v>
      </c>
    </row>
    <row r="374" spans="1:15" x14ac:dyDescent="0.25">
      <c r="A374" s="47">
        <v>9009194202</v>
      </c>
      <c r="B374" t="s">
        <v>1857</v>
      </c>
      <c r="C374" t="s">
        <v>1774</v>
      </c>
      <c r="D374" s="46">
        <f>Table3[[#This Row],[Residential CLM $ Collected]]+Table3[[#This Row],[C&amp;I CLM $ Collected]]</f>
        <v>96785.505747000003</v>
      </c>
      <c r="E374" s="39">
        <f>Table3[[#This Row],[CLM $ Collected ]]/'[1]1.) CLM Reference'!$B$4</f>
        <v>9.1439198498656483E-4</v>
      </c>
      <c r="F374" s="46">
        <f>Table3[[#This Row],[Residential Incentive Disbursements]]+Table3[[#This Row],[C&amp;I Incentive Disbursements]]</f>
        <v>21809.22</v>
      </c>
      <c r="G374" s="39">
        <f>Table3[[#This Row],[Incentive Disbursements]]/'[1]1.) CLM Reference'!$B$5</f>
        <v>2.4595835156925857E-4</v>
      </c>
      <c r="H374" s="46">
        <v>96785.505747000003</v>
      </c>
      <c r="I374" s="39">
        <f>Table3[[#This Row],[Residential CLM $ Collected]]/'[1]1.) CLM Reference'!$B$4</f>
        <v>9.1439198498656483E-4</v>
      </c>
      <c r="J374" s="48">
        <v>21809.22</v>
      </c>
      <c r="K374" s="39">
        <f>Table3[[#This Row],[Residential Incentive Disbursements]]/'[1]1.) CLM Reference'!$B$5</f>
        <v>2.4595835156925857E-4</v>
      </c>
      <c r="L374" s="40">
        <v>0</v>
      </c>
      <c r="M374" s="39">
        <f>Table3[[#This Row],[C&amp;I CLM $ Collected]]/'[1]1.) CLM Reference'!$B$4</f>
        <v>0</v>
      </c>
      <c r="N374" s="48">
        <v>0</v>
      </c>
      <c r="O374" s="39">
        <f>Table3[[#This Row],[C&amp;I Incentive Disbursements]]/'[1]1.) CLM Reference'!$B$5</f>
        <v>0</v>
      </c>
    </row>
    <row r="375" spans="1:15" x14ac:dyDescent="0.25">
      <c r="A375" s="47">
        <v>9003487201</v>
      </c>
      <c r="B375" t="s">
        <v>1856</v>
      </c>
      <c r="C375" t="s">
        <v>1774</v>
      </c>
      <c r="D375" s="46">
        <f>Table3[[#This Row],[Residential CLM $ Collected]]+Table3[[#This Row],[C&amp;I CLM $ Collected]]</f>
        <v>657.13031999999998</v>
      </c>
      <c r="E375" s="39">
        <f>Table3[[#This Row],[CLM $ Collected ]]/'[1]1.) CLM Reference'!$B$4</f>
        <v>6.2083128363286097E-6</v>
      </c>
      <c r="F375" s="46">
        <f>Table3[[#This Row],[Residential Incentive Disbursements]]+Table3[[#This Row],[C&amp;I Incentive Disbursements]]</f>
        <v>110.01</v>
      </c>
      <c r="G375" s="39">
        <f>Table3[[#This Row],[Incentive Disbursements]]/'[1]1.) CLM Reference'!$B$5</f>
        <v>1.2406623554686565E-6</v>
      </c>
      <c r="H375" s="46">
        <v>657.13031999999998</v>
      </c>
      <c r="I375" s="39">
        <f>Table3[[#This Row],[Residential CLM $ Collected]]/'[1]1.) CLM Reference'!$B$4</f>
        <v>6.2083128363286097E-6</v>
      </c>
      <c r="J375" s="48">
        <v>110.01</v>
      </c>
      <c r="K375" s="39">
        <f>Table3[[#This Row],[Residential Incentive Disbursements]]/'[1]1.) CLM Reference'!$B$5</f>
        <v>1.2406623554686565E-6</v>
      </c>
      <c r="L375" s="40">
        <v>0</v>
      </c>
      <c r="M375" s="39">
        <f>Table3[[#This Row],[C&amp;I CLM $ Collected]]/'[1]1.) CLM Reference'!$B$4</f>
        <v>0</v>
      </c>
      <c r="N375" s="48">
        <v>0</v>
      </c>
      <c r="O375" s="39">
        <f>Table3[[#This Row],[C&amp;I Incentive Disbursements]]/'[1]1.) CLM Reference'!$B$5</f>
        <v>0</v>
      </c>
    </row>
    <row r="376" spans="1:15" x14ac:dyDescent="0.25">
      <c r="A376" s="47">
        <v>9003487500</v>
      </c>
      <c r="B376" t="s">
        <v>1856</v>
      </c>
      <c r="C376" t="s">
        <v>1774</v>
      </c>
      <c r="D376" s="46">
        <f>Table3[[#This Row],[Residential CLM $ Collected]]+Table3[[#This Row],[C&amp;I CLM $ Collected]]</f>
        <v>1114.01325</v>
      </c>
      <c r="E376" s="39">
        <f>Table3[[#This Row],[CLM $ Collected ]]/'[1]1.) CLM Reference'!$B$4</f>
        <v>1.0524765863512663E-5</v>
      </c>
      <c r="F376" s="46">
        <f>Table3[[#This Row],[Residential Incentive Disbursements]]+Table3[[#This Row],[C&amp;I Incentive Disbursements]]</f>
        <v>0</v>
      </c>
      <c r="G376" s="39">
        <f>Table3[[#This Row],[Incentive Disbursements]]/'[1]1.) CLM Reference'!$B$5</f>
        <v>0</v>
      </c>
      <c r="H376" s="46">
        <v>1114.01325</v>
      </c>
      <c r="I376" s="39">
        <f>Table3[[#This Row],[Residential CLM $ Collected]]/'[1]1.) CLM Reference'!$B$4</f>
        <v>1.0524765863512663E-5</v>
      </c>
      <c r="J376" s="48">
        <v>0</v>
      </c>
      <c r="K376" s="39">
        <f>Table3[[#This Row],[Residential Incentive Disbursements]]/'[1]1.) CLM Reference'!$B$5</f>
        <v>0</v>
      </c>
      <c r="L376" s="40">
        <v>0</v>
      </c>
      <c r="M376" s="39">
        <f>Table3[[#This Row],[C&amp;I CLM $ Collected]]/'[1]1.) CLM Reference'!$B$4</f>
        <v>0</v>
      </c>
      <c r="N376" s="48">
        <v>0</v>
      </c>
      <c r="O376" s="39">
        <f>Table3[[#This Row],[C&amp;I Incentive Disbursements]]/'[1]1.) CLM Reference'!$B$5</f>
        <v>0</v>
      </c>
    </row>
    <row r="377" spans="1:15" x14ac:dyDescent="0.25">
      <c r="A377" s="47">
        <v>9003514101</v>
      </c>
      <c r="B377" t="s">
        <v>1856</v>
      </c>
      <c r="C377" t="s">
        <v>1774</v>
      </c>
      <c r="D377" s="46">
        <f>Table3[[#This Row],[Residential CLM $ Collected]]+Table3[[#This Row],[C&amp;I CLM $ Collected]]</f>
        <v>41954.416559999998</v>
      </c>
      <c r="E377" s="39">
        <f>Table3[[#This Row],[CLM $ Collected ]]/'[1]1.) CLM Reference'!$B$4</f>
        <v>3.9636908379166798E-4</v>
      </c>
      <c r="F377" s="46">
        <f>Table3[[#This Row],[Residential Incentive Disbursements]]+Table3[[#This Row],[C&amp;I Incentive Disbursements]]</f>
        <v>11706.36</v>
      </c>
      <c r="G377" s="39">
        <f>Table3[[#This Row],[Incentive Disbursements]]/'[1]1.) CLM Reference'!$B$5</f>
        <v>1.3202109055144136E-4</v>
      </c>
      <c r="H377" s="46">
        <v>41954.416559999998</v>
      </c>
      <c r="I377" s="39">
        <f>Table3[[#This Row],[Residential CLM $ Collected]]/'[1]1.) CLM Reference'!$B$4</f>
        <v>3.9636908379166798E-4</v>
      </c>
      <c r="J377" s="48">
        <v>11706.36</v>
      </c>
      <c r="K377" s="39">
        <f>Table3[[#This Row],[Residential Incentive Disbursements]]/'[1]1.) CLM Reference'!$B$5</f>
        <v>1.3202109055144136E-4</v>
      </c>
      <c r="L377" s="40">
        <v>0</v>
      </c>
      <c r="M377" s="39">
        <f>Table3[[#This Row],[C&amp;I CLM $ Collected]]/'[1]1.) CLM Reference'!$B$4</f>
        <v>0</v>
      </c>
      <c r="N377" s="48">
        <v>0</v>
      </c>
      <c r="O377" s="39">
        <f>Table3[[#This Row],[C&amp;I Incentive Disbursements]]/'[1]1.) CLM Reference'!$B$5</f>
        <v>0</v>
      </c>
    </row>
    <row r="378" spans="1:15" x14ac:dyDescent="0.25">
      <c r="A378" s="47">
        <v>9003514102</v>
      </c>
      <c r="B378" t="s">
        <v>1856</v>
      </c>
      <c r="C378" t="s">
        <v>1774</v>
      </c>
      <c r="D378" s="46">
        <f>Table3[[#This Row],[Residential CLM $ Collected]]+Table3[[#This Row],[C&amp;I CLM $ Collected]]</f>
        <v>764772.97648499883</v>
      </c>
      <c r="E378" s="39">
        <f>Table3[[#This Row],[CLM $ Collected ]]/'[1]1.) CLM Reference'!$B$4</f>
        <v>7.2252789778274977E-3</v>
      </c>
      <c r="F378" s="46">
        <f>Table3[[#This Row],[Residential Incentive Disbursements]]+Table3[[#This Row],[C&amp;I Incentive Disbursements]]</f>
        <v>1876493.4399999899</v>
      </c>
      <c r="G378" s="39">
        <f>Table3[[#This Row],[Incentive Disbursements]]/'[1]1.) CLM Reference'!$B$5</f>
        <v>2.1162574050466954E-2</v>
      </c>
      <c r="H378" s="46">
        <v>315213.25292099942</v>
      </c>
      <c r="I378" s="39">
        <f>Table3[[#This Row],[Residential CLM $ Collected]]/'[1]1.) CLM Reference'!$B$4</f>
        <v>2.9780127696593535E-3</v>
      </c>
      <c r="J378" s="48">
        <v>1639271.6399999899</v>
      </c>
      <c r="K378" s="39">
        <f>Table3[[#This Row],[Residential Incentive Disbursements]]/'[1]1.) CLM Reference'!$B$5</f>
        <v>1.8487252196485365E-2</v>
      </c>
      <c r="L378" s="40">
        <v>449559.7235639994</v>
      </c>
      <c r="M378" s="39">
        <f>Table3[[#This Row],[C&amp;I CLM $ Collected]]/'[1]1.) CLM Reference'!$B$4</f>
        <v>4.2472662081681437E-3</v>
      </c>
      <c r="N378" s="48">
        <v>237221.8</v>
      </c>
      <c r="O378" s="39">
        <f>Table3[[#This Row],[C&amp;I Incentive Disbursements]]/'[1]1.) CLM Reference'!$B$5</f>
        <v>2.6753218539815882E-3</v>
      </c>
    </row>
    <row r="379" spans="1:15" x14ac:dyDescent="0.25">
      <c r="A379" s="47">
        <v>9003514200</v>
      </c>
      <c r="B379" t="s">
        <v>1856</v>
      </c>
      <c r="C379" t="s">
        <v>1774</v>
      </c>
      <c r="D379" s="46">
        <f>Table3[[#This Row],[Residential CLM $ Collected]]+Table3[[#This Row],[C&amp;I CLM $ Collected]]</f>
        <v>37613.481569999996</v>
      </c>
      <c r="E379" s="39">
        <f>Table3[[#This Row],[CLM $ Collected ]]/'[1]1.) CLM Reference'!$B$4</f>
        <v>3.5535761072482634E-4</v>
      </c>
      <c r="F379" s="46">
        <f>Table3[[#This Row],[Residential Incentive Disbursements]]+Table3[[#This Row],[C&amp;I Incentive Disbursements]]</f>
        <v>50253.91</v>
      </c>
      <c r="G379" s="39">
        <f>Table3[[#This Row],[Incentive Disbursements]]/'[1]1.) CLM Reference'!$B$5</f>
        <v>5.6674969868293677E-4</v>
      </c>
      <c r="H379" s="46">
        <v>37613.481569999996</v>
      </c>
      <c r="I379" s="39">
        <f>Table3[[#This Row],[Residential CLM $ Collected]]/'[1]1.) CLM Reference'!$B$4</f>
        <v>3.5535761072482634E-4</v>
      </c>
      <c r="J379" s="48">
        <v>50253.91</v>
      </c>
      <c r="K379" s="39">
        <f>Table3[[#This Row],[Residential Incentive Disbursements]]/'[1]1.) CLM Reference'!$B$5</f>
        <v>5.6674969868293677E-4</v>
      </c>
      <c r="L379" s="40">
        <v>0</v>
      </c>
      <c r="M379" s="39">
        <f>Table3[[#This Row],[C&amp;I CLM $ Collected]]/'[1]1.) CLM Reference'!$B$4</f>
        <v>0</v>
      </c>
      <c r="N379" s="48">
        <v>0</v>
      </c>
      <c r="O379" s="39">
        <f>Table3[[#This Row],[C&amp;I Incentive Disbursements]]/'[1]1.) CLM Reference'!$B$5</f>
        <v>0</v>
      </c>
    </row>
    <row r="380" spans="1:15" x14ac:dyDescent="0.25">
      <c r="A380" s="47">
        <v>9003514300</v>
      </c>
      <c r="B380" t="s">
        <v>1856</v>
      </c>
      <c r="C380" t="s">
        <v>1774</v>
      </c>
      <c r="D380" s="46">
        <f>Table3[[#This Row],[Residential CLM $ Collected]]+Table3[[#This Row],[C&amp;I CLM $ Collected]]</f>
        <v>46280.086775999938</v>
      </c>
      <c r="E380" s="39">
        <f>Table3[[#This Row],[CLM $ Collected ]]/'[1]1.) CLM Reference'!$B$4</f>
        <v>4.3723634118395628E-4</v>
      </c>
      <c r="F380" s="46">
        <f>Table3[[#This Row],[Residential Incentive Disbursements]]+Table3[[#This Row],[C&amp;I Incentive Disbursements]]</f>
        <v>25134.82</v>
      </c>
      <c r="G380" s="39">
        <f>Table3[[#This Row],[Incentive Disbursements]]/'[1]1.) CLM Reference'!$B$5</f>
        <v>2.8346354863631213E-4</v>
      </c>
      <c r="H380" s="46">
        <v>46280.086775999938</v>
      </c>
      <c r="I380" s="39">
        <f>Table3[[#This Row],[Residential CLM $ Collected]]/'[1]1.) CLM Reference'!$B$4</f>
        <v>4.3723634118395628E-4</v>
      </c>
      <c r="J380" s="48">
        <v>25134.82</v>
      </c>
      <c r="K380" s="39">
        <f>Table3[[#This Row],[Residential Incentive Disbursements]]/'[1]1.) CLM Reference'!$B$5</f>
        <v>2.8346354863631213E-4</v>
      </c>
      <c r="L380" s="40">
        <v>0</v>
      </c>
      <c r="M380" s="39">
        <f>Table3[[#This Row],[C&amp;I CLM $ Collected]]/'[1]1.) CLM Reference'!$B$4</f>
        <v>0</v>
      </c>
      <c r="N380" s="48">
        <v>0</v>
      </c>
      <c r="O380" s="39">
        <f>Table3[[#This Row],[C&amp;I Incentive Disbursements]]/'[1]1.) CLM Reference'!$B$5</f>
        <v>0</v>
      </c>
    </row>
    <row r="381" spans="1:15" x14ac:dyDescent="0.25">
      <c r="A381" s="47">
        <v>9003514400</v>
      </c>
      <c r="B381" t="s">
        <v>1856</v>
      </c>
      <c r="C381" t="s">
        <v>1774</v>
      </c>
      <c r="D381" s="46">
        <f>Table3[[#This Row],[Residential CLM $ Collected]]+Table3[[#This Row],[C&amp;I CLM $ Collected]]</f>
        <v>48121.37278199994</v>
      </c>
      <c r="E381" s="39">
        <f>Table3[[#This Row],[CLM $ Collected ]]/'[1]1.) CLM Reference'!$B$4</f>
        <v>4.5463209846145043E-4</v>
      </c>
      <c r="F381" s="46">
        <f>Table3[[#This Row],[Residential Incentive Disbursements]]+Table3[[#This Row],[C&amp;I Incentive Disbursements]]</f>
        <v>7058.46</v>
      </c>
      <c r="G381" s="39">
        <f>Table3[[#This Row],[Incentive Disbursements]]/'[1]1.) CLM Reference'!$B$5</f>
        <v>7.9603359781667976E-5</v>
      </c>
      <c r="H381" s="46">
        <v>48121.37278199994</v>
      </c>
      <c r="I381" s="39">
        <f>Table3[[#This Row],[Residential CLM $ Collected]]/'[1]1.) CLM Reference'!$B$4</f>
        <v>4.5463209846145043E-4</v>
      </c>
      <c r="J381" s="48">
        <v>7058.46</v>
      </c>
      <c r="K381" s="39">
        <f>Table3[[#This Row],[Residential Incentive Disbursements]]/'[1]1.) CLM Reference'!$B$5</f>
        <v>7.9603359781667976E-5</v>
      </c>
      <c r="L381" s="40">
        <v>0</v>
      </c>
      <c r="M381" s="39">
        <f>Table3[[#This Row],[C&amp;I CLM $ Collected]]/'[1]1.) CLM Reference'!$B$4</f>
        <v>0</v>
      </c>
      <c r="N381" s="48">
        <v>0</v>
      </c>
      <c r="O381" s="39">
        <f>Table3[[#This Row],[C&amp;I Incentive Disbursements]]/'[1]1.) CLM Reference'!$B$5</f>
        <v>0</v>
      </c>
    </row>
    <row r="382" spans="1:15" x14ac:dyDescent="0.25">
      <c r="A382" s="47">
        <v>9003514500</v>
      </c>
      <c r="B382" t="s">
        <v>1856</v>
      </c>
      <c r="C382" t="s">
        <v>1774</v>
      </c>
      <c r="D382" s="46">
        <f>Table3[[#This Row],[Residential CLM $ Collected]]+Table3[[#This Row],[C&amp;I CLM $ Collected]]</f>
        <v>46444.701050999938</v>
      </c>
      <c r="E382" s="39">
        <f>Table3[[#This Row],[CLM $ Collected ]]/'[1]1.) CLM Reference'!$B$4</f>
        <v>4.387915531189731E-4</v>
      </c>
      <c r="F382" s="46">
        <f>Table3[[#This Row],[Residential Incentive Disbursements]]+Table3[[#This Row],[C&amp;I Incentive Disbursements]]</f>
        <v>15874.4199999999</v>
      </c>
      <c r="G382" s="39">
        <f>Table3[[#This Row],[Incentive Disbursements]]/'[1]1.) CLM Reference'!$B$5</f>
        <v>1.7902731850648692E-4</v>
      </c>
      <c r="H382" s="46">
        <v>46444.701050999938</v>
      </c>
      <c r="I382" s="39">
        <f>Table3[[#This Row],[Residential CLM $ Collected]]/'[1]1.) CLM Reference'!$B$4</f>
        <v>4.387915531189731E-4</v>
      </c>
      <c r="J382" s="48">
        <v>15874.4199999999</v>
      </c>
      <c r="K382" s="39">
        <f>Table3[[#This Row],[Residential Incentive Disbursements]]/'[1]1.) CLM Reference'!$B$5</f>
        <v>1.7902731850648692E-4</v>
      </c>
      <c r="L382" s="40">
        <v>0</v>
      </c>
      <c r="M382" s="39">
        <f>Table3[[#This Row],[C&amp;I CLM $ Collected]]/'[1]1.) CLM Reference'!$B$4</f>
        <v>0</v>
      </c>
      <c r="N382" s="48">
        <v>0</v>
      </c>
      <c r="O382" s="39">
        <f>Table3[[#This Row],[C&amp;I Incentive Disbursements]]/'[1]1.) CLM Reference'!$B$5</f>
        <v>0</v>
      </c>
    </row>
    <row r="383" spans="1:15" x14ac:dyDescent="0.25">
      <c r="A383" s="47">
        <v>9003514600</v>
      </c>
      <c r="B383" t="s">
        <v>1856</v>
      </c>
      <c r="C383" t="s">
        <v>1774</v>
      </c>
      <c r="D383" s="46">
        <f>Table3[[#This Row],[Residential CLM $ Collected]]+Table3[[#This Row],[C&amp;I CLM $ Collected]]</f>
        <v>52079.035049999999</v>
      </c>
      <c r="E383" s="39">
        <f>Table3[[#This Row],[CLM $ Collected ]]/'[1]1.) CLM Reference'!$B$4</f>
        <v>4.9202255924596903E-4</v>
      </c>
      <c r="F383" s="46">
        <f>Table3[[#This Row],[Residential Incentive Disbursements]]+Table3[[#This Row],[C&amp;I Incentive Disbursements]]</f>
        <v>7530.72</v>
      </c>
      <c r="G383" s="39">
        <f>Table3[[#This Row],[Incentive Disbursements]]/'[1]1.) CLM Reference'!$B$5</f>
        <v>8.4929377452730854E-5</v>
      </c>
      <c r="H383" s="46">
        <v>52079.035049999999</v>
      </c>
      <c r="I383" s="39">
        <f>Table3[[#This Row],[Residential CLM $ Collected]]/'[1]1.) CLM Reference'!$B$4</f>
        <v>4.9202255924596903E-4</v>
      </c>
      <c r="J383" s="48">
        <v>7530.72</v>
      </c>
      <c r="K383" s="39">
        <f>Table3[[#This Row],[Residential Incentive Disbursements]]/'[1]1.) CLM Reference'!$B$5</f>
        <v>8.4929377452730854E-5</v>
      </c>
      <c r="L383" s="40">
        <v>0</v>
      </c>
      <c r="M383" s="39">
        <f>Table3[[#This Row],[C&amp;I CLM $ Collected]]/'[1]1.) CLM Reference'!$B$4</f>
        <v>0</v>
      </c>
      <c r="N383" s="48">
        <v>0</v>
      </c>
      <c r="O383" s="39">
        <f>Table3[[#This Row],[C&amp;I Incentive Disbursements]]/'[1]1.) CLM Reference'!$B$5</f>
        <v>0</v>
      </c>
    </row>
    <row r="384" spans="1:15" x14ac:dyDescent="0.25">
      <c r="A384" s="47">
        <v>9003514700</v>
      </c>
      <c r="B384" t="s">
        <v>1856</v>
      </c>
      <c r="C384" t="s">
        <v>1774</v>
      </c>
      <c r="D384" s="46">
        <f>Table3[[#This Row],[Residential CLM $ Collected]]+Table3[[#This Row],[C&amp;I CLM $ Collected]]</f>
        <v>48534.258779999996</v>
      </c>
      <c r="E384" s="39">
        <f>Table3[[#This Row],[CLM $ Collected ]]/'[1]1.) CLM Reference'!$B$4</f>
        <v>4.5853288550978517E-4</v>
      </c>
      <c r="F384" s="46">
        <f>Table3[[#This Row],[Residential Incentive Disbursements]]+Table3[[#This Row],[C&amp;I Incentive Disbursements]]</f>
        <v>87182.57</v>
      </c>
      <c r="G384" s="39">
        <f>Table3[[#This Row],[Incentive Disbursements]]/'[1]1.) CLM Reference'!$B$5</f>
        <v>9.8322091311708968E-4</v>
      </c>
      <c r="H384" s="46">
        <v>48534.258779999996</v>
      </c>
      <c r="I384" s="39">
        <f>Table3[[#This Row],[Residential CLM $ Collected]]/'[1]1.) CLM Reference'!$B$4</f>
        <v>4.5853288550978517E-4</v>
      </c>
      <c r="J384" s="48">
        <v>87182.57</v>
      </c>
      <c r="K384" s="39">
        <f>Table3[[#This Row],[Residential Incentive Disbursements]]/'[1]1.) CLM Reference'!$B$5</f>
        <v>9.8322091311708968E-4</v>
      </c>
      <c r="L384" s="40">
        <v>0</v>
      </c>
      <c r="M384" s="39">
        <f>Table3[[#This Row],[C&amp;I CLM $ Collected]]/'[1]1.) CLM Reference'!$B$4</f>
        <v>0</v>
      </c>
      <c r="N384" s="48">
        <v>0</v>
      </c>
      <c r="O384" s="39">
        <f>Table3[[#This Row],[C&amp;I Incentive Disbursements]]/'[1]1.) CLM Reference'!$B$5</f>
        <v>0</v>
      </c>
    </row>
    <row r="385" spans="1:15" x14ac:dyDescent="0.25">
      <c r="A385" s="47">
        <v>9003514800</v>
      </c>
      <c r="B385" t="s">
        <v>1856</v>
      </c>
      <c r="C385" t="s">
        <v>1774</v>
      </c>
      <c r="D385" s="46">
        <f>Table3[[#This Row],[Residential CLM $ Collected]]+Table3[[#This Row],[C&amp;I CLM $ Collected]]</f>
        <v>33391.16865</v>
      </c>
      <c r="E385" s="39">
        <f>Table3[[#This Row],[CLM $ Collected ]]/'[1]1.) CLM Reference'!$B$4</f>
        <v>3.1546683304737553E-4</v>
      </c>
      <c r="F385" s="46">
        <f>Table3[[#This Row],[Residential Incentive Disbursements]]+Table3[[#This Row],[C&amp;I Incentive Disbursements]]</f>
        <v>3467.01</v>
      </c>
      <c r="G385" s="39">
        <f>Table3[[#This Row],[Incentive Disbursements]]/'[1]1.) CLM Reference'!$B$5</f>
        <v>3.9099979938490927E-5</v>
      </c>
      <c r="H385" s="46">
        <v>33391.16865</v>
      </c>
      <c r="I385" s="39">
        <f>Table3[[#This Row],[Residential CLM $ Collected]]/'[1]1.) CLM Reference'!$B$4</f>
        <v>3.1546683304737553E-4</v>
      </c>
      <c r="J385" s="48">
        <v>3467.01</v>
      </c>
      <c r="K385" s="39">
        <f>Table3[[#This Row],[Residential Incentive Disbursements]]/'[1]1.) CLM Reference'!$B$5</f>
        <v>3.9099979938490927E-5</v>
      </c>
      <c r="L385" s="40">
        <v>0</v>
      </c>
      <c r="M385" s="39">
        <f>Table3[[#This Row],[C&amp;I CLM $ Collected]]/'[1]1.) CLM Reference'!$B$4</f>
        <v>0</v>
      </c>
      <c r="N385" s="48">
        <v>0</v>
      </c>
      <c r="O385" s="39">
        <f>Table3[[#This Row],[C&amp;I Incentive Disbursements]]/'[1]1.) CLM Reference'!$B$5</f>
        <v>0</v>
      </c>
    </row>
    <row r="386" spans="1:15" x14ac:dyDescent="0.25">
      <c r="A386" s="47">
        <v>9003514900</v>
      </c>
      <c r="B386" t="s">
        <v>1856</v>
      </c>
      <c r="C386" t="s">
        <v>1774</v>
      </c>
      <c r="D386" s="46">
        <f>Table3[[#This Row],[Residential CLM $ Collected]]+Table3[[#This Row],[C&amp;I CLM $ Collected]]</f>
        <v>36826.632989999998</v>
      </c>
      <c r="E386" s="39">
        <f>Table3[[#This Row],[CLM $ Collected ]]/'[1]1.) CLM Reference'!$B$4</f>
        <v>3.4792376999219824E-4</v>
      </c>
      <c r="F386" s="46">
        <f>Table3[[#This Row],[Residential Incentive Disbursements]]+Table3[[#This Row],[C&amp;I Incentive Disbursements]]</f>
        <v>35373.47</v>
      </c>
      <c r="G386" s="39">
        <f>Table3[[#This Row],[Incentive Disbursements]]/'[1]1.) CLM Reference'!$B$5</f>
        <v>3.9893221171984235E-4</v>
      </c>
      <c r="H386" s="46">
        <v>36826.632989999998</v>
      </c>
      <c r="I386" s="39">
        <f>Table3[[#This Row],[Residential CLM $ Collected]]/'[1]1.) CLM Reference'!$B$4</f>
        <v>3.4792376999219824E-4</v>
      </c>
      <c r="J386" s="48">
        <v>35373.47</v>
      </c>
      <c r="K386" s="39">
        <f>Table3[[#This Row],[Residential Incentive Disbursements]]/'[1]1.) CLM Reference'!$B$5</f>
        <v>3.9893221171984235E-4</v>
      </c>
      <c r="L386" s="40">
        <v>0</v>
      </c>
      <c r="M386" s="39">
        <f>Table3[[#This Row],[C&amp;I CLM $ Collected]]/'[1]1.) CLM Reference'!$B$4</f>
        <v>0</v>
      </c>
      <c r="N386" s="48">
        <v>0</v>
      </c>
      <c r="O386" s="39">
        <f>Table3[[#This Row],[C&amp;I Incentive Disbursements]]/'[1]1.) CLM Reference'!$B$5</f>
        <v>0</v>
      </c>
    </row>
    <row r="387" spans="1:15" x14ac:dyDescent="0.25">
      <c r="A387" s="47">
        <v>9003515000</v>
      </c>
      <c r="B387" t="s">
        <v>1856</v>
      </c>
      <c r="C387" t="s">
        <v>1774</v>
      </c>
      <c r="D387" s="46">
        <f>Table3[[#This Row],[Residential CLM $ Collected]]+Table3[[#This Row],[C&amp;I CLM $ Collected]]</f>
        <v>41494.976459999998</v>
      </c>
      <c r="E387" s="39">
        <f>Table3[[#This Row],[CLM $ Collected ]]/'[1]1.) CLM Reference'!$B$4</f>
        <v>3.9202847161240629E-4</v>
      </c>
      <c r="F387" s="46">
        <f>Table3[[#This Row],[Residential Incentive Disbursements]]+Table3[[#This Row],[C&amp;I Incentive Disbursements]]</f>
        <v>7767.73</v>
      </c>
      <c r="G387" s="39">
        <f>Table3[[#This Row],[Incentive Disbursements]]/'[1]1.) CLM Reference'!$B$5</f>
        <v>8.7602310684888168E-5</v>
      </c>
      <c r="H387" s="46">
        <v>41494.976459999998</v>
      </c>
      <c r="I387" s="39">
        <f>Table3[[#This Row],[Residential CLM $ Collected]]/'[1]1.) CLM Reference'!$B$4</f>
        <v>3.9202847161240629E-4</v>
      </c>
      <c r="J387" s="48">
        <v>7767.73</v>
      </c>
      <c r="K387" s="39">
        <f>Table3[[#This Row],[Residential Incentive Disbursements]]/'[1]1.) CLM Reference'!$B$5</f>
        <v>8.7602310684888168E-5</v>
      </c>
      <c r="L387" s="40">
        <v>0</v>
      </c>
      <c r="M387" s="39">
        <f>Table3[[#This Row],[C&amp;I CLM $ Collected]]/'[1]1.) CLM Reference'!$B$4</f>
        <v>0</v>
      </c>
      <c r="N387" s="48">
        <v>0</v>
      </c>
      <c r="O387" s="39">
        <f>Table3[[#This Row],[C&amp;I Incentive Disbursements]]/'[1]1.) CLM Reference'!$B$5</f>
        <v>0</v>
      </c>
    </row>
    <row r="388" spans="1:15" x14ac:dyDescent="0.25">
      <c r="A388" s="47">
        <v>9003515101</v>
      </c>
      <c r="B388" t="s">
        <v>1856</v>
      </c>
      <c r="C388" t="s">
        <v>1774</v>
      </c>
      <c r="D388" s="46">
        <f>Table3[[#This Row],[Residential CLM $ Collected]]+Table3[[#This Row],[C&amp;I CLM $ Collected]]</f>
        <v>29266.220969999998</v>
      </c>
      <c r="E388" s="39">
        <f>Table3[[#This Row],[CLM $ Collected ]]/'[1]1.) CLM Reference'!$B$4</f>
        <v>2.7649592445967269E-4</v>
      </c>
      <c r="F388" s="46">
        <f>Table3[[#This Row],[Residential Incentive Disbursements]]+Table3[[#This Row],[C&amp;I Incentive Disbursements]]</f>
        <v>3105.52</v>
      </c>
      <c r="G388" s="39">
        <f>Table3[[#This Row],[Incentive Disbursements]]/'[1]1.) CLM Reference'!$B$5</f>
        <v>3.5023195692709955E-5</v>
      </c>
      <c r="H388" s="46">
        <v>29266.220969999998</v>
      </c>
      <c r="I388" s="39">
        <f>Table3[[#This Row],[Residential CLM $ Collected]]/'[1]1.) CLM Reference'!$B$4</f>
        <v>2.7649592445967269E-4</v>
      </c>
      <c r="J388" s="48">
        <v>3105.52</v>
      </c>
      <c r="K388" s="39">
        <f>Table3[[#This Row],[Residential Incentive Disbursements]]/'[1]1.) CLM Reference'!$B$5</f>
        <v>3.5023195692709955E-5</v>
      </c>
      <c r="L388" s="40">
        <v>0</v>
      </c>
      <c r="M388" s="39">
        <f>Table3[[#This Row],[C&amp;I CLM $ Collected]]/'[1]1.) CLM Reference'!$B$4</f>
        <v>0</v>
      </c>
      <c r="N388" s="48">
        <v>0</v>
      </c>
      <c r="O388" s="39">
        <f>Table3[[#This Row],[C&amp;I Incentive Disbursements]]/'[1]1.) CLM Reference'!$B$5</f>
        <v>0</v>
      </c>
    </row>
    <row r="389" spans="1:15" x14ac:dyDescent="0.25">
      <c r="A389" s="47">
        <v>9003515102</v>
      </c>
      <c r="B389" t="s">
        <v>1856</v>
      </c>
      <c r="C389" t="s">
        <v>1774</v>
      </c>
      <c r="D389" s="46">
        <f>Table3[[#This Row],[Residential CLM $ Collected]]+Table3[[#This Row],[C&amp;I CLM $ Collected]]</f>
        <v>60493.785092999999</v>
      </c>
      <c r="E389" s="39">
        <f>Table3[[#This Row],[CLM $ Collected ]]/'[1]1.) CLM Reference'!$B$4</f>
        <v>5.7152185963809461E-4</v>
      </c>
      <c r="F389" s="46">
        <f>Table3[[#This Row],[Residential Incentive Disbursements]]+Table3[[#This Row],[C&amp;I Incentive Disbursements]]</f>
        <v>50442.63</v>
      </c>
      <c r="G389" s="39">
        <f>Table3[[#This Row],[Incentive Disbursements]]/'[1]1.) CLM Reference'!$B$5</f>
        <v>5.6887803065024925E-4</v>
      </c>
      <c r="H389" s="46">
        <v>60493.785092999999</v>
      </c>
      <c r="I389" s="39">
        <f>Table3[[#This Row],[Residential CLM $ Collected]]/'[1]1.) CLM Reference'!$B$4</f>
        <v>5.7152185963809461E-4</v>
      </c>
      <c r="J389" s="48">
        <v>50442.63</v>
      </c>
      <c r="K389" s="39">
        <f>Table3[[#This Row],[Residential Incentive Disbursements]]/'[1]1.) CLM Reference'!$B$5</f>
        <v>5.6887803065024925E-4</v>
      </c>
      <c r="L389" s="40">
        <v>0</v>
      </c>
      <c r="M389" s="39">
        <f>Table3[[#This Row],[C&amp;I CLM $ Collected]]/'[1]1.) CLM Reference'!$B$4</f>
        <v>0</v>
      </c>
      <c r="N389" s="48">
        <v>0</v>
      </c>
      <c r="O389" s="39">
        <f>Table3[[#This Row],[C&amp;I Incentive Disbursements]]/'[1]1.) CLM Reference'!$B$5</f>
        <v>0</v>
      </c>
    </row>
    <row r="390" spans="1:15" x14ac:dyDescent="0.25">
      <c r="A390" s="47">
        <v>9003515200</v>
      </c>
      <c r="B390" t="s">
        <v>1856</v>
      </c>
      <c r="C390" t="s">
        <v>1774</v>
      </c>
      <c r="D390" s="46">
        <f>Table3[[#This Row],[Residential CLM $ Collected]]+Table3[[#This Row],[C&amp;I CLM $ Collected]]</f>
        <v>49954.251311999942</v>
      </c>
      <c r="E390" s="39">
        <f>Table3[[#This Row],[CLM $ Collected ]]/'[1]1.) CLM Reference'!$B$4</f>
        <v>4.7194842516089431E-4</v>
      </c>
      <c r="F390" s="46">
        <f>Table3[[#This Row],[Residential Incentive Disbursements]]+Table3[[#This Row],[C&amp;I Incentive Disbursements]]</f>
        <v>12700.07</v>
      </c>
      <c r="G390" s="39">
        <f>Table3[[#This Row],[Incentive Disbursements]]/'[1]1.) CLM Reference'!$B$5</f>
        <v>1.4322787710950658E-4</v>
      </c>
      <c r="H390" s="46">
        <v>49954.251311999942</v>
      </c>
      <c r="I390" s="39">
        <f>Table3[[#This Row],[Residential CLM $ Collected]]/'[1]1.) CLM Reference'!$B$4</f>
        <v>4.7194842516089431E-4</v>
      </c>
      <c r="J390" s="48">
        <v>12700.07</v>
      </c>
      <c r="K390" s="39">
        <f>Table3[[#This Row],[Residential Incentive Disbursements]]/'[1]1.) CLM Reference'!$B$5</f>
        <v>1.4322787710950658E-4</v>
      </c>
      <c r="L390" s="40">
        <v>0</v>
      </c>
      <c r="M390" s="39">
        <f>Table3[[#This Row],[C&amp;I CLM $ Collected]]/'[1]1.) CLM Reference'!$B$4</f>
        <v>0</v>
      </c>
      <c r="N390" s="48">
        <v>0</v>
      </c>
      <c r="O390" s="39">
        <f>Table3[[#This Row],[C&amp;I Incentive Disbursements]]/'[1]1.) CLM Reference'!$B$5</f>
        <v>0</v>
      </c>
    </row>
    <row r="391" spans="1:15" x14ac:dyDescent="0.25">
      <c r="A391" s="47">
        <v>9003520100</v>
      </c>
      <c r="B391" t="s">
        <v>1856</v>
      </c>
      <c r="C391" t="s">
        <v>1774</v>
      </c>
      <c r="D391" s="46">
        <f>Table3[[#This Row],[Residential CLM $ Collected]]+Table3[[#This Row],[C&amp;I CLM $ Collected]]</f>
        <v>22.776389999999999</v>
      </c>
      <c r="E391" s="39">
        <f>Table3[[#This Row],[CLM $ Collected ]]/'[1]1.) CLM Reference'!$B$4</f>
        <v>2.1518251418109359E-7</v>
      </c>
      <c r="F391" s="46">
        <f>Table3[[#This Row],[Residential Incentive Disbursements]]+Table3[[#This Row],[C&amp;I Incentive Disbursements]]</f>
        <v>0</v>
      </c>
      <c r="G391" s="39">
        <f>Table3[[#This Row],[Incentive Disbursements]]/'[1]1.) CLM Reference'!$B$5</f>
        <v>0</v>
      </c>
      <c r="H391" s="46">
        <v>22.776389999999999</v>
      </c>
      <c r="I391" s="39">
        <f>Table3[[#This Row],[Residential CLM $ Collected]]/'[1]1.) CLM Reference'!$B$4</f>
        <v>2.1518251418109359E-7</v>
      </c>
      <c r="J391" s="48">
        <v>0</v>
      </c>
      <c r="K391" s="39">
        <f>Table3[[#This Row],[Residential Incentive Disbursements]]/'[1]1.) CLM Reference'!$B$5</f>
        <v>0</v>
      </c>
      <c r="L391" s="40">
        <v>0</v>
      </c>
      <c r="M391" s="39">
        <f>Table3[[#This Row],[C&amp;I CLM $ Collected]]/'[1]1.) CLM Reference'!$B$4</f>
        <v>0</v>
      </c>
      <c r="N391" s="48">
        <v>0</v>
      </c>
      <c r="O391" s="39">
        <f>Table3[[#This Row],[C&amp;I Incentive Disbursements]]/'[1]1.) CLM Reference'!$B$5</f>
        <v>0</v>
      </c>
    </row>
    <row r="392" spans="1:15" x14ac:dyDescent="0.25">
      <c r="A392" s="47">
        <v>9013530500</v>
      </c>
      <c r="B392" t="s">
        <v>1856</v>
      </c>
      <c r="C392" t="s">
        <v>1774</v>
      </c>
      <c r="D392" s="46">
        <f>Table3[[#This Row],[Residential CLM $ Collected]]+Table3[[#This Row],[C&amp;I CLM $ Collected]]</f>
        <v>61.292699999999996</v>
      </c>
      <c r="E392" s="39">
        <f>Table3[[#This Row],[CLM $ Collected ]]/'[1]1.) CLM Reference'!$B$4</f>
        <v>5.7906969835639078E-7</v>
      </c>
      <c r="F392" s="46">
        <f>Table3[[#This Row],[Residential Incentive Disbursements]]+Table3[[#This Row],[C&amp;I Incentive Disbursements]]</f>
        <v>0</v>
      </c>
      <c r="G392" s="39">
        <f>Table3[[#This Row],[Incentive Disbursements]]/'[1]1.) CLM Reference'!$B$5</f>
        <v>0</v>
      </c>
      <c r="H392" s="46">
        <v>61.292699999999996</v>
      </c>
      <c r="I392" s="39">
        <f>Table3[[#This Row],[Residential CLM $ Collected]]/'[1]1.) CLM Reference'!$B$4</f>
        <v>5.7906969835639078E-7</v>
      </c>
      <c r="J392" s="48">
        <v>0</v>
      </c>
      <c r="K392" s="39">
        <f>Table3[[#This Row],[Residential Incentive Disbursements]]/'[1]1.) CLM Reference'!$B$5</f>
        <v>0</v>
      </c>
      <c r="L392" s="40">
        <v>0</v>
      </c>
      <c r="M392" s="39">
        <f>Table3[[#This Row],[C&amp;I CLM $ Collected]]/'[1]1.) CLM Reference'!$B$4</f>
        <v>0</v>
      </c>
      <c r="N392" s="48">
        <v>0</v>
      </c>
      <c r="O392" s="39">
        <f>Table3[[#This Row],[C&amp;I Incentive Disbursements]]/'[1]1.) CLM Reference'!$B$5</f>
        <v>0</v>
      </c>
    </row>
    <row r="393" spans="1:15" x14ac:dyDescent="0.25">
      <c r="A393" s="47">
        <v>9013840100</v>
      </c>
      <c r="B393" t="s">
        <v>1855</v>
      </c>
      <c r="C393" t="s">
        <v>1774</v>
      </c>
      <c r="D393" s="46">
        <f>Table3[[#This Row],[Residential CLM $ Collected]]+Table3[[#This Row],[C&amp;I CLM $ Collected]]</f>
        <v>295.73018999999999</v>
      </c>
      <c r="E393" s="39">
        <f>Table3[[#This Row],[CLM $ Collected ]]/'[1]1.) CLM Reference'!$B$4</f>
        <v>2.7939443346137166E-6</v>
      </c>
      <c r="F393" s="46">
        <f>Table3[[#This Row],[Residential Incentive Disbursements]]+Table3[[#This Row],[C&amp;I Incentive Disbursements]]</f>
        <v>0</v>
      </c>
      <c r="G393" s="39">
        <f>Table3[[#This Row],[Incentive Disbursements]]/'[1]1.) CLM Reference'!$B$5</f>
        <v>0</v>
      </c>
      <c r="H393" s="46">
        <v>295.73018999999999</v>
      </c>
      <c r="I393" s="39">
        <f>Table3[[#This Row],[Residential CLM $ Collected]]/'[1]1.) CLM Reference'!$B$4</f>
        <v>2.7939443346137166E-6</v>
      </c>
      <c r="J393" s="48">
        <v>0</v>
      </c>
      <c r="K393" s="39">
        <f>Table3[[#This Row],[Residential Incentive Disbursements]]/'[1]1.) CLM Reference'!$B$5</f>
        <v>0</v>
      </c>
      <c r="L393" s="40">
        <v>0</v>
      </c>
      <c r="M393" s="39">
        <f>Table3[[#This Row],[C&amp;I CLM $ Collected]]/'[1]1.) CLM Reference'!$B$4</f>
        <v>0</v>
      </c>
      <c r="N393" s="48">
        <v>0</v>
      </c>
      <c r="O393" s="39">
        <f>Table3[[#This Row],[C&amp;I Incentive Disbursements]]/'[1]1.) CLM Reference'!$B$5</f>
        <v>0</v>
      </c>
    </row>
    <row r="394" spans="1:15" x14ac:dyDescent="0.25">
      <c r="A394" s="47">
        <v>9013881100</v>
      </c>
      <c r="B394" t="s">
        <v>1855</v>
      </c>
      <c r="C394" t="s">
        <v>1774</v>
      </c>
      <c r="D394" s="46">
        <f>Table3[[#This Row],[Residential CLM $ Collected]]+Table3[[#This Row],[C&amp;I CLM $ Collected]]</f>
        <v>64041.709913999432</v>
      </c>
      <c r="E394" s="39">
        <f>Table3[[#This Row],[CLM $ Collected ]]/'[1]1.) CLM Reference'!$B$4</f>
        <v>6.0504127966506829E-4</v>
      </c>
      <c r="F394" s="46">
        <f>Table3[[#This Row],[Residential Incentive Disbursements]]+Table3[[#This Row],[C&amp;I Incentive Disbursements]]</f>
        <v>34338.86</v>
      </c>
      <c r="G394" s="39">
        <f>Table3[[#This Row],[Incentive Disbursements]]/'[1]1.) CLM Reference'!$B$5</f>
        <v>3.8726416627314273E-4</v>
      </c>
      <c r="H394" s="46">
        <v>64041.709913999432</v>
      </c>
      <c r="I394" s="39">
        <f>Table3[[#This Row],[Residential CLM $ Collected]]/'[1]1.) CLM Reference'!$B$4</f>
        <v>6.0504127966506829E-4</v>
      </c>
      <c r="J394" s="48">
        <v>34338.86</v>
      </c>
      <c r="K394" s="39">
        <f>Table3[[#This Row],[Residential Incentive Disbursements]]/'[1]1.) CLM Reference'!$B$5</f>
        <v>3.8726416627314273E-4</v>
      </c>
      <c r="L394" s="40">
        <v>0</v>
      </c>
      <c r="M394" s="39">
        <f>Table3[[#This Row],[C&amp;I CLM $ Collected]]/'[1]1.) CLM Reference'!$B$4</f>
        <v>0</v>
      </c>
      <c r="N394" s="48">
        <v>0</v>
      </c>
      <c r="O394" s="39">
        <f>Table3[[#This Row],[C&amp;I Incentive Disbursements]]/'[1]1.) CLM Reference'!$B$5</f>
        <v>0</v>
      </c>
    </row>
    <row r="395" spans="1:15" x14ac:dyDescent="0.25">
      <c r="A395" s="47">
        <v>9013881200</v>
      </c>
      <c r="B395" t="s">
        <v>1855</v>
      </c>
      <c r="C395" t="s">
        <v>1774</v>
      </c>
      <c r="D395" s="46">
        <f>Table3[[#This Row],[Residential CLM $ Collected]]+Table3[[#This Row],[C&amp;I CLM $ Collected]]</f>
        <v>3611.1889799999999</v>
      </c>
      <c r="E395" s="39">
        <f>Table3[[#This Row],[CLM $ Collected ]]/'[1]1.) CLM Reference'!$B$4</f>
        <v>3.4117115306660052E-5</v>
      </c>
      <c r="F395" s="46">
        <f>Table3[[#This Row],[Residential Incentive Disbursements]]+Table3[[#This Row],[C&amp;I Incentive Disbursements]]</f>
        <v>0</v>
      </c>
      <c r="G395" s="39">
        <f>Table3[[#This Row],[Incentive Disbursements]]/'[1]1.) CLM Reference'!$B$5</f>
        <v>0</v>
      </c>
      <c r="H395" s="46">
        <v>3611.1889799999999</v>
      </c>
      <c r="I395" s="39">
        <f>Table3[[#This Row],[Residential CLM $ Collected]]/'[1]1.) CLM Reference'!$B$4</f>
        <v>3.4117115306660052E-5</v>
      </c>
      <c r="J395" s="48">
        <v>0</v>
      </c>
      <c r="K395" s="39">
        <f>Table3[[#This Row],[Residential Incentive Disbursements]]/'[1]1.) CLM Reference'!$B$5</f>
        <v>0</v>
      </c>
      <c r="L395" s="40">
        <v>0</v>
      </c>
      <c r="M395" s="39">
        <f>Table3[[#This Row],[C&amp;I CLM $ Collected]]/'[1]1.) CLM Reference'!$B$4</f>
        <v>0</v>
      </c>
      <c r="N395" s="48">
        <v>0</v>
      </c>
      <c r="O395" s="39">
        <f>Table3[[#This Row],[C&amp;I Incentive Disbursements]]/'[1]1.) CLM Reference'!$B$5</f>
        <v>0</v>
      </c>
    </row>
    <row r="396" spans="1:15" x14ac:dyDescent="0.25">
      <c r="A396" s="47">
        <v>9013881300</v>
      </c>
      <c r="B396" t="s">
        <v>1855</v>
      </c>
      <c r="C396" t="s">
        <v>1774</v>
      </c>
      <c r="D396" s="46">
        <f>Table3[[#This Row],[Residential CLM $ Collected]]+Table3[[#This Row],[C&amp;I CLM $ Collected]]</f>
        <v>44815.718555999942</v>
      </c>
      <c r="E396" s="39">
        <f>Table3[[#This Row],[CLM $ Collected ]]/'[1]1.) CLM Reference'!$B$4</f>
        <v>4.2340155721395521E-4</v>
      </c>
      <c r="F396" s="46">
        <f>Table3[[#This Row],[Residential Incentive Disbursements]]+Table3[[#This Row],[C&amp;I Incentive Disbursements]]</f>
        <v>9437.93</v>
      </c>
      <c r="G396" s="39">
        <f>Table3[[#This Row],[Incentive Disbursements]]/'[1]1.) CLM Reference'!$B$5</f>
        <v>1.0643836437185981E-4</v>
      </c>
      <c r="H396" s="46">
        <v>44815.718555999942</v>
      </c>
      <c r="I396" s="39">
        <f>Table3[[#This Row],[Residential CLM $ Collected]]/'[1]1.) CLM Reference'!$B$4</f>
        <v>4.2340155721395521E-4</v>
      </c>
      <c r="J396" s="48">
        <v>9437.93</v>
      </c>
      <c r="K396" s="39">
        <f>Table3[[#This Row],[Residential Incentive Disbursements]]/'[1]1.) CLM Reference'!$B$5</f>
        <v>1.0643836437185981E-4</v>
      </c>
      <c r="L396" s="40">
        <v>0</v>
      </c>
      <c r="M396" s="39">
        <f>Table3[[#This Row],[C&amp;I CLM $ Collected]]/'[1]1.) CLM Reference'!$B$4</f>
        <v>0</v>
      </c>
      <c r="N396" s="48">
        <v>0</v>
      </c>
      <c r="O396" s="39">
        <f>Table3[[#This Row],[C&amp;I Incentive Disbursements]]/'[1]1.) CLM Reference'!$B$5</f>
        <v>0</v>
      </c>
    </row>
    <row r="397" spans="1:15" x14ac:dyDescent="0.25">
      <c r="A397" s="47">
        <v>9013881500</v>
      </c>
      <c r="B397" t="s">
        <v>1855</v>
      </c>
      <c r="C397" t="s">
        <v>1774</v>
      </c>
      <c r="D397" s="46">
        <f>Table3[[#This Row],[Residential CLM $ Collected]]+Table3[[#This Row],[C&amp;I CLM $ Collected]]</f>
        <v>232975.0671569994</v>
      </c>
      <c r="E397" s="39">
        <f>Table3[[#This Row],[CLM $ Collected ]]/'[1]1.) CLM Reference'!$B$4</f>
        <v>2.2010582314560059E-3</v>
      </c>
      <c r="F397" s="46">
        <f>Table3[[#This Row],[Residential Incentive Disbursements]]+Table3[[#This Row],[C&amp;I Incentive Disbursements]]</f>
        <v>138016.41999999998</v>
      </c>
      <c r="G397" s="39">
        <f>Table3[[#This Row],[Incentive Disbursements]]/'[1]1.) CLM Reference'!$B$5</f>
        <v>1.5565110147309461E-3</v>
      </c>
      <c r="H397" s="46">
        <v>140568.44684399941</v>
      </c>
      <c r="I397" s="39">
        <f>Table3[[#This Row],[Residential CLM $ Collected]]/'[1]1.) CLM Reference'!$B$4</f>
        <v>1.3280362606375815E-3</v>
      </c>
      <c r="J397" s="48">
        <v>131755.41999999998</v>
      </c>
      <c r="K397" s="39">
        <f>Table3[[#This Row],[Residential Incentive Disbursements]]/'[1]1.) CLM Reference'!$B$5</f>
        <v>1.4859011882825391E-3</v>
      </c>
      <c r="L397" s="40">
        <v>92406.620312999992</v>
      </c>
      <c r="M397" s="39">
        <f>Table3[[#This Row],[C&amp;I CLM $ Collected]]/'[1]1.) CLM Reference'!$B$4</f>
        <v>8.7302197081842443E-4</v>
      </c>
      <c r="N397" s="48">
        <v>6261</v>
      </c>
      <c r="O397" s="39">
        <f>Table3[[#This Row],[C&amp;I Incentive Disbursements]]/'[1]1.) CLM Reference'!$B$5</f>
        <v>7.0609826448407039E-5</v>
      </c>
    </row>
    <row r="398" spans="1:15" x14ac:dyDescent="0.25">
      <c r="A398" s="47">
        <v>9015815000</v>
      </c>
      <c r="B398" t="s">
        <v>1855</v>
      </c>
      <c r="C398" t="s">
        <v>1774</v>
      </c>
      <c r="D398" s="46">
        <f>Table3[[#This Row],[Residential CLM $ Collected]]+Table3[[#This Row],[C&amp;I CLM $ Collected]]</f>
        <v>136.73204999999999</v>
      </c>
      <c r="E398" s="39">
        <f>Table3[[#This Row],[CLM $ Collected ]]/'[1]1.) CLM Reference'!$B$4</f>
        <v>1.2917914686276006E-6</v>
      </c>
      <c r="F398" s="46">
        <f>Table3[[#This Row],[Residential Incentive Disbursements]]+Table3[[#This Row],[C&amp;I Incentive Disbursements]]</f>
        <v>0</v>
      </c>
      <c r="G398" s="39">
        <f>Table3[[#This Row],[Incentive Disbursements]]/'[1]1.) CLM Reference'!$B$5</f>
        <v>0</v>
      </c>
      <c r="H398" s="46">
        <v>136.73204999999999</v>
      </c>
      <c r="I398" s="39">
        <f>Table3[[#This Row],[Residential CLM $ Collected]]/'[1]1.) CLM Reference'!$B$4</f>
        <v>1.2917914686276006E-6</v>
      </c>
      <c r="J398" s="48">
        <v>0</v>
      </c>
      <c r="K398" s="39">
        <f>Table3[[#This Row],[Residential Incentive Disbursements]]/'[1]1.) CLM Reference'!$B$5</f>
        <v>0</v>
      </c>
      <c r="L398" s="40">
        <v>0</v>
      </c>
      <c r="M398" s="39">
        <f>Table3[[#This Row],[C&amp;I CLM $ Collected]]/'[1]1.) CLM Reference'!$B$4</f>
        <v>0</v>
      </c>
      <c r="N398" s="48">
        <v>0</v>
      </c>
      <c r="O398" s="39">
        <f>Table3[[#This Row],[C&amp;I Incentive Disbursements]]/'[1]1.) CLM Reference'!$B$5</f>
        <v>0</v>
      </c>
    </row>
    <row r="399" spans="1:15" x14ac:dyDescent="0.25">
      <c r="A399" s="47">
        <v>9003524100</v>
      </c>
      <c r="B399" t="s">
        <v>1854</v>
      </c>
      <c r="C399" t="s">
        <v>1774</v>
      </c>
      <c r="D399" s="46">
        <f>Table3[[#This Row],[Residential CLM $ Collected]]+Table3[[#This Row],[C&amp;I CLM $ Collected]]</f>
        <v>153272.51729999995</v>
      </c>
      <c r="E399" s="39">
        <f>Table3[[#This Row],[CLM $ Collected ]]/'[1]1.) CLM Reference'!$B$4</f>
        <v>1.4480593995571359E-3</v>
      </c>
      <c r="F399" s="46">
        <f>Table3[[#This Row],[Residential Incentive Disbursements]]+Table3[[#This Row],[C&amp;I Incentive Disbursements]]</f>
        <v>137260.329999999</v>
      </c>
      <c r="G399" s="39">
        <f>Table3[[#This Row],[Incentive Disbursements]]/'[1]1.) CLM Reference'!$B$5</f>
        <v>1.5479840408163246E-3</v>
      </c>
      <c r="H399" s="46">
        <v>134264.230128</v>
      </c>
      <c r="I399" s="39">
        <f>Table3[[#This Row],[Residential CLM $ Collected]]/'[1]1.) CLM Reference'!$B$4</f>
        <v>1.2684764619648669E-3</v>
      </c>
      <c r="J399" s="48">
        <v>129261.989999999</v>
      </c>
      <c r="K399" s="39">
        <f>Table3[[#This Row],[Residential Incentive Disbursements]]/'[1]1.) CLM Reference'!$B$5</f>
        <v>1.4577809743292853E-3</v>
      </c>
      <c r="L399" s="40">
        <v>19008.287171999942</v>
      </c>
      <c r="M399" s="39">
        <f>Table3[[#This Row],[C&amp;I CLM $ Collected]]/'[1]1.) CLM Reference'!$B$4</f>
        <v>1.795829375922689E-4</v>
      </c>
      <c r="N399" s="48">
        <v>7998.34</v>
      </c>
      <c r="O399" s="39">
        <f>Table3[[#This Row],[C&amp;I Incentive Disbursements]]/'[1]1.) CLM Reference'!$B$5</f>
        <v>9.0203066487039131E-5</v>
      </c>
    </row>
    <row r="400" spans="1:15" x14ac:dyDescent="0.25">
      <c r="A400" s="47">
        <v>9013526101</v>
      </c>
      <c r="B400" t="s">
        <v>1854</v>
      </c>
      <c r="C400" t="s">
        <v>1774</v>
      </c>
      <c r="D400" s="46">
        <f>Table3[[#This Row],[Residential CLM $ Collected]]+Table3[[#This Row],[C&amp;I CLM $ Collected]]</f>
        <v>377.88281999999998</v>
      </c>
      <c r="E400" s="39">
        <f>Table3[[#This Row],[CLM $ Collected ]]/'[1]1.) CLM Reference'!$B$4</f>
        <v>3.5700905750841834E-6</v>
      </c>
      <c r="F400" s="46">
        <f>Table3[[#This Row],[Residential Incentive Disbursements]]+Table3[[#This Row],[C&amp;I Incentive Disbursements]]</f>
        <v>0</v>
      </c>
      <c r="G400" s="39">
        <f>Table3[[#This Row],[Incentive Disbursements]]/'[1]1.) CLM Reference'!$B$5</f>
        <v>0</v>
      </c>
      <c r="H400" s="46">
        <v>377.88281999999998</v>
      </c>
      <c r="I400" s="39">
        <f>Table3[[#This Row],[Residential CLM $ Collected]]/'[1]1.) CLM Reference'!$B$4</f>
        <v>3.5700905750841834E-6</v>
      </c>
      <c r="J400" s="48">
        <v>0</v>
      </c>
      <c r="K400" s="39">
        <f>Table3[[#This Row],[Residential Incentive Disbursements]]/'[1]1.) CLM Reference'!$B$5</f>
        <v>0</v>
      </c>
      <c r="L400" s="40">
        <v>0</v>
      </c>
      <c r="M400" s="39">
        <f>Table3[[#This Row],[C&amp;I CLM $ Collected]]/'[1]1.) CLM Reference'!$B$4</f>
        <v>0</v>
      </c>
      <c r="N400" s="48">
        <v>0</v>
      </c>
      <c r="O400" s="39">
        <f>Table3[[#This Row],[C&amp;I Incentive Disbursements]]/'[1]1.) CLM Reference'!$B$5</f>
        <v>0</v>
      </c>
    </row>
    <row r="401" spans="1:15" x14ac:dyDescent="0.25">
      <c r="A401" s="47">
        <v>9013526102</v>
      </c>
      <c r="B401" t="s">
        <v>1854</v>
      </c>
      <c r="C401" t="s">
        <v>1774</v>
      </c>
      <c r="D401" s="46">
        <f>Table3[[#This Row],[Residential CLM $ Collected]]+Table3[[#This Row],[C&amp;I CLM $ Collected]]</f>
        <v>417.97539</v>
      </c>
      <c r="E401" s="39">
        <f>Table3[[#This Row],[CLM $ Collected ]]/'[1]1.) CLM Reference'!$B$4</f>
        <v>3.948869653444779E-6</v>
      </c>
      <c r="F401" s="46">
        <f>Table3[[#This Row],[Residential Incentive Disbursements]]+Table3[[#This Row],[C&amp;I Incentive Disbursements]]</f>
        <v>0</v>
      </c>
      <c r="G401" s="39">
        <f>Table3[[#This Row],[Incentive Disbursements]]/'[1]1.) CLM Reference'!$B$5</f>
        <v>0</v>
      </c>
      <c r="H401" s="46">
        <v>417.97539</v>
      </c>
      <c r="I401" s="39">
        <f>Table3[[#This Row],[Residential CLM $ Collected]]/'[1]1.) CLM Reference'!$B$4</f>
        <v>3.948869653444779E-6</v>
      </c>
      <c r="J401" s="48">
        <v>0</v>
      </c>
      <c r="K401" s="39">
        <f>Table3[[#This Row],[Residential Incentive Disbursements]]/'[1]1.) CLM Reference'!$B$5</f>
        <v>0</v>
      </c>
      <c r="L401" s="40">
        <v>0</v>
      </c>
      <c r="M401" s="39">
        <f>Table3[[#This Row],[C&amp;I CLM $ Collected]]/'[1]1.) CLM Reference'!$B$4</f>
        <v>0</v>
      </c>
      <c r="N401" s="48">
        <v>0</v>
      </c>
      <c r="O401" s="39">
        <f>Table3[[#This Row],[C&amp;I Incentive Disbursements]]/'[1]1.) CLM Reference'!$B$5</f>
        <v>0</v>
      </c>
    </row>
    <row r="402" spans="1:15" x14ac:dyDescent="0.25">
      <c r="A402" s="47">
        <v>9003430301</v>
      </c>
      <c r="B402" t="s">
        <v>1853</v>
      </c>
      <c r="C402" t="s">
        <v>1774</v>
      </c>
      <c r="D402" s="46">
        <f>Table3[[#This Row],[Residential CLM $ Collected]]+Table3[[#This Row],[C&amp;I CLM $ Collected]]</f>
        <v>2076.4333799999999</v>
      </c>
      <c r="E402" s="39">
        <f>Table3[[#This Row],[CLM $ Collected ]]/'[1]1.) CLM Reference'!$B$4</f>
        <v>1.9617338622931296E-5</v>
      </c>
      <c r="F402" s="46">
        <f>Table3[[#This Row],[Residential Incentive Disbursements]]+Table3[[#This Row],[C&amp;I Incentive Disbursements]]</f>
        <v>0</v>
      </c>
      <c r="G402" s="39">
        <f>Table3[[#This Row],[Incentive Disbursements]]/'[1]1.) CLM Reference'!$B$5</f>
        <v>0</v>
      </c>
      <c r="H402" s="46">
        <v>2076.4333799999999</v>
      </c>
      <c r="I402" s="39">
        <f>Table3[[#This Row],[Residential CLM $ Collected]]/'[1]1.) CLM Reference'!$B$4</f>
        <v>1.9617338622931296E-5</v>
      </c>
      <c r="J402" s="48">
        <v>0</v>
      </c>
      <c r="K402" s="39">
        <f>Table3[[#This Row],[Residential Incentive Disbursements]]/'[1]1.) CLM Reference'!$B$5</f>
        <v>0</v>
      </c>
      <c r="L402" s="40">
        <v>0</v>
      </c>
      <c r="M402" s="39">
        <f>Table3[[#This Row],[C&amp;I CLM $ Collected]]/'[1]1.) CLM Reference'!$B$4</f>
        <v>0</v>
      </c>
      <c r="N402" s="48">
        <v>0</v>
      </c>
      <c r="O402" s="39">
        <f>Table3[[#This Row],[C&amp;I Incentive Disbursements]]/'[1]1.) CLM Reference'!$B$5</f>
        <v>0</v>
      </c>
    </row>
    <row r="403" spans="1:15" x14ac:dyDescent="0.25">
      <c r="A403" s="47">
        <v>9009170100</v>
      </c>
      <c r="B403" t="s">
        <v>1853</v>
      </c>
      <c r="C403" t="s">
        <v>1792</v>
      </c>
      <c r="D403" s="46">
        <f>Table3[[#This Row],[Residential CLM $ Collected]]+Table3[[#This Row],[C&amp;I CLM $ Collected]]</f>
        <v>12060.234585</v>
      </c>
      <c r="E403" s="39">
        <f>Table3[[#This Row],[CLM $ Collected ]]/'[1]1.) CLM Reference'!$B$4</f>
        <v>1.1394042689004176E-4</v>
      </c>
      <c r="F403" s="46">
        <f>Table3[[#This Row],[Residential Incentive Disbursements]]+Table3[[#This Row],[C&amp;I Incentive Disbursements]]</f>
        <v>627.58999999999901</v>
      </c>
      <c r="G403" s="39">
        <f>Table3[[#This Row],[Incentive Disbursements]]/'[1]1.) CLM Reference'!$B$5</f>
        <v>7.0777864527640481E-6</v>
      </c>
      <c r="H403" s="46">
        <v>12060.234585</v>
      </c>
      <c r="I403" s="39">
        <f>Table3[[#This Row],[Residential CLM $ Collected]]/'[1]1.) CLM Reference'!$B$4</f>
        <v>1.1394042689004176E-4</v>
      </c>
      <c r="J403" s="48">
        <v>627.58999999999901</v>
      </c>
      <c r="K403" s="39">
        <f>Table3[[#This Row],[Residential Incentive Disbursements]]/'[1]1.) CLM Reference'!$B$5</f>
        <v>7.0777864527640481E-6</v>
      </c>
      <c r="L403" s="40">
        <v>0</v>
      </c>
      <c r="M403" s="39">
        <f>Table3[[#This Row],[C&amp;I CLM $ Collected]]/'[1]1.) CLM Reference'!$B$4</f>
        <v>0</v>
      </c>
      <c r="N403" s="48">
        <v>0</v>
      </c>
      <c r="O403" s="39">
        <f>Table3[[#This Row],[C&amp;I Incentive Disbursements]]/'[1]1.) CLM Reference'!$B$5</f>
        <v>0</v>
      </c>
    </row>
    <row r="404" spans="1:15" x14ac:dyDescent="0.25">
      <c r="A404" s="47">
        <v>9009170200</v>
      </c>
      <c r="B404" t="s">
        <v>1853</v>
      </c>
      <c r="C404" t="s">
        <v>1774</v>
      </c>
      <c r="D404" s="46">
        <f>Table3[[#This Row],[Residential CLM $ Collected]]+Table3[[#This Row],[C&amp;I CLM $ Collected]]</f>
        <v>23211.255185999944</v>
      </c>
      <c r="E404" s="39">
        <f>Table3[[#This Row],[CLM $ Collected ]]/'[1]1.) CLM Reference'!$B$4</f>
        <v>2.1929095208777228E-4</v>
      </c>
      <c r="F404" s="46">
        <f>Table3[[#This Row],[Residential Incentive Disbursements]]+Table3[[#This Row],[C&amp;I Incentive Disbursements]]</f>
        <v>570.75</v>
      </c>
      <c r="G404" s="39">
        <f>Table3[[#This Row],[Incentive Disbursements]]/'[1]1.) CLM Reference'!$B$5</f>
        <v>6.4367606525200959E-6</v>
      </c>
      <c r="H404" s="46">
        <v>23211.255185999944</v>
      </c>
      <c r="I404" s="39">
        <f>Table3[[#This Row],[Residential CLM $ Collected]]/'[1]1.) CLM Reference'!$B$4</f>
        <v>2.1929095208777228E-4</v>
      </c>
      <c r="J404" s="48">
        <v>570.75</v>
      </c>
      <c r="K404" s="39">
        <f>Table3[[#This Row],[Residential Incentive Disbursements]]/'[1]1.) CLM Reference'!$B$5</f>
        <v>6.4367606525200959E-6</v>
      </c>
      <c r="L404" s="40">
        <v>0</v>
      </c>
      <c r="M404" s="39">
        <f>Table3[[#This Row],[C&amp;I CLM $ Collected]]/'[1]1.) CLM Reference'!$B$4</f>
        <v>0</v>
      </c>
      <c r="N404" s="48">
        <v>0</v>
      </c>
      <c r="O404" s="39">
        <f>Table3[[#This Row],[C&amp;I Incentive Disbursements]]/'[1]1.) CLM Reference'!$B$5</f>
        <v>0</v>
      </c>
    </row>
    <row r="405" spans="1:15" x14ac:dyDescent="0.25">
      <c r="A405" s="47">
        <v>9009170300</v>
      </c>
      <c r="B405" t="s">
        <v>1853</v>
      </c>
      <c r="C405" t="s">
        <v>1774</v>
      </c>
      <c r="D405" s="46">
        <f>Table3[[#This Row],[Residential CLM $ Collected]]+Table3[[#This Row],[C&amp;I CLM $ Collected]]</f>
        <v>21436.897859999997</v>
      </c>
      <c r="E405" s="39">
        <f>Table3[[#This Row],[CLM $ Collected ]]/'[1]1.) CLM Reference'!$B$4</f>
        <v>2.0252751106554219E-4</v>
      </c>
      <c r="F405" s="46">
        <f>Table3[[#This Row],[Residential Incentive Disbursements]]+Table3[[#This Row],[C&amp;I Incentive Disbursements]]</f>
        <v>1704.25</v>
      </c>
      <c r="G405" s="39">
        <f>Table3[[#This Row],[Incentive Disbursements]]/'[1]1.) CLM Reference'!$B$5</f>
        <v>1.922006017005234E-5</v>
      </c>
      <c r="H405" s="46">
        <v>21436.897859999997</v>
      </c>
      <c r="I405" s="39">
        <f>Table3[[#This Row],[Residential CLM $ Collected]]/'[1]1.) CLM Reference'!$B$4</f>
        <v>2.0252751106554219E-4</v>
      </c>
      <c r="J405" s="48">
        <v>1704.25</v>
      </c>
      <c r="K405" s="39">
        <f>Table3[[#This Row],[Residential Incentive Disbursements]]/'[1]1.) CLM Reference'!$B$5</f>
        <v>1.922006017005234E-5</v>
      </c>
      <c r="L405" s="40">
        <v>0</v>
      </c>
      <c r="M405" s="39">
        <f>Table3[[#This Row],[C&amp;I CLM $ Collected]]/'[1]1.) CLM Reference'!$B$4</f>
        <v>0</v>
      </c>
      <c r="N405" s="48">
        <v>0</v>
      </c>
      <c r="O405" s="39">
        <f>Table3[[#This Row],[C&amp;I Incentive Disbursements]]/'[1]1.) CLM Reference'!$B$5</f>
        <v>0</v>
      </c>
    </row>
    <row r="406" spans="1:15" x14ac:dyDescent="0.25">
      <c r="A406" s="47">
        <v>9009170400</v>
      </c>
      <c r="B406" t="s">
        <v>1853</v>
      </c>
      <c r="C406" t="s">
        <v>1774</v>
      </c>
      <c r="D406" s="46">
        <f>Table3[[#This Row],[Residential CLM $ Collected]]+Table3[[#This Row],[C&amp;I CLM $ Collected]]</f>
        <v>19610.176949999997</v>
      </c>
      <c r="E406" s="39">
        <f>Table3[[#This Row],[CLM $ Collected ]]/'[1]1.) CLM Reference'!$B$4</f>
        <v>1.8526935917575742E-4</v>
      </c>
      <c r="F406" s="46">
        <f>Table3[[#This Row],[Residential Incentive Disbursements]]+Table3[[#This Row],[C&amp;I Incentive Disbursements]]</f>
        <v>2076.9699999999998</v>
      </c>
      <c r="G406" s="39">
        <f>Table3[[#This Row],[Incentive Disbursements]]/'[1]1.) CLM Reference'!$B$5</f>
        <v>2.342349325004759E-5</v>
      </c>
      <c r="H406" s="46">
        <v>19610.176949999997</v>
      </c>
      <c r="I406" s="39">
        <f>Table3[[#This Row],[Residential CLM $ Collected]]/'[1]1.) CLM Reference'!$B$4</f>
        <v>1.8526935917575742E-4</v>
      </c>
      <c r="J406" s="48">
        <v>2076.9699999999998</v>
      </c>
      <c r="K406" s="39">
        <f>Table3[[#This Row],[Residential Incentive Disbursements]]/'[1]1.) CLM Reference'!$B$5</f>
        <v>2.342349325004759E-5</v>
      </c>
      <c r="L406" s="40">
        <v>0</v>
      </c>
      <c r="M406" s="39">
        <f>Table3[[#This Row],[C&amp;I CLM $ Collected]]/'[1]1.) CLM Reference'!$B$4</f>
        <v>0</v>
      </c>
      <c r="N406" s="48">
        <v>0</v>
      </c>
      <c r="O406" s="39">
        <f>Table3[[#This Row],[C&amp;I Incentive Disbursements]]/'[1]1.) CLM Reference'!$B$5</f>
        <v>0</v>
      </c>
    </row>
    <row r="407" spans="1:15" x14ac:dyDescent="0.25">
      <c r="A407" s="47">
        <v>9009170500</v>
      </c>
      <c r="B407" t="s">
        <v>1853</v>
      </c>
      <c r="C407" t="s">
        <v>1774</v>
      </c>
      <c r="D407" s="46">
        <f>Table3[[#This Row],[Residential CLM $ Collected]]+Table3[[#This Row],[C&amp;I CLM $ Collected]]</f>
        <v>75459.32540999999</v>
      </c>
      <c r="E407" s="39">
        <f>Table3[[#This Row],[CLM $ Collected ]]/'[1]1.) CLM Reference'!$B$4</f>
        <v>7.1291049021083154E-4</v>
      </c>
      <c r="F407" s="46">
        <f>Table3[[#This Row],[Residential Incentive Disbursements]]+Table3[[#This Row],[C&amp;I Incentive Disbursements]]</f>
        <v>28838.309999999899</v>
      </c>
      <c r="G407" s="39">
        <f>Table3[[#This Row],[Incentive Disbursements]]/'[1]1.) CLM Reference'!$B$5</f>
        <v>3.2523048461353683E-4</v>
      </c>
      <c r="H407" s="46">
        <v>75459.32540999999</v>
      </c>
      <c r="I407" s="39">
        <f>Table3[[#This Row],[Residential CLM $ Collected]]/'[1]1.) CLM Reference'!$B$4</f>
        <v>7.1291049021083154E-4</v>
      </c>
      <c r="J407" s="48">
        <v>28838.309999999899</v>
      </c>
      <c r="K407" s="39">
        <f>Table3[[#This Row],[Residential Incentive Disbursements]]/'[1]1.) CLM Reference'!$B$5</f>
        <v>3.2523048461353683E-4</v>
      </c>
      <c r="L407" s="40">
        <v>0</v>
      </c>
      <c r="M407" s="39">
        <f>Table3[[#This Row],[C&amp;I CLM $ Collected]]/'[1]1.) CLM Reference'!$B$4</f>
        <v>0</v>
      </c>
      <c r="N407" s="48">
        <v>0</v>
      </c>
      <c r="O407" s="39">
        <f>Table3[[#This Row],[C&amp;I Incentive Disbursements]]/'[1]1.) CLM Reference'!$B$5</f>
        <v>0</v>
      </c>
    </row>
    <row r="408" spans="1:15" x14ac:dyDescent="0.25">
      <c r="A408" s="47">
        <v>9009170600</v>
      </c>
      <c r="B408" t="s">
        <v>1853</v>
      </c>
      <c r="C408" t="s">
        <v>1774</v>
      </c>
      <c r="D408" s="46">
        <f>Table3[[#This Row],[Residential CLM $ Collected]]+Table3[[#This Row],[C&amp;I CLM $ Collected]]</f>
        <v>28357.911350999941</v>
      </c>
      <c r="E408" s="39">
        <f>Table3[[#This Row],[CLM $ Collected ]]/'[1]1.) CLM Reference'!$B$4</f>
        <v>2.6791456685773031E-4</v>
      </c>
      <c r="F408" s="46">
        <f>Table3[[#This Row],[Residential Incentive Disbursements]]+Table3[[#This Row],[C&amp;I Incentive Disbursements]]</f>
        <v>5564.2599999999902</v>
      </c>
      <c r="G408" s="39">
        <f>Table3[[#This Row],[Incentive Disbursements]]/'[1]1.) CLM Reference'!$B$5</f>
        <v>6.2752185419871051E-5</v>
      </c>
      <c r="H408" s="46">
        <v>28357.911350999941</v>
      </c>
      <c r="I408" s="39">
        <f>Table3[[#This Row],[Residential CLM $ Collected]]/'[1]1.) CLM Reference'!$B$4</f>
        <v>2.6791456685773031E-4</v>
      </c>
      <c r="J408" s="48">
        <v>5564.2599999999902</v>
      </c>
      <c r="K408" s="39">
        <f>Table3[[#This Row],[Residential Incentive Disbursements]]/'[1]1.) CLM Reference'!$B$5</f>
        <v>6.2752185419871051E-5</v>
      </c>
      <c r="L408" s="40">
        <v>0</v>
      </c>
      <c r="M408" s="39">
        <f>Table3[[#This Row],[C&amp;I CLM $ Collected]]/'[1]1.) CLM Reference'!$B$4</f>
        <v>0</v>
      </c>
      <c r="N408" s="48">
        <v>0</v>
      </c>
      <c r="O408" s="39">
        <f>Table3[[#This Row],[C&amp;I Incentive Disbursements]]/'[1]1.) CLM Reference'!$B$5</f>
        <v>0</v>
      </c>
    </row>
    <row r="409" spans="1:15" x14ac:dyDescent="0.25">
      <c r="A409" s="47">
        <v>9009170700</v>
      </c>
      <c r="B409" t="s">
        <v>1853</v>
      </c>
      <c r="C409" t="s">
        <v>1774</v>
      </c>
      <c r="D409" s="46">
        <f>Table3[[#This Row],[Residential CLM $ Collected]]+Table3[[#This Row],[C&amp;I CLM $ Collected]]</f>
        <v>34075.304613</v>
      </c>
      <c r="E409" s="39">
        <f>Table3[[#This Row],[CLM $ Collected ]]/'[1]1.) CLM Reference'!$B$4</f>
        <v>3.2193028474275146E-4</v>
      </c>
      <c r="F409" s="46">
        <f>Table3[[#This Row],[Residential Incentive Disbursements]]+Table3[[#This Row],[C&amp;I Incentive Disbursements]]</f>
        <v>14994.49</v>
      </c>
      <c r="G409" s="39">
        <f>Table3[[#This Row],[Incentive Disbursements]]/'[1]1.) CLM Reference'!$B$5</f>
        <v>1.6910371132125457E-4</v>
      </c>
      <c r="H409" s="46">
        <v>34075.304613</v>
      </c>
      <c r="I409" s="39">
        <f>Table3[[#This Row],[Residential CLM $ Collected]]/'[1]1.) CLM Reference'!$B$4</f>
        <v>3.2193028474275146E-4</v>
      </c>
      <c r="J409" s="48">
        <v>14994.49</v>
      </c>
      <c r="K409" s="39">
        <f>Table3[[#This Row],[Residential Incentive Disbursements]]/'[1]1.) CLM Reference'!$B$5</f>
        <v>1.6910371132125457E-4</v>
      </c>
      <c r="L409" s="40">
        <v>0</v>
      </c>
      <c r="M409" s="39">
        <f>Table3[[#This Row],[C&amp;I CLM $ Collected]]/'[1]1.) CLM Reference'!$B$4</f>
        <v>0</v>
      </c>
      <c r="N409" s="48">
        <v>0</v>
      </c>
      <c r="O409" s="39">
        <f>Table3[[#This Row],[C&amp;I Incentive Disbursements]]/'[1]1.) CLM Reference'!$B$5</f>
        <v>0</v>
      </c>
    </row>
    <row r="410" spans="1:15" x14ac:dyDescent="0.25">
      <c r="A410" s="47">
        <v>9009170800</v>
      </c>
      <c r="B410" t="s">
        <v>1853</v>
      </c>
      <c r="C410" t="s">
        <v>1774</v>
      </c>
      <c r="D410" s="46">
        <f>Table3[[#This Row],[Residential CLM $ Collected]]+Table3[[#This Row],[C&amp;I CLM $ Collected]]</f>
        <v>61392.388238999432</v>
      </c>
      <c r="E410" s="39">
        <f>Table3[[#This Row],[CLM $ Collected ]]/'[1]1.) CLM Reference'!$B$4</f>
        <v>5.800115142412691E-4</v>
      </c>
      <c r="F410" s="46">
        <f>Table3[[#This Row],[Residential Incentive Disbursements]]+Table3[[#This Row],[C&amp;I Incentive Disbursements]]</f>
        <v>75297.159999999902</v>
      </c>
      <c r="G410" s="39">
        <f>Table3[[#This Row],[Incentive Disbursements]]/'[1]1.) CLM Reference'!$B$5</f>
        <v>8.4918054618398492E-4</v>
      </c>
      <c r="H410" s="46">
        <v>61392.388238999432</v>
      </c>
      <c r="I410" s="39">
        <f>Table3[[#This Row],[Residential CLM $ Collected]]/'[1]1.) CLM Reference'!$B$4</f>
        <v>5.800115142412691E-4</v>
      </c>
      <c r="J410" s="48">
        <v>75297.159999999902</v>
      </c>
      <c r="K410" s="39">
        <f>Table3[[#This Row],[Residential Incentive Disbursements]]/'[1]1.) CLM Reference'!$B$5</f>
        <v>8.4918054618398492E-4</v>
      </c>
      <c r="L410" s="40">
        <v>0</v>
      </c>
      <c r="M410" s="39">
        <f>Table3[[#This Row],[C&amp;I CLM $ Collected]]/'[1]1.) CLM Reference'!$B$4</f>
        <v>0</v>
      </c>
      <c r="N410" s="48">
        <v>0</v>
      </c>
      <c r="O410" s="39">
        <f>Table3[[#This Row],[C&amp;I Incentive Disbursements]]/'[1]1.) CLM Reference'!$B$5</f>
        <v>0</v>
      </c>
    </row>
    <row r="411" spans="1:15" x14ac:dyDescent="0.25">
      <c r="A411" s="47">
        <v>9009170900</v>
      </c>
      <c r="B411" t="s">
        <v>1853</v>
      </c>
      <c r="C411" t="s">
        <v>1774</v>
      </c>
      <c r="D411" s="46">
        <f>Table3[[#This Row],[Residential CLM $ Collected]]+Table3[[#This Row],[C&amp;I CLM $ Collected]]</f>
        <v>20834.993339999997</v>
      </c>
      <c r="E411" s="39">
        <f>Table3[[#This Row],[CLM $ Collected ]]/'[1]1.) CLM Reference'!$B$4</f>
        <v>1.9684095020534599E-4</v>
      </c>
      <c r="F411" s="46">
        <f>Table3[[#This Row],[Residential Incentive Disbursements]]+Table3[[#This Row],[C&amp;I Incentive Disbursements]]</f>
        <v>3773.08</v>
      </c>
      <c r="G411" s="39">
        <f>Table3[[#This Row],[Incentive Disbursements]]/'[1]1.) CLM Reference'!$B$5</f>
        <v>4.2551752751310598E-5</v>
      </c>
      <c r="H411" s="46">
        <v>20834.993339999997</v>
      </c>
      <c r="I411" s="39">
        <f>Table3[[#This Row],[Residential CLM $ Collected]]/'[1]1.) CLM Reference'!$B$4</f>
        <v>1.9684095020534599E-4</v>
      </c>
      <c r="J411" s="48">
        <v>3773.08</v>
      </c>
      <c r="K411" s="39">
        <f>Table3[[#This Row],[Residential Incentive Disbursements]]/'[1]1.) CLM Reference'!$B$5</f>
        <v>4.2551752751310598E-5</v>
      </c>
      <c r="L411" s="40">
        <v>0</v>
      </c>
      <c r="M411" s="39">
        <f>Table3[[#This Row],[C&amp;I CLM $ Collected]]/'[1]1.) CLM Reference'!$B$4</f>
        <v>0</v>
      </c>
      <c r="N411" s="48">
        <v>0</v>
      </c>
      <c r="O411" s="39">
        <f>Table3[[#This Row],[C&amp;I Incentive Disbursements]]/'[1]1.) CLM Reference'!$B$5</f>
        <v>0</v>
      </c>
    </row>
    <row r="412" spans="1:15" x14ac:dyDescent="0.25">
      <c r="A412" s="47">
        <v>9009171000</v>
      </c>
      <c r="B412" t="s">
        <v>1853</v>
      </c>
      <c r="C412" t="s">
        <v>1774</v>
      </c>
      <c r="D412" s="46">
        <f>Table3[[#This Row],[Residential CLM $ Collected]]+Table3[[#This Row],[C&amp;I CLM $ Collected]]</f>
        <v>18445.014629999998</v>
      </c>
      <c r="E412" s="39">
        <f>Table3[[#This Row],[CLM $ Collected ]]/'[1]1.) CLM Reference'!$B$4</f>
        <v>1.742613567027283E-4</v>
      </c>
      <c r="F412" s="46">
        <f>Table3[[#This Row],[Residential Incentive Disbursements]]+Table3[[#This Row],[C&amp;I Incentive Disbursements]]</f>
        <v>487.04999999999899</v>
      </c>
      <c r="G412" s="39">
        <f>Table3[[#This Row],[Incentive Disbursements]]/'[1]1.) CLM Reference'!$B$5</f>
        <v>5.4928152007181885E-6</v>
      </c>
      <c r="H412" s="46">
        <v>18445.014629999998</v>
      </c>
      <c r="I412" s="39">
        <f>Table3[[#This Row],[Residential CLM $ Collected]]/'[1]1.) CLM Reference'!$B$4</f>
        <v>1.742613567027283E-4</v>
      </c>
      <c r="J412" s="48">
        <v>487.04999999999899</v>
      </c>
      <c r="K412" s="39">
        <f>Table3[[#This Row],[Residential Incentive Disbursements]]/'[1]1.) CLM Reference'!$B$5</f>
        <v>5.4928152007181885E-6</v>
      </c>
      <c r="L412" s="40">
        <v>0</v>
      </c>
      <c r="M412" s="39">
        <f>Table3[[#This Row],[C&amp;I CLM $ Collected]]/'[1]1.) CLM Reference'!$B$4</f>
        <v>0</v>
      </c>
      <c r="N412" s="48">
        <v>0</v>
      </c>
      <c r="O412" s="39">
        <f>Table3[[#This Row],[C&amp;I Incentive Disbursements]]/'[1]1.) CLM Reference'!$B$5</f>
        <v>0</v>
      </c>
    </row>
    <row r="413" spans="1:15" x14ac:dyDescent="0.25">
      <c r="A413" s="47">
        <v>9009171100</v>
      </c>
      <c r="B413" t="s">
        <v>1853</v>
      </c>
      <c r="C413" t="s">
        <v>1774</v>
      </c>
      <c r="D413" s="46">
        <f>Table3[[#This Row],[Residential CLM $ Collected]]+Table3[[#This Row],[C&amp;I CLM $ Collected]]</f>
        <v>66429.159237</v>
      </c>
      <c r="E413" s="39">
        <f>Table3[[#This Row],[CLM $ Collected ]]/'[1]1.) CLM Reference'!$B$4</f>
        <v>6.2759697649864086E-4</v>
      </c>
      <c r="F413" s="46">
        <f>Table3[[#This Row],[Residential Incentive Disbursements]]+Table3[[#This Row],[C&amp;I Incentive Disbursements]]</f>
        <v>47700.02</v>
      </c>
      <c r="G413" s="39">
        <f>Table3[[#This Row],[Incentive Disbursements]]/'[1]1.) CLM Reference'!$B$5</f>
        <v>5.3794763357060287E-4</v>
      </c>
      <c r="H413" s="46">
        <v>66429.159237</v>
      </c>
      <c r="I413" s="39">
        <f>Table3[[#This Row],[Residential CLM $ Collected]]/'[1]1.) CLM Reference'!$B$4</f>
        <v>6.2759697649864086E-4</v>
      </c>
      <c r="J413" s="48">
        <v>47700.02</v>
      </c>
      <c r="K413" s="39">
        <f>Table3[[#This Row],[Residential Incentive Disbursements]]/'[1]1.) CLM Reference'!$B$5</f>
        <v>5.3794763357060287E-4</v>
      </c>
      <c r="L413" s="40">
        <v>0</v>
      </c>
      <c r="M413" s="39">
        <f>Table3[[#This Row],[C&amp;I CLM $ Collected]]/'[1]1.) CLM Reference'!$B$4</f>
        <v>0</v>
      </c>
      <c r="N413" s="48">
        <v>0</v>
      </c>
      <c r="O413" s="39">
        <f>Table3[[#This Row],[C&amp;I Incentive Disbursements]]/'[1]1.) CLM Reference'!$B$5</f>
        <v>0</v>
      </c>
    </row>
    <row r="414" spans="1:15" x14ac:dyDescent="0.25">
      <c r="A414" s="47">
        <v>9009171200</v>
      </c>
      <c r="B414" t="s">
        <v>1853</v>
      </c>
      <c r="C414" t="s">
        <v>1774</v>
      </c>
      <c r="D414" s="46">
        <f>Table3[[#This Row],[Residential CLM $ Collected]]+Table3[[#This Row],[C&amp;I CLM $ Collected]]</f>
        <v>678138.08447699947</v>
      </c>
      <c r="E414" s="39">
        <f>Table3[[#This Row],[CLM $ Collected ]]/'[1]1.) CLM Reference'!$B$4</f>
        <v>6.4067860613429778E-3</v>
      </c>
      <c r="F414" s="46">
        <f>Table3[[#This Row],[Residential Incentive Disbursements]]+Table3[[#This Row],[C&amp;I Incentive Disbursements]]</f>
        <v>1776302.0921999998</v>
      </c>
      <c r="G414" s="39">
        <f>Table3[[#This Row],[Incentive Disbursements]]/'[1]1.) CLM Reference'!$B$5</f>
        <v>2.0032643739048762E-2</v>
      </c>
      <c r="H414" s="46">
        <v>377313.70622400002</v>
      </c>
      <c r="I414" s="39">
        <f>Table3[[#This Row],[Residential CLM $ Collected]]/'[1]1.) CLM Reference'!$B$4</f>
        <v>3.5647138084774132E-3</v>
      </c>
      <c r="J414" s="48">
        <v>1550287.1079999998</v>
      </c>
      <c r="K414" s="39">
        <f>Table3[[#This Row],[Residential Incentive Disbursements]]/'[1]1.) CLM Reference'!$B$5</f>
        <v>1.7483709254285714E-2</v>
      </c>
      <c r="L414" s="40">
        <v>300824.37825299945</v>
      </c>
      <c r="M414" s="39">
        <f>Table3[[#This Row],[C&amp;I CLM $ Collected]]/'[1]1.) CLM Reference'!$B$4</f>
        <v>2.842072252865565E-3</v>
      </c>
      <c r="N414" s="48">
        <v>226014.98420000001</v>
      </c>
      <c r="O414" s="39">
        <f>Table3[[#This Row],[C&amp;I Incentive Disbursements]]/'[1]1.) CLM Reference'!$B$5</f>
        <v>2.5489344847630505E-3</v>
      </c>
    </row>
    <row r="415" spans="1:15" x14ac:dyDescent="0.25">
      <c r="A415" s="47">
        <v>9009171300</v>
      </c>
      <c r="B415" t="s">
        <v>1853</v>
      </c>
      <c r="C415" t="s">
        <v>1774</v>
      </c>
      <c r="D415" s="46">
        <f>Table3[[#This Row],[Residential CLM $ Collected]]+Table3[[#This Row],[C&amp;I CLM $ Collected]]</f>
        <v>52464.934115999939</v>
      </c>
      <c r="E415" s="39">
        <f>Table3[[#This Row],[CLM $ Collected ]]/'[1]1.) CLM Reference'!$B$4</f>
        <v>4.9566838420953886E-4</v>
      </c>
      <c r="F415" s="46">
        <f>Table3[[#This Row],[Residential Incentive Disbursements]]+Table3[[#This Row],[C&amp;I Incentive Disbursements]]</f>
        <v>8652.2399999999907</v>
      </c>
      <c r="G415" s="39">
        <f>Table3[[#This Row],[Incentive Disbursements]]/'[1]1.) CLM Reference'!$B$5</f>
        <v>9.7577569843469846E-5</v>
      </c>
      <c r="H415" s="46">
        <v>52464.934115999939</v>
      </c>
      <c r="I415" s="39">
        <f>Table3[[#This Row],[Residential CLM $ Collected]]/'[1]1.) CLM Reference'!$B$4</f>
        <v>4.9566838420953886E-4</v>
      </c>
      <c r="J415" s="48">
        <v>8652.2399999999907</v>
      </c>
      <c r="K415" s="39">
        <f>Table3[[#This Row],[Residential Incentive Disbursements]]/'[1]1.) CLM Reference'!$B$5</f>
        <v>9.7577569843469846E-5</v>
      </c>
      <c r="L415" s="40">
        <v>0</v>
      </c>
      <c r="M415" s="39">
        <f>Table3[[#This Row],[C&amp;I CLM $ Collected]]/'[1]1.) CLM Reference'!$B$4</f>
        <v>0</v>
      </c>
      <c r="N415" s="48">
        <v>0</v>
      </c>
      <c r="O415" s="39">
        <f>Table3[[#This Row],[C&amp;I Incentive Disbursements]]/'[1]1.) CLM Reference'!$B$5</f>
        <v>0</v>
      </c>
    </row>
    <row r="416" spans="1:15" x14ac:dyDescent="0.25">
      <c r="A416" s="47">
        <v>9009171400</v>
      </c>
      <c r="B416" t="s">
        <v>1853</v>
      </c>
      <c r="C416" t="s">
        <v>1774</v>
      </c>
      <c r="D416" s="46">
        <f>Table3[[#This Row],[Residential CLM $ Collected]]+Table3[[#This Row],[C&amp;I CLM $ Collected]]</f>
        <v>20344.833179999998</v>
      </c>
      <c r="E416" s="39">
        <f>Table3[[#This Row],[CLM $ Collected ]]/'[1]1.) CLM Reference'!$B$4</f>
        <v>1.9221010679336512E-4</v>
      </c>
      <c r="F416" s="46">
        <f>Table3[[#This Row],[Residential Incentive Disbursements]]+Table3[[#This Row],[C&amp;I Incentive Disbursements]]</f>
        <v>271.12</v>
      </c>
      <c r="G416" s="39">
        <f>Table3[[#This Row],[Incentive Disbursements]]/'[1]1.) CLM Reference'!$B$5</f>
        <v>3.0576163786443249E-6</v>
      </c>
      <c r="H416" s="46">
        <v>20344.833179999998</v>
      </c>
      <c r="I416" s="39">
        <f>Table3[[#This Row],[Residential CLM $ Collected]]/'[1]1.) CLM Reference'!$B$4</f>
        <v>1.9221010679336512E-4</v>
      </c>
      <c r="J416" s="48">
        <v>271.12</v>
      </c>
      <c r="K416" s="39">
        <f>Table3[[#This Row],[Residential Incentive Disbursements]]/'[1]1.) CLM Reference'!$B$5</f>
        <v>3.0576163786443249E-6</v>
      </c>
      <c r="L416" s="40">
        <v>0</v>
      </c>
      <c r="M416" s="39">
        <f>Table3[[#This Row],[C&amp;I CLM $ Collected]]/'[1]1.) CLM Reference'!$B$4</f>
        <v>0</v>
      </c>
      <c r="N416" s="48">
        <v>0</v>
      </c>
      <c r="O416" s="39">
        <f>Table3[[#This Row],[C&amp;I Incentive Disbursements]]/'[1]1.) CLM Reference'!$B$5</f>
        <v>0</v>
      </c>
    </row>
    <row r="417" spans="1:15" x14ac:dyDescent="0.25">
      <c r="A417" s="47">
        <v>9009171500</v>
      </c>
      <c r="B417" t="s">
        <v>1853</v>
      </c>
      <c r="C417" t="s">
        <v>1774</v>
      </c>
      <c r="D417" s="46">
        <f>Table3[[#This Row],[Residential CLM $ Collected]]+Table3[[#This Row],[C&amp;I CLM $ Collected]]</f>
        <v>30011.665508999999</v>
      </c>
      <c r="E417" s="39">
        <f>Table3[[#This Row],[CLM $ Collected ]]/'[1]1.) CLM Reference'!$B$4</f>
        <v>2.8353859584370614E-4</v>
      </c>
      <c r="F417" s="46">
        <f>Table3[[#This Row],[Residential Incentive Disbursements]]+Table3[[#This Row],[C&amp;I Incentive Disbursements]]</f>
        <v>21635.81</v>
      </c>
      <c r="G417" s="39">
        <f>Table3[[#This Row],[Incentive Disbursements]]/'[1]1.) CLM Reference'!$B$5</f>
        <v>2.4400268154778942E-4</v>
      </c>
      <c r="H417" s="46">
        <v>30011.665508999999</v>
      </c>
      <c r="I417" s="39">
        <f>Table3[[#This Row],[Residential CLM $ Collected]]/'[1]1.) CLM Reference'!$B$4</f>
        <v>2.8353859584370614E-4</v>
      </c>
      <c r="J417" s="48">
        <v>21635.81</v>
      </c>
      <c r="K417" s="39">
        <f>Table3[[#This Row],[Residential Incentive Disbursements]]/'[1]1.) CLM Reference'!$B$5</f>
        <v>2.4400268154778942E-4</v>
      </c>
      <c r="L417" s="40">
        <v>0</v>
      </c>
      <c r="M417" s="39">
        <f>Table3[[#This Row],[C&amp;I CLM $ Collected]]/'[1]1.) CLM Reference'!$B$4</f>
        <v>0</v>
      </c>
      <c r="N417" s="48">
        <v>0</v>
      </c>
      <c r="O417" s="39">
        <f>Table3[[#This Row],[C&amp;I Incentive Disbursements]]/'[1]1.) CLM Reference'!$B$5</f>
        <v>0</v>
      </c>
    </row>
    <row r="418" spans="1:15" x14ac:dyDescent="0.25">
      <c r="A418" s="47">
        <v>9009171600</v>
      </c>
      <c r="B418" t="s">
        <v>1853</v>
      </c>
      <c r="C418" t="s">
        <v>1774</v>
      </c>
      <c r="D418" s="46">
        <f>Table3[[#This Row],[Residential CLM $ Collected]]+Table3[[#This Row],[C&amp;I CLM $ Collected]]</f>
        <v>55457.895212999996</v>
      </c>
      <c r="E418" s="39">
        <f>Table3[[#This Row],[CLM $ Collected ]]/'[1]1.) CLM Reference'!$B$4</f>
        <v>5.2394472184244187E-4</v>
      </c>
      <c r="F418" s="46">
        <f>Table3[[#This Row],[Residential Incentive Disbursements]]+Table3[[#This Row],[C&amp;I Incentive Disbursements]]</f>
        <v>9287.2999999999902</v>
      </c>
      <c r="G418" s="39">
        <f>Table3[[#This Row],[Incentive Disbursements]]/'[1]1.) CLM Reference'!$B$5</f>
        <v>1.0473960089031944E-4</v>
      </c>
      <c r="H418" s="46">
        <v>55457.895212999996</v>
      </c>
      <c r="I418" s="39">
        <f>Table3[[#This Row],[Residential CLM $ Collected]]/'[1]1.) CLM Reference'!$B$4</f>
        <v>5.2394472184244187E-4</v>
      </c>
      <c r="J418" s="48">
        <v>9287.2999999999902</v>
      </c>
      <c r="K418" s="39">
        <f>Table3[[#This Row],[Residential Incentive Disbursements]]/'[1]1.) CLM Reference'!$B$5</f>
        <v>1.0473960089031944E-4</v>
      </c>
      <c r="L418" s="40">
        <v>0</v>
      </c>
      <c r="M418" s="39">
        <f>Table3[[#This Row],[C&amp;I CLM $ Collected]]/'[1]1.) CLM Reference'!$B$4</f>
        <v>0</v>
      </c>
      <c r="N418" s="48">
        <v>0</v>
      </c>
      <c r="O418" s="39">
        <f>Table3[[#This Row],[C&amp;I Incentive Disbursements]]/'[1]1.) CLM Reference'!$B$5</f>
        <v>0</v>
      </c>
    </row>
    <row r="419" spans="1:15" x14ac:dyDescent="0.25">
      <c r="A419" s="47">
        <v>9009171700</v>
      </c>
      <c r="B419" t="s">
        <v>1853</v>
      </c>
      <c r="C419" t="s">
        <v>1774</v>
      </c>
      <c r="D419" s="46">
        <f>Table3[[#This Row],[Residential CLM $ Collected]]+Table3[[#This Row],[C&amp;I CLM $ Collected]]</f>
        <v>54180.664775999998</v>
      </c>
      <c r="E419" s="39">
        <f>Table3[[#This Row],[CLM $ Collected ]]/'[1]1.) CLM Reference'!$B$4</f>
        <v>5.1187794319041335E-4</v>
      </c>
      <c r="F419" s="46">
        <f>Table3[[#This Row],[Residential Incentive Disbursements]]+Table3[[#This Row],[C&amp;I Incentive Disbursements]]</f>
        <v>11924.27</v>
      </c>
      <c r="G419" s="39">
        <f>Table3[[#This Row],[Incentive Disbursements]]/'[1]1.) CLM Reference'!$B$5</f>
        <v>1.3447861926592345E-4</v>
      </c>
      <c r="H419" s="46">
        <v>54180.664775999998</v>
      </c>
      <c r="I419" s="39">
        <f>Table3[[#This Row],[Residential CLM $ Collected]]/'[1]1.) CLM Reference'!$B$4</f>
        <v>5.1187794319041335E-4</v>
      </c>
      <c r="J419" s="48">
        <v>11924.27</v>
      </c>
      <c r="K419" s="39">
        <f>Table3[[#This Row],[Residential Incentive Disbursements]]/'[1]1.) CLM Reference'!$B$5</f>
        <v>1.3447861926592345E-4</v>
      </c>
      <c r="L419" s="40">
        <v>0</v>
      </c>
      <c r="M419" s="39">
        <f>Table3[[#This Row],[C&amp;I CLM $ Collected]]/'[1]1.) CLM Reference'!$B$4</f>
        <v>0</v>
      </c>
      <c r="N419" s="48">
        <v>0</v>
      </c>
      <c r="O419" s="39">
        <f>Table3[[#This Row],[C&amp;I Incentive Disbursements]]/'[1]1.) CLM Reference'!$B$5</f>
        <v>0</v>
      </c>
    </row>
    <row r="420" spans="1:15" x14ac:dyDescent="0.25">
      <c r="A420" s="47">
        <v>9009175400</v>
      </c>
      <c r="B420" t="s">
        <v>1853</v>
      </c>
      <c r="C420" t="s">
        <v>1774</v>
      </c>
      <c r="D420" s="46">
        <f>Table3[[#This Row],[Residential CLM $ Collected]]+Table3[[#This Row],[C&amp;I CLM $ Collected]]</f>
        <v>55.20879</v>
      </c>
      <c r="E420" s="39">
        <f>Table3[[#This Row],[CLM $ Collected ]]/'[1]1.) CLM Reference'!$B$4</f>
        <v>5.2159127223831432E-7</v>
      </c>
      <c r="F420" s="46">
        <f>Table3[[#This Row],[Residential Incentive Disbursements]]+Table3[[#This Row],[C&amp;I Incentive Disbursements]]</f>
        <v>0</v>
      </c>
      <c r="G420" s="39">
        <f>Table3[[#This Row],[Incentive Disbursements]]/'[1]1.) CLM Reference'!$B$5</f>
        <v>0</v>
      </c>
      <c r="H420" s="46">
        <v>55.20879</v>
      </c>
      <c r="I420" s="39">
        <f>Table3[[#This Row],[Residential CLM $ Collected]]/'[1]1.) CLM Reference'!$B$4</f>
        <v>5.2159127223831432E-7</v>
      </c>
      <c r="J420" s="48">
        <v>0</v>
      </c>
      <c r="K420" s="39">
        <f>Table3[[#This Row],[Residential Incentive Disbursements]]/'[1]1.) CLM Reference'!$B$5</f>
        <v>0</v>
      </c>
      <c r="L420" s="40">
        <v>0</v>
      </c>
      <c r="M420" s="39">
        <f>Table3[[#This Row],[C&amp;I CLM $ Collected]]/'[1]1.) CLM Reference'!$B$4</f>
        <v>0</v>
      </c>
      <c r="N420" s="48">
        <v>0</v>
      </c>
      <c r="O420" s="39">
        <f>Table3[[#This Row],[C&amp;I Incentive Disbursements]]/'[1]1.) CLM Reference'!$B$5</f>
        <v>0</v>
      </c>
    </row>
    <row r="421" spans="1:15" x14ac:dyDescent="0.25">
      <c r="A421" s="47">
        <v>9009175700</v>
      </c>
      <c r="B421" t="s">
        <v>1853</v>
      </c>
      <c r="C421" t="s">
        <v>1774</v>
      </c>
      <c r="D421" s="46">
        <f>Table3[[#This Row],[Residential CLM $ Collected]]+Table3[[#This Row],[C&amp;I CLM $ Collected]]</f>
        <v>258.18912</v>
      </c>
      <c r="E421" s="39">
        <f>Table3[[#This Row],[CLM $ Collected ]]/'[1]1.) CLM Reference'!$B$4</f>
        <v>2.4392708403660141E-6</v>
      </c>
      <c r="F421" s="46">
        <f>Table3[[#This Row],[Residential Incentive Disbursements]]+Table3[[#This Row],[C&amp;I Incentive Disbursements]]</f>
        <v>0</v>
      </c>
      <c r="G421" s="39">
        <f>Table3[[#This Row],[Incentive Disbursements]]/'[1]1.) CLM Reference'!$B$5</f>
        <v>0</v>
      </c>
      <c r="H421" s="46">
        <v>258.18912</v>
      </c>
      <c r="I421" s="39">
        <f>Table3[[#This Row],[Residential CLM $ Collected]]/'[1]1.) CLM Reference'!$B$4</f>
        <v>2.4392708403660141E-6</v>
      </c>
      <c r="J421" s="48">
        <v>0</v>
      </c>
      <c r="K421" s="39">
        <f>Table3[[#This Row],[Residential Incentive Disbursements]]/'[1]1.) CLM Reference'!$B$5</f>
        <v>0</v>
      </c>
      <c r="L421" s="40">
        <v>0</v>
      </c>
      <c r="M421" s="39">
        <f>Table3[[#This Row],[C&amp;I CLM $ Collected]]/'[1]1.) CLM Reference'!$B$4</f>
        <v>0</v>
      </c>
      <c r="N421" s="48">
        <v>0</v>
      </c>
      <c r="O421" s="39">
        <f>Table3[[#This Row],[C&amp;I Incentive Disbursements]]/'[1]1.) CLM Reference'!$B$5</f>
        <v>0</v>
      </c>
    </row>
    <row r="422" spans="1:15" x14ac:dyDescent="0.25">
      <c r="A422" s="47">
        <v>9009343101</v>
      </c>
      <c r="B422" t="s">
        <v>1853</v>
      </c>
      <c r="C422" t="s">
        <v>1774</v>
      </c>
      <c r="D422" s="46">
        <f>Table3[[#This Row],[Residential CLM $ Collected]]+Table3[[#This Row],[C&amp;I CLM $ Collected]]</f>
        <v>513.65096999999992</v>
      </c>
      <c r="E422" s="39">
        <f>Table3[[#This Row],[CLM $ Collected ]]/'[1]1.) CLM Reference'!$B$4</f>
        <v>4.8527754897135794E-6</v>
      </c>
      <c r="F422" s="46">
        <f>Table3[[#This Row],[Residential Incentive Disbursements]]+Table3[[#This Row],[C&amp;I Incentive Disbursements]]</f>
        <v>0</v>
      </c>
      <c r="G422" s="39">
        <f>Table3[[#This Row],[Incentive Disbursements]]/'[1]1.) CLM Reference'!$B$5</f>
        <v>0</v>
      </c>
      <c r="H422" s="46">
        <v>513.65096999999992</v>
      </c>
      <c r="I422" s="39">
        <f>Table3[[#This Row],[Residential CLM $ Collected]]/'[1]1.) CLM Reference'!$B$4</f>
        <v>4.8527754897135794E-6</v>
      </c>
      <c r="J422" s="48">
        <v>0</v>
      </c>
      <c r="K422" s="39">
        <f>Table3[[#This Row],[Residential Incentive Disbursements]]/'[1]1.) CLM Reference'!$B$5</f>
        <v>0</v>
      </c>
      <c r="L422" s="40">
        <v>0</v>
      </c>
      <c r="M422" s="39">
        <f>Table3[[#This Row],[C&amp;I CLM $ Collected]]/'[1]1.) CLM Reference'!$B$4</f>
        <v>0</v>
      </c>
      <c r="N422" s="48">
        <v>0</v>
      </c>
      <c r="O422" s="39">
        <f>Table3[[#This Row],[C&amp;I Incentive Disbursements]]/'[1]1.) CLM Reference'!$B$5</f>
        <v>0</v>
      </c>
    </row>
    <row r="423" spans="1:15" x14ac:dyDescent="0.25">
      <c r="A423" s="47">
        <v>9009343102</v>
      </c>
      <c r="B423" t="s">
        <v>1853</v>
      </c>
      <c r="C423" t="s">
        <v>1774</v>
      </c>
      <c r="D423" s="46">
        <f>Table3[[#This Row],[Residential CLM $ Collected]]+Table3[[#This Row],[C&amp;I CLM $ Collected]]</f>
        <v>49.720230000000001</v>
      </c>
      <c r="E423" s="39">
        <f>Table3[[#This Row],[CLM $ Collected ]]/'[1]1.) CLM Reference'!$B$4</f>
        <v>4.6973748241324619E-7</v>
      </c>
      <c r="F423" s="46">
        <f>Table3[[#This Row],[Residential Incentive Disbursements]]+Table3[[#This Row],[C&amp;I Incentive Disbursements]]</f>
        <v>0</v>
      </c>
      <c r="G423" s="39">
        <f>Table3[[#This Row],[Incentive Disbursements]]/'[1]1.) CLM Reference'!$B$5</f>
        <v>0</v>
      </c>
      <c r="H423" s="46">
        <v>49.720230000000001</v>
      </c>
      <c r="I423" s="39">
        <f>Table3[[#This Row],[Residential CLM $ Collected]]/'[1]1.) CLM Reference'!$B$4</f>
        <v>4.6973748241324619E-7</v>
      </c>
      <c r="J423" s="48">
        <v>0</v>
      </c>
      <c r="K423" s="39">
        <f>Table3[[#This Row],[Residential Incentive Disbursements]]/'[1]1.) CLM Reference'!$B$5</f>
        <v>0</v>
      </c>
      <c r="L423" s="40">
        <v>0</v>
      </c>
      <c r="M423" s="39">
        <f>Table3[[#This Row],[C&amp;I CLM $ Collected]]/'[1]1.) CLM Reference'!$B$4</f>
        <v>0</v>
      </c>
      <c r="N423" s="48">
        <v>0</v>
      </c>
      <c r="O423" s="39">
        <f>Table3[[#This Row],[C&amp;I Incentive Disbursements]]/'[1]1.) CLM Reference'!$B$5</f>
        <v>0</v>
      </c>
    </row>
    <row r="424" spans="1:15" x14ac:dyDescent="0.25">
      <c r="A424" s="47">
        <v>9009344100</v>
      </c>
      <c r="B424" t="s">
        <v>1852</v>
      </c>
      <c r="C424" t="s">
        <v>1774</v>
      </c>
      <c r="D424" s="46">
        <f>Table3[[#This Row],[Residential CLM $ Collected]]+Table3[[#This Row],[C&amp;I CLM $ Collected]]</f>
        <v>174526.55482499936</v>
      </c>
      <c r="E424" s="39">
        <f>Table3[[#This Row],[CLM $ Collected ]]/'[1]1.) CLM Reference'!$B$4</f>
        <v>1.6488593169772662E-3</v>
      </c>
      <c r="F424" s="46">
        <f>Table3[[#This Row],[Residential Incentive Disbursements]]+Table3[[#This Row],[C&amp;I Incentive Disbursements]]</f>
        <v>105240.41</v>
      </c>
      <c r="G424" s="39">
        <f>Table3[[#This Row],[Incentive Disbursements]]/'[1]1.) CLM Reference'!$B$5</f>
        <v>1.186872238533653E-3</v>
      </c>
      <c r="H424" s="46">
        <v>122082.35306399941</v>
      </c>
      <c r="I424" s="39">
        <f>Table3[[#This Row],[Residential CLM $ Collected]]/'[1]1.) CLM Reference'!$B$4</f>
        <v>1.1533868040306356E-3</v>
      </c>
      <c r="J424" s="48">
        <v>86377.41</v>
      </c>
      <c r="K424" s="39">
        <f>Table3[[#This Row],[Residential Incentive Disbursements]]/'[1]1.) CLM Reference'!$B$5</f>
        <v>9.741405413133524E-4</v>
      </c>
      <c r="L424" s="40">
        <v>52444.201760999938</v>
      </c>
      <c r="M424" s="39">
        <f>Table3[[#This Row],[C&amp;I CLM $ Collected]]/'[1]1.) CLM Reference'!$B$4</f>
        <v>4.9547251294663043E-4</v>
      </c>
      <c r="N424" s="48">
        <v>18863</v>
      </c>
      <c r="O424" s="39">
        <f>Table3[[#This Row],[C&amp;I Incentive Disbursements]]/'[1]1.) CLM Reference'!$B$5</f>
        <v>2.1273169722030058E-4</v>
      </c>
    </row>
    <row r="425" spans="1:15" x14ac:dyDescent="0.25">
      <c r="A425" s="47">
        <v>9009344200</v>
      </c>
      <c r="B425" t="s">
        <v>1852</v>
      </c>
      <c r="C425" t="s">
        <v>1774</v>
      </c>
      <c r="D425" s="46">
        <f>Table3[[#This Row],[Residential CLM $ Collected]]+Table3[[#This Row],[C&amp;I CLM $ Collected]]</f>
        <v>50361.49566</v>
      </c>
      <c r="E425" s="39">
        <f>Table3[[#This Row],[CLM $ Collected ]]/'[1]1.) CLM Reference'!$B$4</f>
        <v>4.7579591208435731E-4</v>
      </c>
      <c r="F425" s="46">
        <f>Table3[[#This Row],[Residential Incentive Disbursements]]+Table3[[#This Row],[C&amp;I Incentive Disbursements]]</f>
        <v>9746.98</v>
      </c>
      <c r="G425" s="39">
        <f>Table3[[#This Row],[Incentive Disbursements]]/'[1]1.) CLM Reference'!$B$5</f>
        <v>1.0992374480052618E-4</v>
      </c>
      <c r="H425" s="46">
        <v>50361.49566</v>
      </c>
      <c r="I425" s="39">
        <f>Table3[[#This Row],[Residential CLM $ Collected]]/'[1]1.) CLM Reference'!$B$4</f>
        <v>4.7579591208435731E-4</v>
      </c>
      <c r="J425" s="48">
        <v>9746.98</v>
      </c>
      <c r="K425" s="39">
        <f>Table3[[#This Row],[Residential Incentive Disbursements]]/'[1]1.) CLM Reference'!$B$5</f>
        <v>1.0992374480052618E-4</v>
      </c>
      <c r="L425" s="40">
        <v>0</v>
      </c>
      <c r="M425" s="39">
        <f>Table3[[#This Row],[C&amp;I CLM $ Collected]]/'[1]1.) CLM Reference'!$B$4</f>
        <v>0</v>
      </c>
      <c r="N425" s="48">
        <v>0</v>
      </c>
      <c r="O425" s="39">
        <f>Table3[[#This Row],[C&amp;I Incentive Disbursements]]/'[1]1.) CLM Reference'!$B$5</f>
        <v>0</v>
      </c>
    </row>
    <row r="426" spans="1:15" x14ac:dyDescent="0.25">
      <c r="A426" s="47">
        <v>9009345400</v>
      </c>
      <c r="B426" t="s">
        <v>1852</v>
      </c>
      <c r="C426" t="s">
        <v>1774</v>
      </c>
      <c r="D426" s="46">
        <f>Table3[[#This Row],[Residential CLM $ Collected]]+Table3[[#This Row],[C&amp;I CLM $ Collected]]</f>
        <v>294.83999999999997</v>
      </c>
      <c r="E426" s="39">
        <f>Table3[[#This Row],[CLM $ Collected ]]/'[1]1.) CLM Reference'!$B$4</f>
        <v>2.7855341641565513E-6</v>
      </c>
      <c r="F426" s="46">
        <f>Table3[[#This Row],[Residential Incentive Disbursements]]+Table3[[#This Row],[C&amp;I Incentive Disbursements]]</f>
        <v>280.24</v>
      </c>
      <c r="G426" s="39">
        <f>Table3[[#This Row],[Incentive Disbursements]]/'[1]1.) CLM Reference'!$B$5</f>
        <v>3.1604692164033844E-6</v>
      </c>
      <c r="H426" s="46">
        <v>294.83999999999997</v>
      </c>
      <c r="I426" s="39">
        <f>Table3[[#This Row],[Residential CLM $ Collected]]/'[1]1.) CLM Reference'!$B$4</f>
        <v>2.7855341641565513E-6</v>
      </c>
      <c r="J426" s="48">
        <v>280.24</v>
      </c>
      <c r="K426" s="39">
        <f>Table3[[#This Row],[Residential Incentive Disbursements]]/'[1]1.) CLM Reference'!$B$5</f>
        <v>3.1604692164033844E-6</v>
      </c>
      <c r="L426" s="40">
        <v>0</v>
      </c>
      <c r="M426" s="39">
        <f>Table3[[#This Row],[C&amp;I CLM $ Collected]]/'[1]1.) CLM Reference'!$B$4</f>
        <v>0</v>
      </c>
      <c r="N426" s="48">
        <v>0</v>
      </c>
      <c r="O426" s="39">
        <f>Table3[[#This Row],[C&amp;I Incentive Disbursements]]/'[1]1.) CLM Reference'!$B$5</f>
        <v>0</v>
      </c>
    </row>
    <row r="427" spans="1:15" x14ac:dyDescent="0.25">
      <c r="A427" s="47">
        <v>9007541402</v>
      </c>
      <c r="B427" t="s">
        <v>1851</v>
      </c>
      <c r="C427" t="s">
        <v>1774</v>
      </c>
      <c r="D427" s="46">
        <f>Table3[[#This Row],[Residential CLM $ Collected]]+Table3[[#This Row],[C&amp;I CLM $ Collected]]</f>
        <v>46.868220000000001</v>
      </c>
      <c r="E427" s="39">
        <f>Table3[[#This Row],[CLM $ Collected ]]/'[1]1.) CLM Reference'!$B$4</f>
        <v>4.4279279617150108E-7</v>
      </c>
      <c r="F427" s="46">
        <f>Table3[[#This Row],[Residential Incentive Disbursements]]+Table3[[#This Row],[C&amp;I Incentive Disbursements]]</f>
        <v>0</v>
      </c>
      <c r="G427" s="39">
        <f>Table3[[#This Row],[Incentive Disbursements]]/'[1]1.) CLM Reference'!$B$5</f>
        <v>0</v>
      </c>
      <c r="H427" s="46">
        <v>46.868220000000001</v>
      </c>
      <c r="I427" s="39">
        <f>Table3[[#This Row],[Residential CLM $ Collected]]/'[1]1.) CLM Reference'!$B$4</f>
        <v>4.4279279617150108E-7</v>
      </c>
      <c r="J427" s="48">
        <v>0</v>
      </c>
      <c r="K427" s="39">
        <f>Table3[[#This Row],[Residential Incentive Disbursements]]/'[1]1.) CLM Reference'!$B$5</f>
        <v>0</v>
      </c>
      <c r="L427" s="40">
        <v>0</v>
      </c>
      <c r="M427" s="39">
        <f>Table3[[#This Row],[C&amp;I CLM $ Collected]]/'[1]1.) CLM Reference'!$B$4</f>
        <v>0</v>
      </c>
      <c r="N427" s="48">
        <v>0</v>
      </c>
      <c r="O427" s="39">
        <f>Table3[[#This Row],[C&amp;I Incentive Disbursements]]/'[1]1.) CLM Reference'!$B$5</f>
        <v>0</v>
      </c>
    </row>
    <row r="428" spans="1:15" x14ac:dyDescent="0.25">
      <c r="A428" s="47">
        <v>9007580100</v>
      </c>
      <c r="B428" t="s">
        <v>1851</v>
      </c>
      <c r="C428" t="s">
        <v>1774</v>
      </c>
      <c r="D428" s="46">
        <f>Table3[[#This Row],[Residential CLM $ Collected]]+Table3[[#This Row],[C&amp;I CLM $ Collected]]</f>
        <v>100819.87971299943</v>
      </c>
      <c r="E428" s="39">
        <f>Table3[[#This Row],[CLM $ Collected ]]/'[1]1.) CLM Reference'!$B$4</f>
        <v>9.5250718819262631E-4</v>
      </c>
      <c r="F428" s="46">
        <f>Table3[[#This Row],[Residential Incentive Disbursements]]+Table3[[#This Row],[C&amp;I Incentive Disbursements]]</f>
        <v>77442.699999999895</v>
      </c>
      <c r="G428" s="39">
        <f>Table3[[#This Row],[Incentive Disbursements]]/'[1]1.) CLM Reference'!$B$5</f>
        <v>8.7337735293020996E-4</v>
      </c>
      <c r="H428" s="46">
        <v>95958.940517999436</v>
      </c>
      <c r="I428" s="39">
        <f>Table3[[#This Row],[Residential CLM $ Collected]]/'[1]1.) CLM Reference'!$B$4</f>
        <v>9.0658291673163002E-4</v>
      </c>
      <c r="J428" s="48">
        <v>62533.699999999895</v>
      </c>
      <c r="K428" s="39">
        <f>Table3[[#This Row],[Residential Incentive Disbursements]]/'[1]1.) CLM Reference'!$B$5</f>
        <v>7.0523777418571223E-4</v>
      </c>
      <c r="L428" s="40">
        <v>4860.9391949999999</v>
      </c>
      <c r="M428" s="39">
        <f>Table3[[#This Row],[C&amp;I CLM $ Collected]]/'[1]1.) CLM Reference'!$B$4</f>
        <v>4.592427146099629E-5</v>
      </c>
      <c r="N428" s="48">
        <v>14909</v>
      </c>
      <c r="O428" s="39">
        <f>Table3[[#This Row],[C&amp;I Incentive Disbursements]]/'[1]1.) CLM Reference'!$B$5</f>
        <v>1.6813957874449778E-4</v>
      </c>
    </row>
    <row r="429" spans="1:15" x14ac:dyDescent="0.25">
      <c r="A429" s="47">
        <v>9007585100</v>
      </c>
      <c r="B429" t="s">
        <v>1851</v>
      </c>
      <c r="C429" t="s">
        <v>1774</v>
      </c>
      <c r="D429" s="46">
        <f>Table3[[#This Row],[Residential CLM $ Collected]]+Table3[[#This Row],[C&amp;I CLM $ Collected]]</f>
        <v>300.14711999999997</v>
      </c>
      <c r="E429" s="39">
        <f>Table3[[#This Row],[CLM $ Collected ]]/'[1]1.) CLM Reference'!$B$4</f>
        <v>2.8356737791113692E-6</v>
      </c>
      <c r="F429" s="46">
        <f>Table3[[#This Row],[Residential Incentive Disbursements]]+Table3[[#This Row],[C&amp;I Incentive Disbursements]]</f>
        <v>0</v>
      </c>
      <c r="G429" s="39">
        <f>Table3[[#This Row],[Incentive Disbursements]]/'[1]1.) CLM Reference'!$B$5</f>
        <v>0</v>
      </c>
      <c r="H429" s="46">
        <v>300.14711999999997</v>
      </c>
      <c r="I429" s="39">
        <f>Table3[[#This Row],[Residential CLM $ Collected]]/'[1]1.) CLM Reference'!$B$4</f>
        <v>2.8356737791113692E-6</v>
      </c>
      <c r="J429" s="48">
        <v>0</v>
      </c>
      <c r="K429" s="39">
        <f>Table3[[#This Row],[Residential Incentive Disbursements]]/'[1]1.) CLM Reference'!$B$5</f>
        <v>0</v>
      </c>
      <c r="L429" s="40">
        <v>0</v>
      </c>
      <c r="M429" s="39">
        <f>Table3[[#This Row],[C&amp;I CLM $ Collected]]/'[1]1.) CLM Reference'!$B$4</f>
        <v>0</v>
      </c>
      <c r="N429" s="48">
        <v>0</v>
      </c>
      <c r="O429" s="39">
        <f>Table3[[#This Row],[C&amp;I Incentive Disbursements]]/'[1]1.) CLM Reference'!$B$5</f>
        <v>0</v>
      </c>
    </row>
    <row r="430" spans="1:15" x14ac:dyDescent="0.25">
      <c r="A430" s="47">
        <v>9007541100</v>
      </c>
      <c r="B430" t="s">
        <v>1850</v>
      </c>
      <c r="C430" t="s">
        <v>1774</v>
      </c>
      <c r="D430" s="46">
        <f>Table3[[#This Row],[Residential CLM $ Collected]]+Table3[[#This Row],[C&amp;I CLM $ Collected]]</f>
        <v>25075.294334999999</v>
      </c>
      <c r="E430" s="39">
        <f>Table3[[#This Row],[CLM $ Collected ]]/'[1]1.) CLM Reference'!$B$4</f>
        <v>2.3690167225079274E-4</v>
      </c>
      <c r="F430" s="46">
        <f>Table3[[#This Row],[Residential Incentive Disbursements]]+Table3[[#This Row],[C&amp;I Incentive Disbursements]]</f>
        <v>622</v>
      </c>
      <c r="G430" s="39">
        <f>Table3[[#This Row],[Incentive Disbursements]]/'[1]1.) CLM Reference'!$B$5</f>
        <v>7.0147439787428809E-6</v>
      </c>
      <c r="H430" s="46">
        <v>25074.721664999997</v>
      </c>
      <c r="I430" s="39">
        <f>Table3[[#This Row],[Residential CLM $ Collected]]/'[1]1.) CLM Reference'!$B$4</f>
        <v>2.3689626188635852E-4</v>
      </c>
      <c r="J430" s="48">
        <v>622</v>
      </c>
      <c r="K430" s="39">
        <f>Table3[[#This Row],[Residential Incentive Disbursements]]/'[1]1.) CLM Reference'!$B$5</f>
        <v>7.0147439787428809E-6</v>
      </c>
      <c r="L430" s="40">
        <v>0.57267000000000001</v>
      </c>
      <c r="M430" s="39">
        <f>Table3[[#This Row],[C&amp;I CLM $ Collected]]/'[1]1.) CLM Reference'!$B$4</f>
        <v>5.4103644342271485E-9</v>
      </c>
      <c r="N430" s="48">
        <v>0</v>
      </c>
      <c r="O430" s="39">
        <f>Table3[[#This Row],[C&amp;I Incentive Disbursements]]/'[1]1.) CLM Reference'!$B$5</f>
        <v>0</v>
      </c>
    </row>
    <row r="431" spans="1:15" x14ac:dyDescent="0.25">
      <c r="A431" s="47">
        <v>9007541200</v>
      </c>
      <c r="B431" t="s">
        <v>1850</v>
      </c>
      <c r="C431" t="s">
        <v>1774</v>
      </c>
      <c r="D431" s="46">
        <f>Table3[[#This Row],[Residential CLM $ Collected]]+Table3[[#This Row],[C&amp;I CLM $ Collected]]</f>
        <v>69480.82071</v>
      </c>
      <c r="E431" s="39">
        <f>Table3[[#This Row],[CLM $ Collected ]]/'[1]1.) CLM Reference'!$B$4</f>
        <v>6.5642789255644098E-4</v>
      </c>
      <c r="F431" s="46">
        <f>Table3[[#This Row],[Residential Incentive Disbursements]]+Table3[[#This Row],[C&amp;I Incentive Disbursements]]</f>
        <v>15926.57</v>
      </c>
      <c r="G431" s="39">
        <f>Table3[[#This Row],[Incentive Disbursements]]/'[1]1.) CLM Reference'!$B$5</f>
        <v>1.7961545178380548E-4</v>
      </c>
      <c r="H431" s="46">
        <v>69480.82071</v>
      </c>
      <c r="I431" s="39">
        <f>Table3[[#This Row],[Residential CLM $ Collected]]/'[1]1.) CLM Reference'!$B$4</f>
        <v>6.5642789255644098E-4</v>
      </c>
      <c r="J431" s="48">
        <v>15926.57</v>
      </c>
      <c r="K431" s="39">
        <f>Table3[[#This Row],[Residential Incentive Disbursements]]/'[1]1.) CLM Reference'!$B$5</f>
        <v>1.7961545178380548E-4</v>
      </c>
      <c r="L431" s="40">
        <v>0</v>
      </c>
      <c r="M431" s="39">
        <f>Table3[[#This Row],[C&amp;I CLM $ Collected]]/'[1]1.) CLM Reference'!$B$4</f>
        <v>0</v>
      </c>
      <c r="N431" s="48">
        <v>0</v>
      </c>
      <c r="O431" s="39">
        <f>Table3[[#This Row],[C&amp;I Incentive Disbursements]]/'[1]1.) CLM Reference'!$B$5</f>
        <v>0</v>
      </c>
    </row>
    <row r="432" spans="1:15" x14ac:dyDescent="0.25">
      <c r="A432" s="47">
        <v>9007541300</v>
      </c>
      <c r="B432" t="s">
        <v>1850</v>
      </c>
      <c r="C432" t="s">
        <v>1774</v>
      </c>
      <c r="D432" s="46">
        <f>Table3[[#This Row],[Residential CLM $ Collected]]+Table3[[#This Row],[C&amp;I CLM $ Collected]]</f>
        <v>618618.38553899992</v>
      </c>
      <c r="E432" s="39">
        <f>Table3[[#This Row],[CLM $ Collected ]]/'[1]1.) CLM Reference'!$B$4</f>
        <v>5.8444669905516672E-3</v>
      </c>
      <c r="F432" s="46">
        <f>Table3[[#This Row],[Residential Incentive Disbursements]]+Table3[[#This Row],[C&amp;I Incentive Disbursements]]</f>
        <v>865581.74999999907</v>
      </c>
      <c r="G432" s="39">
        <f>Table3[[#This Row],[Incentive Disbursements]]/'[1]1.) CLM Reference'!$B$5</f>
        <v>9.7617915899071046E-3</v>
      </c>
      <c r="H432" s="46">
        <v>320000.30747999996</v>
      </c>
      <c r="I432" s="39">
        <f>Table3[[#This Row],[Residential CLM $ Collected]]/'[1]1.) CLM Reference'!$B$4</f>
        <v>3.0232390076860034E-3</v>
      </c>
      <c r="J432" s="48">
        <v>619066.56999999902</v>
      </c>
      <c r="K432" s="39">
        <f>Table3[[#This Row],[Residential Incentive Disbursements]]/'[1]1.) CLM Reference'!$B$5</f>
        <v>6.9816615664766903E-3</v>
      </c>
      <c r="L432" s="40">
        <v>298618.07805900002</v>
      </c>
      <c r="M432" s="39">
        <f>Table3[[#This Row],[C&amp;I CLM $ Collected]]/'[1]1.) CLM Reference'!$B$4</f>
        <v>2.8212279828656647E-3</v>
      </c>
      <c r="N432" s="48">
        <v>246515.18</v>
      </c>
      <c r="O432" s="39">
        <f>Table3[[#This Row],[C&amp;I Incentive Disbursements]]/'[1]1.) CLM Reference'!$B$5</f>
        <v>2.7801300234304139E-3</v>
      </c>
    </row>
    <row r="433" spans="1:15" x14ac:dyDescent="0.25">
      <c r="A433" s="47">
        <v>9007541401</v>
      </c>
      <c r="B433" t="s">
        <v>1850</v>
      </c>
      <c r="C433" t="s">
        <v>1774</v>
      </c>
      <c r="D433" s="46">
        <f>Table3[[#This Row],[Residential CLM $ Collected]]+Table3[[#This Row],[C&amp;I CLM $ Collected]]</f>
        <v>51211.161603</v>
      </c>
      <c r="E433" s="39">
        <f>Table3[[#This Row],[CLM $ Collected ]]/'[1]1.) CLM Reference'!$B$4</f>
        <v>4.8382322694104834E-4</v>
      </c>
      <c r="F433" s="46">
        <f>Table3[[#This Row],[Residential Incentive Disbursements]]+Table3[[#This Row],[C&amp;I Incentive Disbursements]]</f>
        <v>16399.310000000001</v>
      </c>
      <c r="G433" s="39">
        <f>Table3[[#This Row],[Incentive Disbursements]]/'[1]1.) CLM Reference'!$B$5</f>
        <v>1.8494688276211884E-4</v>
      </c>
      <c r="H433" s="46">
        <v>51211.161603</v>
      </c>
      <c r="I433" s="39">
        <f>Table3[[#This Row],[Residential CLM $ Collected]]/'[1]1.) CLM Reference'!$B$4</f>
        <v>4.8382322694104834E-4</v>
      </c>
      <c r="J433" s="48">
        <v>16399.310000000001</v>
      </c>
      <c r="K433" s="39">
        <f>Table3[[#This Row],[Residential Incentive Disbursements]]/'[1]1.) CLM Reference'!$B$5</f>
        <v>1.8494688276211884E-4</v>
      </c>
      <c r="L433" s="40">
        <v>0</v>
      </c>
      <c r="M433" s="39">
        <f>Table3[[#This Row],[C&amp;I CLM $ Collected]]/'[1]1.) CLM Reference'!$B$4</f>
        <v>0</v>
      </c>
      <c r="N433" s="48">
        <v>0</v>
      </c>
      <c r="O433" s="39">
        <f>Table3[[#This Row],[C&amp;I Incentive Disbursements]]/'[1]1.) CLM Reference'!$B$5</f>
        <v>0</v>
      </c>
    </row>
    <row r="434" spans="1:15" x14ac:dyDescent="0.25">
      <c r="A434" s="47">
        <v>9007541402</v>
      </c>
      <c r="B434" t="s">
        <v>1850</v>
      </c>
      <c r="C434" t="s">
        <v>1774</v>
      </c>
      <c r="D434" s="46">
        <f>Table3[[#This Row],[Residential CLM $ Collected]]+Table3[[#This Row],[C&amp;I CLM $ Collected]]</f>
        <v>84733.758017999993</v>
      </c>
      <c r="E434" s="39">
        <f>Table3[[#This Row],[CLM $ Collected ]]/'[1]1.) CLM Reference'!$B$4</f>
        <v>8.0053173862607897E-4</v>
      </c>
      <c r="F434" s="46">
        <f>Table3[[#This Row],[Residential Incentive Disbursements]]+Table3[[#This Row],[C&amp;I Incentive Disbursements]]</f>
        <v>23372.79</v>
      </c>
      <c r="G434" s="39">
        <f>Table3[[#This Row],[Incentive Disbursements]]/'[1]1.) CLM Reference'!$B$5</f>
        <v>2.6359186160598364E-4</v>
      </c>
      <c r="H434" s="46">
        <v>83591.298945000002</v>
      </c>
      <c r="I434" s="39">
        <f>Table3[[#This Row],[Residential CLM $ Collected]]/'[1]1.) CLM Reference'!$B$4</f>
        <v>7.8973822764048644E-4</v>
      </c>
      <c r="J434" s="48">
        <v>23372.79</v>
      </c>
      <c r="K434" s="39">
        <f>Table3[[#This Row],[Residential Incentive Disbursements]]/'[1]1.) CLM Reference'!$B$5</f>
        <v>2.6359186160598364E-4</v>
      </c>
      <c r="L434" s="40">
        <v>1142.4590729999943</v>
      </c>
      <c r="M434" s="39">
        <f>Table3[[#This Row],[C&amp;I CLM $ Collected]]/'[1]1.) CLM Reference'!$B$4</f>
        <v>1.0793510985592552E-5</v>
      </c>
      <c r="N434" s="48">
        <v>0</v>
      </c>
      <c r="O434" s="39">
        <f>Table3[[#This Row],[C&amp;I Incentive Disbursements]]/'[1]1.) CLM Reference'!$B$5</f>
        <v>0</v>
      </c>
    </row>
    <row r="435" spans="1:15" x14ac:dyDescent="0.25">
      <c r="A435" s="47">
        <v>9007541500</v>
      </c>
      <c r="B435" t="s">
        <v>1850</v>
      </c>
      <c r="C435" t="s">
        <v>1774</v>
      </c>
      <c r="D435" s="46">
        <f>Table3[[#This Row],[Residential CLM $ Collected]]+Table3[[#This Row],[C&amp;I CLM $ Collected]]</f>
        <v>14732.68419</v>
      </c>
      <c r="E435" s="39">
        <f>Table3[[#This Row],[CLM $ Collected ]]/'[1]1.) CLM Reference'!$B$4</f>
        <v>1.3918869604183316E-4</v>
      </c>
      <c r="F435" s="46">
        <f>Table3[[#This Row],[Residential Incentive Disbursements]]+Table3[[#This Row],[C&amp;I Incentive Disbursements]]</f>
        <v>4260.7700000000004</v>
      </c>
      <c r="G435" s="39">
        <f>Table3[[#This Row],[Incentive Disbursements]]/'[1]1.) CLM Reference'!$B$5</f>
        <v>4.8051785695029434E-5</v>
      </c>
      <c r="H435" s="46">
        <v>14732.68419</v>
      </c>
      <c r="I435" s="39">
        <f>Table3[[#This Row],[Residential CLM $ Collected]]/'[1]1.) CLM Reference'!$B$4</f>
        <v>1.3918869604183316E-4</v>
      </c>
      <c r="J435" s="48">
        <v>4260.7700000000004</v>
      </c>
      <c r="K435" s="39">
        <f>Table3[[#This Row],[Residential Incentive Disbursements]]/'[1]1.) CLM Reference'!$B$5</f>
        <v>4.8051785695029434E-5</v>
      </c>
      <c r="L435" s="40">
        <v>0</v>
      </c>
      <c r="M435" s="39">
        <f>Table3[[#This Row],[C&amp;I CLM $ Collected]]/'[1]1.) CLM Reference'!$B$4</f>
        <v>0</v>
      </c>
      <c r="N435" s="48">
        <v>0</v>
      </c>
      <c r="O435" s="39">
        <f>Table3[[#This Row],[C&amp;I Incentive Disbursements]]/'[1]1.) CLM Reference'!$B$5</f>
        <v>0</v>
      </c>
    </row>
    <row r="436" spans="1:15" x14ac:dyDescent="0.25">
      <c r="A436" s="47">
        <v>9007541600</v>
      </c>
      <c r="B436" t="s">
        <v>1850</v>
      </c>
      <c r="C436" t="s">
        <v>1774</v>
      </c>
      <c r="D436" s="46">
        <f>Table3[[#This Row],[Residential CLM $ Collected]]+Table3[[#This Row],[C&amp;I CLM $ Collected]]</f>
        <v>12584.469744</v>
      </c>
      <c r="E436" s="39">
        <f>Table3[[#This Row],[CLM $ Collected ]]/'[1]1.) CLM Reference'!$B$4</f>
        <v>1.1889319769945208E-4</v>
      </c>
      <c r="F436" s="46">
        <f>Table3[[#This Row],[Residential Incentive Disbursements]]+Table3[[#This Row],[C&amp;I Incentive Disbursements]]</f>
        <v>410.12</v>
      </c>
      <c r="G436" s="39">
        <f>Table3[[#This Row],[Incentive Disbursements]]/'[1]1.) CLM Reference'!$B$5</f>
        <v>4.6252199365949039E-6</v>
      </c>
      <c r="H436" s="46">
        <v>12584.469744</v>
      </c>
      <c r="I436" s="39">
        <f>Table3[[#This Row],[Residential CLM $ Collected]]/'[1]1.) CLM Reference'!$B$4</f>
        <v>1.1889319769945208E-4</v>
      </c>
      <c r="J436" s="48">
        <v>410.12</v>
      </c>
      <c r="K436" s="39">
        <f>Table3[[#This Row],[Residential Incentive Disbursements]]/'[1]1.) CLM Reference'!$B$5</f>
        <v>4.6252199365949039E-6</v>
      </c>
      <c r="L436" s="40">
        <v>0</v>
      </c>
      <c r="M436" s="39">
        <f>Table3[[#This Row],[C&amp;I CLM $ Collected]]/'[1]1.) CLM Reference'!$B$4</f>
        <v>0</v>
      </c>
      <c r="N436" s="48">
        <v>0</v>
      </c>
      <c r="O436" s="39">
        <f>Table3[[#This Row],[C&amp;I Incentive Disbursements]]/'[1]1.) CLM Reference'!$B$5</f>
        <v>0</v>
      </c>
    </row>
    <row r="437" spans="1:15" x14ac:dyDescent="0.25">
      <c r="A437" s="47">
        <v>9007541700</v>
      </c>
      <c r="B437" t="s">
        <v>1850</v>
      </c>
      <c r="C437" t="s">
        <v>1774</v>
      </c>
      <c r="D437" s="46">
        <f>Table3[[#This Row],[Residential CLM $ Collected]]+Table3[[#This Row],[C&amp;I CLM $ Collected]]</f>
        <v>28307.716541999944</v>
      </c>
      <c r="E437" s="39">
        <f>Table3[[#This Row],[CLM $ Collected ]]/'[1]1.) CLM Reference'!$B$4</f>
        <v>2.6744034573667212E-4</v>
      </c>
      <c r="F437" s="46">
        <f>Table3[[#This Row],[Residential Incentive Disbursements]]+Table3[[#This Row],[C&amp;I Incentive Disbursements]]</f>
        <v>109618.59</v>
      </c>
      <c r="G437" s="39">
        <f>Table3[[#This Row],[Incentive Disbursements]]/'[1]1.) CLM Reference'!$B$5</f>
        <v>1.2362481417375957E-3</v>
      </c>
      <c r="H437" s="46">
        <v>28307.716541999944</v>
      </c>
      <c r="I437" s="39">
        <f>Table3[[#This Row],[Residential CLM $ Collected]]/'[1]1.) CLM Reference'!$B$4</f>
        <v>2.6744034573667212E-4</v>
      </c>
      <c r="J437" s="48">
        <v>109618.59</v>
      </c>
      <c r="K437" s="39">
        <f>Table3[[#This Row],[Residential Incentive Disbursements]]/'[1]1.) CLM Reference'!$B$5</f>
        <v>1.2362481417375957E-3</v>
      </c>
      <c r="L437" s="40">
        <v>0</v>
      </c>
      <c r="M437" s="39">
        <f>Table3[[#This Row],[C&amp;I CLM $ Collected]]/'[1]1.) CLM Reference'!$B$4</f>
        <v>0</v>
      </c>
      <c r="N437" s="48">
        <v>0</v>
      </c>
      <c r="O437" s="39">
        <f>Table3[[#This Row],[C&amp;I Incentive Disbursements]]/'[1]1.) CLM Reference'!$B$5</f>
        <v>0</v>
      </c>
    </row>
    <row r="438" spans="1:15" x14ac:dyDescent="0.25">
      <c r="A438" s="47">
        <v>9007542000</v>
      </c>
      <c r="B438" t="s">
        <v>1850</v>
      </c>
      <c r="C438" t="s">
        <v>1774</v>
      </c>
      <c r="D438" s="46">
        <f>Table3[[#This Row],[Residential CLM $ Collected]]+Table3[[#This Row],[C&amp;I CLM $ Collected]]</f>
        <v>51673.856849999996</v>
      </c>
      <c r="E438" s="39">
        <f>Table3[[#This Row],[CLM $ Collected ]]/'[1]1.) CLM Reference'!$B$4</f>
        <v>4.8819459248884153E-4</v>
      </c>
      <c r="F438" s="46">
        <f>Table3[[#This Row],[Residential Incentive Disbursements]]+Table3[[#This Row],[C&amp;I Incentive Disbursements]]</f>
        <v>29943.13</v>
      </c>
      <c r="G438" s="39">
        <f>Table3[[#This Row],[Incentive Disbursements]]/'[1]1.) CLM Reference'!$B$5</f>
        <v>3.3769033902285425E-4</v>
      </c>
      <c r="H438" s="46">
        <v>51673.856849999996</v>
      </c>
      <c r="I438" s="39">
        <f>Table3[[#This Row],[Residential CLM $ Collected]]/'[1]1.) CLM Reference'!$B$4</f>
        <v>4.8819459248884153E-4</v>
      </c>
      <c r="J438" s="48">
        <v>29943.13</v>
      </c>
      <c r="K438" s="39">
        <f>Table3[[#This Row],[Residential Incentive Disbursements]]/'[1]1.) CLM Reference'!$B$5</f>
        <v>3.3769033902285425E-4</v>
      </c>
      <c r="L438" s="40">
        <v>0</v>
      </c>
      <c r="M438" s="39">
        <f>Table3[[#This Row],[C&amp;I CLM $ Collected]]/'[1]1.) CLM Reference'!$B$4</f>
        <v>0</v>
      </c>
      <c r="N438" s="48">
        <v>0</v>
      </c>
      <c r="O438" s="39">
        <f>Table3[[#This Row],[C&amp;I Incentive Disbursements]]/'[1]1.) CLM Reference'!$B$5</f>
        <v>0</v>
      </c>
    </row>
    <row r="439" spans="1:15" x14ac:dyDescent="0.25">
      <c r="A439" s="47">
        <v>9007542100</v>
      </c>
      <c r="B439" t="s">
        <v>1850</v>
      </c>
      <c r="C439" t="s">
        <v>1774</v>
      </c>
      <c r="D439" s="46">
        <f>Table3[[#This Row],[Residential CLM $ Collected]]+Table3[[#This Row],[C&amp;I CLM $ Collected]]</f>
        <v>42815.252969999994</v>
      </c>
      <c r="E439" s="39">
        <f>Table3[[#This Row],[CLM $ Collected ]]/'[1]1.) CLM Reference'!$B$4</f>
        <v>4.0450193289560526E-4</v>
      </c>
      <c r="F439" s="46">
        <f>Table3[[#This Row],[Residential Incentive Disbursements]]+Table3[[#This Row],[C&amp;I Incentive Disbursements]]</f>
        <v>21958.02</v>
      </c>
      <c r="G439" s="39">
        <f>Table3[[#This Row],[Incentive Disbursements]]/'[1]1.) CLM Reference'!$B$5</f>
        <v>2.4763647681690635E-4</v>
      </c>
      <c r="H439" s="46">
        <v>42815.252969999994</v>
      </c>
      <c r="I439" s="39">
        <f>Table3[[#This Row],[Residential CLM $ Collected]]/'[1]1.) CLM Reference'!$B$4</f>
        <v>4.0450193289560526E-4</v>
      </c>
      <c r="J439" s="48">
        <v>21958.02</v>
      </c>
      <c r="K439" s="39">
        <f>Table3[[#This Row],[Residential Incentive Disbursements]]/'[1]1.) CLM Reference'!$B$5</f>
        <v>2.4763647681690635E-4</v>
      </c>
      <c r="L439" s="40">
        <v>0</v>
      </c>
      <c r="M439" s="39">
        <f>Table3[[#This Row],[C&amp;I CLM $ Collected]]/'[1]1.) CLM Reference'!$B$4</f>
        <v>0</v>
      </c>
      <c r="N439" s="48">
        <v>0</v>
      </c>
      <c r="O439" s="39">
        <f>Table3[[#This Row],[C&amp;I Incentive Disbursements]]/'[1]1.) CLM Reference'!$B$5</f>
        <v>0</v>
      </c>
    </row>
    <row r="440" spans="1:15" x14ac:dyDescent="0.25">
      <c r="A440" s="47">
        <v>9007542200</v>
      </c>
      <c r="B440" t="s">
        <v>1850</v>
      </c>
      <c r="C440" t="s">
        <v>1774</v>
      </c>
      <c r="D440" s="46">
        <f>Table3[[#This Row],[Residential CLM $ Collected]]+Table3[[#This Row],[C&amp;I CLM $ Collected]]</f>
        <v>31070.551049999998</v>
      </c>
      <c r="E440" s="39">
        <f>Table3[[#This Row],[CLM $ Collected ]]/'[1]1.) CLM Reference'!$B$4</f>
        <v>2.9354253645687566E-4</v>
      </c>
      <c r="F440" s="46">
        <f>Table3[[#This Row],[Residential Incentive Disbursements]]+Table3[[#This Row],[C&amp;I Incentive Disbursements]]</f>
        <v>13122.98</v>
      </c>
      <c r="G440" s="39">
        <f>Table3[[#This Row],[Incentive Disbursements]]/'[1]1.) CLM Reference'!$B$5</f>
        <v>1.4799733912887982E-4</v>
      </c>
      <c r="H440" s="46">
        <v>31070.551049999998</v>
      </c>
      <c r="I440" s="39">
        <f>Table3[[#This Row],[Residential CLM $ Collected]]/'[1]1.) CLM Reference'!$B$4</f>
        <v>2.9354253645687566E-4</v>
      </c>
      <c r="J440" s="48">
        <v>13122.98</v>
      </c>
      <c r="K440" s="39">
        <f>Table3[[#This Row],[Residential Incentive Disbursements]]/'[1]1.) CLM Reference'!$B$5</f>
        <v>1.4799733912887982E-4</v>
      </c>
      <c r="L440" s="40">
        <v>0</v>
      </c>
      <c r="M440" s="39">
        <f>Table3[[#This Row],[C&amp;I CLM $ Collected]]/'[1]1.) CLM Reference'!$B$4</f>
        <v>0</v>
      </c>
      <c r="N440" s="48">
        <v>0</v>
      </c>
      <c r="O440" s="39">
        <f>Table3[[#This Row],[C&amp;I Incentive Disbursements]]/'[1]1.) CLM Reference'!$B$5</f>
        <v>0</v>
      </c>
    </row>
    <row r="441" spans="1:15" x14ac:dyDescent="0.25">
      <c r="A441" s="47">
        <v>9007580100</v>
      </c>
      <c r="B441" t="s">
        <v>1850</v>
      </c>
      <c r="C441" t="s">
        <v>1774</v>
      </c>
      <c r="D441" s="46">
        <f>Table3[[#This Row],[Residential CLM $ Collected]]+Table3[[#This Row],[C&amp;I CLM $ Collected]]</f>
        <v>221.70833999999999</v>
      </c>
      <c r="E441" s="39">
        <f>Table3[[#This Row],[CLM $ Collected ]]/'[1]1.) CLM Reference'!$B$4</f>
        <v>2.0946145555163362E-6</v>
      </c>
      <c r="F441" s="46">
        <f>Table3[[#This Row],[Residential Incentive Disbursements]]+Table3[[#This Row],[C&amp;I Incentive Disbursements]]</f>
        <v>0</v>
      </c>
      <c r="G441" s="39">
        <f>Table3[[#This Row],[Incentive Disbursements]]/'[1]1.) CLM Reference'!$B$5</f>
        <v>0</v>
      </c>
      <c r="H441" s="46">
        <v>221.70833999999999</v>
      </c>
      <c r="I441" s="39">
        <f>Table3[[#This Row],[Residential CLM $ Collected]]/'[1]1.) CLM Reference'!$B$4</f>
        <v>2.0946145555163362E-6</v>
      </c>
      <c r="J441" s="48">
        <v>0</v>
      </c>
      <c r="K441" s="39">
        <f>Table3[[#This Row],[Residential Incentive Disbursements]]/'[1]1.) CLM Reference'!$B$5</f>
        <v>0</v>
      </c>
      <c r="L441" s="40">
        <v>0</v>
      </c>
      <c r="M441" s="39">
        <f>Table3[[#This Row],[C&amp;I CLM $ Collected]]/'[1]1.) CLM Reference'!$B$4</f>
        <v>0</v>
      </c>
      <c r="N441" s="48">
        <v>0</v>
      </c>
      <c r="O441" s="39">
        <f>Table3[[#This Row],[C&amp;I Incentive Disbursements]]/'[1]1.) CLM Reference'!$B$5</f>
        <v>0</v>
      </c>
    </row>
    <row r="442" spans="1:15" x14ac:dyDescent="0.25">
      <c r="A442" s="47">
        <v>9007590100</v>
      </c>
      <c r="B442" t="s">
        <v>1850</v>
      </c>
      <c r="C442" t="s">
        <v>1774</v>
      </c>
      <c r="D442" s="46">
        <f>Table3[[#This Row],[Residential CLM $ Collected]]+Table3[[#This Row],[C&amp;I CLM $ Collected]]</f>
        <v>428.01128999999997</v>
      </c>
      <c r="E442" s="39">
        <f>Table3[[#This Row],[CLM $ Collected ]]/'[1]1.) CLM Reference'!$B$4</f>
        <v>4.0436849509554919E-6</v>
      </c>
      <c r="F442" s="46">
        <f>Table3[[#This Row],[Residential Incentive Disbursements]]+Table3[[#This Row],[C&amp;I Incentive Disbursements]]</f>
        <v>0</v>
      </c>
      <c r="G442" s="39">
        <f>Table3[[#This Row],[Incentive Disbursements]]/'[1]1.) CLM Reference'!$B$5</f>
        <v>0</v>
      </c>
      <c r="H442" s="46">
        <v>428.01128999999997</v>
      </c>
      <c r="I442" s="39">
        <f>Table3[[#This Row],[Residential CLM $ Collected]]/'[1]1.) CLM Reference'!$B$4</f>
        <v>4.0436849509554919E-6</v>
      </c>
      <c r="J442" s="48">
        <v>0</v>
      </c>
      <c r="K442" s="39">
        <f>Table3[[#This Row],[Residential Incentive Disbursements]]/'[1]1.) CLM Reference'!$B$5</f>
        <v>0</v>
      </c>
      <c r="L442" s="40">
        <v>0</v>
      </c>
      <c r="M442" s="39">
        <f>Table3[[#This Row],[C&amp;I CLM $ Collected]]/'[1]1.) CLM Reference'!$B$4</f>
        <v>0</v>
      </c>
      <c r="N442" s="48">
        <v>0</v>
      </c>
      <c r="O442" s="39">
        <f>Table3[[#This Row],[C&amp;I Incentive Disbursements]]/'[1]1.) CLM Reference'!$B$5</f>
        <v>0</v>
      </c>
    </row>
    <row r="443" spans="1:15" x14ac:dyDescent="0.25">
      <c r="A443" s="47">
        <v>9007680200</v>
      </c>
      <c r="B443" t="s">
        <v>1850</v>
      </c>
      <c r="C443" t="s">
        <v>1774</v>
      </c>
      <c r="D443" s="46">
        <f>Table3[[#This Row],[Residential CLM $ Collected]]+Table3[[#This Row],[C&amp;I CLM $ Collected]]</f>
        <v>80389.147166999988</v>
      </c>
      <c r="E443" s="39">
        <f>Table3[[#This Row],[CLM $ Collected ]]/'[1]1.) CLM Reference'!$B$4</f>
        <v>7.5948553744772528E-4</v>
      </c>
      <c r="F443" s="46">
        <f>Table3[[#This Row],[Residential Incentive Disbursements]]+Table3[[#This Row],[C&amp;I Incentive Disbursements]]</f>
        <v>363361.13999999902</v>
      </c>
      <c r="G443" s="39">
        <f>Table3[[#This Row],[Incentive Disbursements]]/'[1]1.) CLM Reference'!$B$5</f>
        <v>4.0978864452156632E-3</v>
      </c>
      <c r="H443" s="46">
        <v>80389.147166999988</v>
      </c>
      <c r="I443" s="39">
        <f>Table3[[#This Row],[Residential CLM $ Collected]]/'[1]1.) CLM Reference'!$B$4</f>
        <v>7.5948553744772528E-4</v>
      </c>
      <c r="J443" s="48">
        <v>363361.13999999902</v>
      </c>
      <c r="K443" s="39">
        <f>Table3[[#This Row],[Residential Incentive Disbursements]]/'[1]1.) CLM Reference'!$B$5</f>
        <v>4.0978864452156632E-3</v>
      </c>
      <c r="L443" s="40">
        <v>0</v>
      </c>
      <c r="M443" s="39">
        <f>Table3[[#This Row],[C&amp;I CLM $ Collected]]/'[1]1.) CLM Reference'!$B$4</f>
        <v>0</v>
      </c>
      <c r="N443" s="48">
        <v>0</v>
      </c>
      <c r="O443" s="39">
        <f>Table3[[#This Row],[C&amp;I Incentive Disbursements]]/'[1]1.) CLM Reference'!$B$5</f>
        <v>0</v>
      </c>
    </row>
    <row r="444" spans="1:15" x14ac:dyDescent="0.25">
      <c r="A444" s="47">
        <v>9001100100</v>
      </c>
      <c r="B444" t="s">
        <v>1849</v>
      </c>
      <c r="C444" t="s">
        <v>1774</v>
      </c>
      <c r="D444" s="46">
        <f>Table3[[#This Row],[Residential CLM $ Collected]]+Table3[[#This Row],[C&amp;I CLM $ Collected]]</f>
        <v>75819.365873999996</v>
      </c>
      <c r="E444" s="39">
        <f>Table3[[#This Row],[CLM $ Collected ]]/'[1]1.) CLM Reference'!$B$4</f>
        <v>7.1631201311461246E-4</v>
      </c>
      <c r="F444" s="46">
        <f>Table3[[#This Row],[Residential Incentive Disbursements]]+Table3[[#This Row],[C&amp;I Incentive Disbursements]]</f>
        <v>18555.080000000002</v>
      </c>
      <c r="G444" s="39">
        <f>Table3[[#This Row],[Incentive Disbursements]]/'[1]1.) CLM Reference'!$B$5</f>
        <v>2.0925906061911972E-4</v>
      </c>
      <c r="H444" s="46">
        <v>75819.365873999996</v>
      </c>
      <c r="I444" s="39">
        <f>Table3[[#This Row],[Residential CLM $ Collected]]/'[1]1.) CLM Reference'!$B$4</f>
        <v>7.1631201311461246E-4</v>
      </c>
      <c r="J444" s="48">
        <v>18555.080000000002</v>
      </c>
      <c r="K444" s="39">
        <f>Table3[[#This Row],[Residential Incentive Disbursements]]/'[1]1.) CLM Reference'!$B$5</f>
        <v>2.0925906061911972E-4</v>
      </c>
      <c r="L444" s="40">
        <v>0</v>
      </c>
      <c r="M444" s="39">
        <f>Table3[[#This Row],[C&amp;I CLM $ Collected]]/'[1]1.) CLM Reference'!$B$4</f>
        <v>0</v>
      </c>
      <c r="N444" s="48">
        <v>0</v>
      </c>
      <c r="O444" s="39">
        <f>Table3[[#This Row],[C&amp;I Incentive Disbursements]]/'[1]1.) CLM Reference'!$B$5</f>
        <v>0</v>
      </c>
    </row>
    <row r="445" spans="1:15" x14ac:dyDescent="0.25">
      <c r="A445" s="47">
        <v>9001100200</v>
      </c>
      <c r="B445" t="s">
        <v>1849</v>
      </c>
      <c r="C445" t="s">
        <v>1774</v>
      </c>
      <c r="D445" s="46">
        <f>Table3[[#This Row],[Residential CLM $ Collected]]+Table3[[#This Row],[C&amp;I CLM $ Collected]]</f>
        <v>97436.24370899942</v>
      </c>
      <c r="E445" s="39">
        <f>Table3[[#This Row],[CLM $ Collected ]]/'[1]1.) CLM Reference'!$B$4</f>
        <v>9.2053990529949038E-4</v>
      </c>
      <c r="F445" s="46">
        <f>Table3[[#This Row],[Residential Incentive Disbursements]]+Table3[[#This Row],[C&amp;I Incentive Disbursements]]</f>
        <v>46490.139999999898</v>
      </c>
      <c r="G445" s="39">
        <f>Table3[[#This Row],[Incentive Disbursements]]/'[1]1.) CLM Reference'!$B$5</f>
        <v>5.2430294153683736E-4</v>
      </c>
      <c r="H445" s="46">
        <v>97436.24370899942</v>
      </c>
      <c r="I445" s="39">
        <f>Table3[[#This Row],[Residential CLM $ Collected]]/'[1]1.) CLM Reference'!$B$4</f>
        <v>9.2053990529949038E-4</v>
      </c>
      <c r="J445" s="48">
        <v>46490.139999999898</v>
      </c>
      <c r="K445" s="39">
        <f>Table3[[#This Row],[Residential Incentive Disbursements]]/'[1]1.) CLM Reference'!$B$5</f>
        <v>5.2430294153683736E-4</v>
      </c>
      <c r="L445" s="40">
        <v>0</v>
      </c>
      <c r="M445" s="39">
        <f>Table3[[#This Row],[C&amp;I CLM $ Collected]]/'[1]1.) CLM Reference'!$B$4</f>
        <v>0</v>
      </c>
      <c r="N445" s="48">
        <v>0</v>
      </c>
      <c r="O445" s="39">
        <f>Table3[[#This Row],[C&amp;I Incentive Disbursements]]/'[1]1.) CLM Reference'!$B$5</f>
        <v>0</v>
      </c>
    </row>
    <row r="446" spans="1:15" x14ac:dyDescent="0.25">
      <c r="A446" s="47">
        <v>9001100300</v>
      </c>
      <c r="B446" t="s">
        <v>1849</v>
      </c>
      <c r="C446" t="s">
        <v>1774</v>
      </c>
      <c r="D446" s="46">
        <f>Table3[[#This Row],[Residential CLM $ Collected]]+Table3[[#This Row],[C&amp;I CLM $ Collected]]</f>
        <v>307757.05379999999</v>
      </c>
      <c r="E446" s="39">
        <f>Table3[[#This Row],[CLM $ Collected ]]/'[1]1.) CLM Reference'!$B$4</f>
        <v>2.907569487247544E-3</v>
      </c>
      <c r="F446" s="46">
        <f>Table3[[#This Row],[Residential Incentive Disbursements]]+Table3[[#This Row],[C&amp;I Incentive Disbursements]]</f>
        <v>262053.8</v>
      </c>
      <c r="G446" s="39">
        <f>Table3[[#This Row],[Incentive Disbursements]]/'[1]1.) CLM Reference'!$B$5</f>
        <v>2.9553702824062561E-3</v>
      </c>
      <c r="H446" s="46">
        <v>198038.97716400001</v>
      </c>
      <c r="I446" s="39">
        <f>Table3[[#This Row],[Residential CLM $ Collected]]/'[1]1.) CLM Reference'!$B$4</f>
        <v>1.8709955797210052E-3</v>
      </c>
      <c r="J446" s="48">
        <v>163721</v>
      </c>
      <c r="K446" s="39">
        <f>Table3[[#This Row],[Residential Incentive Disbursements]]/'[1]1.) CLM Reference'!$B$5</f>
        <v>1.8464001590735744E-3</v>
      </c>
      <c r="L446" s="40">
        <v>109718.076636</v>
      </c>
      <c r="M446" s="39">
        <f>Table3[[#This Row],[C&amp;I CLM $ Collected]]/'[1]1.) CLM Reference'!$B$4</f>
        <v>1.036573907526539E-3</v>
      </c>
      <c r="N446" s="48">
        <v>98332.800000000003</v>
      </c>
      <c r="O446" s="39">
        <f>Table3[[#This Row],[C&amp;I Incentive Disbursements]]/'[1]1.) CLM Reference'!$B$5</f>
        <v>1.1089701233326817E-3</v>
      </c>
    </row>
    <row r="447" spans="1:15" x14ac:dyDescent="0.25">
      <c r="A447" s="47">
        <v>9001105200</v>
      </c>
      <c r="B447" t="s">
        <v>1849</v>
      </c>
      <c r="C447" t="s">
        <v>1774</v>
      </c>
      <c r="D447" s="46">
        <f>Table3[[#This Row],[Residential CLM $ Collected]]+Table3[[#This Row],[C&amp;I CLM $ Collected]]</f>
        <v>143.60975999999999</v>
      </c>
      <c r="E447" s="39">
        <f>Table3[[#This Row],[CLM $ Collected ]]/'[1]1.) CLM Reference'!$B$4</f>
        <v>1.3567694098030219E-6</v>
      </c>
      <c r="F447" s="46">
        <f>Table3[[#This Row],[Residential Incentive Disbursements]]+Table3[[#This Row],[C&amp;I Incentive Disbursements]]</f>
        <v>0</v>
      </c>
      <c r="G447" s="39">
        <f>Table3[[#This Row],[Incentive Disbursements]]/'[1]1.) CLM Reference'!$B$5</f>
        <v>0</v>
      </c>
      <c r="H447" s="46">
        <v>143.60975999999999</v>
      </c>
      <c r="I447" s="39">
        <f>Table3[[#This Row],[Residential CLM $ Collected]]/'[1]1.) CLM Reference'!$B$4</f>
        <v>1.3567694098030219E-6</v>
      </c>
      <c r="J447" s="48">
        <v>0</v>
      </c>
      <c r="K447" s="39">
        <f>Table3[[#This Row],[Residential Incentive Disbursements]]/'[1]1.) CLM Reference'!$B$5</f>
        <v>0</v>
      </c>
      <c r="L447" s="40">
        <v>0</v>
      </c>
      <c r="M447" s="39">
        <f>Table3[[#This Row],[C&amp;I CLM $ Collected]]/'[1]1.) CLM Reference'!$B$4</f>
        <v>0</v>
      </c>
      <c r="N447" s="48">
        <v>0</v>
      </c>
      <c r="O447" s="39">
        <f>Table3[[#This Row],[C&amp;I Incentive Disbursements]]/'[1]1.) CLM Reference'!$B$5</f>
        <v>0</v>
      </c>
    </row>
    <row r="448" spans="1:15" x14ac:dyDescent="0.25">
      <c r="A448" s="47">
        <v>9001110500</v>
      </c>
      <c r="B448" t="s">
        <v>1849</v>
      </c>
      <c r="C448" t="s">
        <v>1774</v>
      </c>
      <c r="D448" s="46">
        <f>Table3[[#This Row],[Residential CLM $ Collected]]+Table3[[#This Row],[C&amp;I CLM $ Collected]]</f>
        <v>597.97520999999995</v>
      </c>
      <c r="E448" s="39">
        <f>Table3[[#This Row],[CLM $ Collected ]]/'[1]1.) CLM Reference'!$B$4</f>
        <v>5.6494382606623535E-6</v>
      </c>
      <c r="F448" s="46">
        <f>Table3[[#This Row],[Residential Incentive Disbursements]]+Table3[[#This Row],[C&amp;I Incentive Disbursements]]</f>
        <v>0</v>
      </c>
      <c r="G448" s="39">
        <f>Table3[[#This Row],[Incentive Disbursements]]/'[1]1.) CLM Reference'!$B$5</f>
        <v>0</v>
      </c>
      <c r="H448" s="46">
        <v>597.97520999999995</v>
      </c>
      <c r="I448" s="39">
        <f>Table3[[#This Row],[Residential CLM $ Collected]]/'[1]1.) CLM Reference'!$B$4</f>
        <v>5.6494382606623535E-6</v>
      </c>
      <c r="J448" s="48">
        <v>0</v>
      </c>
      <c r="K448" s="39">
        <f>Table3[[#This Row],[Residential Incentive Disbursements]]/'[1]1.) CLM Reference'!$B$5</f>
        <v>0</v>
      </c>
      <c r="L448" s="40">
        <v>0</v>
      </c>
      <c r="M448" s="39">
        <f>Table3[[#This Row],[C&amp;I CLM $ Collected]]/'[1]1.) CLM Reference'!$B$4</f>
        <v>0</v>
      </c>
      <c r="N448" s="48">
        <v>0</v>
      </c>
      <c r="O448" s="39">
        <f>Table3[[#This Row],[C&amp;I Incentive Disbursements]]/'[1]1.) CLM Reference'!$B$5</f>
        <v>0</v>
      </c>
    </row>
    <row r="449" spans="1:15" x14ac:dyDescent="0.25">
      <c r="A449" s="47">
        <v>9001230400</v>
      </c>
      <c r="B449" t="s">
        <v>1849</v>
      </c>
      <c r="C449" t="s">
        <v>1774</v>
      </c>
      <c r="D449" s="46">
        <f>Table3[[#This Row],[Residential CLM $ Collected]]+Table3[[#This Row],[C&amp;I CLM $ Collected]]</f>
        <v>320.97302999999999</v>
      </c>
      <c r="E449" s="39">
        <f>Table3[[#This Row],[CLM $ Collected ]]/'[1]1.) CLM Reference'!$B$4</f>
        <v>3.0324289134372737E-6</v>
      </c>
      <c r="F449" s="46">
        <f>Table3[[#This Row],[Residential Incentive Disbursements]]+Table3[[#This Row],[C&amp;I Incentive Disbursements]]</f>
        <v>0</v>
      </c>
      <c r="G449" s="39">
        <f>Table3[[#This Row],[Incentive Disbursements]]/'[1]1.) CLM Reference'!$B$5</f>
        <v>0</v>
      </c>
      <c r="H449" s="46">
        <v>320.97302999999999</v>
      </c>
      <c r="I449" s="39">
        <f>Table3[[#This Row],[Residential CLM $ Collected]]/'[1]1.) CLM Reference'!$B$4</f>
        <v>3.0324289134372737E-6</v>
      </c>
      <c r="J449" s="48">
        <v>0</v>
      </c>
      <c r="K449" s="39">
        <f>Table3[[#This Row],[Residential Incentive Disbursements]]/'[1]1.) CLM Reference'!$B$5</f>
        <v>0</v>
      </c>
      <c r="L449" s="40">
        <v>0</v>
      </c>
      <c r="M449" s="39">
        <f>Table3[[#This Row],[C&amp;I CLM $ Collected]]/'[1]1.) CLM Reference'!$B$4</f>
        <v>0</v>
      </c>
      <c r="N449" s="48">
        <v>0</v>
      </c>
      <c r="O449" s="39">
        <f>Table3[[#This Row],[C&amp;I Incentive Disbursements]]/'[1]1.) CLM Reference'!$B$5</f>
        <v>0</v>
      </c>
    </row>
    <row r="450" spans="1:15" x14ac:dyDescent="0.25">
      <c r="A450" s="47">
        <v>9011693600</v>
      </c>
      <c r="B450" t="s">
        <v>1848</v>
      </c>
      <c r="C450" t="s">
        <v>1774</v>
      </c>
      <c r="D450" s="46">
        <f>Table3[[#This Row],[Residential CLM $ Collected]]+Table3[[#This Row],[C&amp;I CLM $ Collected]]</f>
        <v>284.38452000000001</v>
      </c>
      <c r="E450" s="39">
        <f>Table3[[#This Row],[CLM $ Collected ]]/'[1]1.) CLM Reference'!$B$4</f>
        <v>2.6867548372583847E-6</v>
      </c>
      <c r="F450" s="46">
        <f>Table3[[#This Row],[Residential Incentive Disbursements]]+Table3[[#This Row],[C&amp;I Incentive Disbursements]]</f>
        <v>0</v>
      </c>
      <c r="G450" s="39">
        <f>Table3[[#This Row],[Incentive Disbursements]]/'[1]1.) CLM Reference'!$B$5</f>
        <v>0</v>
      </c>
      <c r="H450" s="46">
        <v>284.38452000000001</v>
      </c>
      <c r="I450" s="39">
        <f>Table3[[#This Row],[Residential CLM $ Collected]]/'[1]1.) CLM Reference'!$B$4</f>
        <v>2.6867548372583847E-6</v>
      </c>
      <c r="J450" s="48">
        <v>0</v>
      </c>
      <c r="K450" s="39">
        <f>Table3[[#This Row],[Residential Incentive Disbursements]]/'[1]1.) CLM Reference'!$B$5</f>
        <v>0</v>
      </c>
      <c r="L450" s="40">
        <v>0</v>
      </c>
      <c r="M450" s="39">
        <f>Table3[[#This Row],[C&amp;I CLM $ Collected]]/'[1]1.) CLM Reference'!$B$4</f>
        <v>0</v>
      </c>
      <c r="N450" s="48">
        <v>0</v>
      </c>
      <c r="O450" s="39">
        <f>Table3[[#This Row],[C&amp;I Incentive Disbursements]]/'[1]1.) CLM Reference'!$B$5</f>
        <v>0</v>
      </c>
    </row>
    <row r="451" spans="1:15" x14ac:dyDescent="0.25">
      <c r="A451" s="47">
        <v>9011695201</v>
      </c>
      <c r="B451" t="s">
        <v>1848</v>
      </c>
      <c r="C451" t="s">
        <v>1774</v>
      </c>
      <c r="D451" s="46">
        <f>Table3[[#This Row],[Residential CLM $ Collected]]+Table3[[#This Row],[C&amp;I CLM $ Collected]]</f>
        <v>76001.969358000002</v>
      </c>
      <c r="E451" s="39">
        <f>Table3[[#This Row],[CLM $ Collected ]]/'[1]1.) CLM Reference'!$B$4</f>
        <v>7.1803718013121825E-4</v>
      </c>
      <c r="F451" s="46">
        <f>Table3[[#This Row],[Residential Incentive Disbursements]]+Table3[[#This Row],[C&amp;I Incentive Disbursements]]</f>
        <v>18889.5</v>
      </c>
      <c r="G451" s="39">
        <f>Table3[[#This Row],[Incentive Disbursements]]/'[1]1.) CLM Reference'!$B$5</f>
        <v>2.1303055689142066E-4</v>
      </c>
      <c r="H451" s="46">
        <v>76001.969358000002</v>
      </c>
      <c r="I451" s="39">
        <f>Table3[[#This Row],[Residential CLM $ Collected]]/'[1]1.) CLM Reference'!$B$4</f>
        <v>7.1803718013121825E-4</v>
      </c>
      <c r="J451" s="48">
        <v>18889.5</v>
      </c>
      <c r="K451" s="39">
        <f>Table3[[#This Row],[Residential Incentive Disbursements]]/'[1]1.) CLM Reference'!$B$5</f>
        <v>2.1303055689142066E-4</v>
      </c>
      <c r="L451" s="40">
        <v>0</v>
      </c>
      <c r="M451" s="39">
        <f>Table3[[#This Row],[C&amp;I CLM $ Collected]]/'[1]1.) CLM Reference'!$B$4</f>
        <v>0</v>
      </c>
      <c r="N451" s="48">
        <v>0</v>
      </c>
      <c r="O451" s="39">
        <f>Table3[[#This Row],[C&amp;I Incentive Disbursements]]/'[1]1.) CLM Reference'!$B$5</f>
        <v>0</v>
      </c>
    </row>
    <row r="452" spans="1:15" x14ac:dyDescent="0.25">
      <c r="A452" s="47">
        <v>9011695202</v>
      </c>
      <c r="B452" t="s">
        <v>1848</v>
      </c>
      <c r="C452" t="s">
        <v>1774</v>
      </c>
      <c r="D452" s="46">
        <f>Table3[[#This Row],[Residential CLM $ Collected]]+Table3[[#This Row],[C&amp;I CLM $ Collected]]</f>
        <v>239167.64951099938</v>
      </c>
      <c r="E452" s="39">
        <f>Table3[[#This Row],[CLM $ Collected ]]/'[1]1.) CLM Reference'!$B$4</f>
        <v>2.2595633518990256E-3</v>
      </c>
      <c r="F452" s="46">
        <f>Table3[[#This Row],[Residential Incentive Disbursements]]+Table3[[#This Row],[C&amp;I Incentive Disbursements]]</f>
        <v>251625.85</v>
      </c>
      <c r="G452" s="39">
        <f>Table3[[#This Row],[Incentive Disbursements]]/'[1]1.) CLM Reference'!$B$5</f>
        <v>2.8377667462758192E-3</v>
      </c>
      <c r="H452" s="46">
        <v>161348.22969299997</v>
      </c>
      <c r="I452" s="39">
        <f>Table3[[#This Row],[Residential CLM $ Collected]]/'[1]1.) CLM Reference'!$B$4</f>
        <v>1.5243556035003051E-3</v>
      </c>
      <c r="J452" s="48">
        <v>233245.91</v>
      </c>
      <c r="K452" s="39">
        <f>Table3[[#This Row],[Residential Incentive Disbursements]]/'[1]1.) CLM Reference'!$B$5</f>
        <v>2.6304828661397172E-3</v>
      </c>
      <c r="L452" s="40">
        <v>77819.419817999427</v>
      </c>
      <c r="M452" s="39">
        <f>Table3[[#This Row],[C&amp;I CLM $ Collected]]/'[1]1.) CLM Reference'!$B$4</f>
        <v>7.3520774839872069E-4</v>
      </c>
      <c r="N452" s="48">
        <v>18379.939999999999</v>
      </c>
      <c r="O452" s="39">
        <f>Table3[[#This Row],[C&amp;I Incentive Disbursements]]/'[1]1.) CLM Reference'!$B$5</f>
        <v>2.0728388013610197E-4</v>
      </c>
    </row>
    <row r="453" spans="1:15" x14ac:dyDescent="0.25">
      <c r="A453" s="47">
        <v>9011715100</v>
      </c>
      <c r="B453" t="s">
        <v>1848</v>
      </c>
      <c r="C453" t="s">
        <v>1774</v>
      </c>
      <c r="D453" s="46">
        <f>Table3[[#This Row],[Residential CLM $ Collected]]+Table3[[#This Row],[C&amp;I CLM $ Collected]]</f>
        <v>562.16915999999992</v>
      </c>
      <c r="E453" s="39">
        <f>Table3[[#This Row],[CLM $ Collected ]]/'[1]1.) CLM Reference'!$B$4</f>
        <v>5.3111565636114182E-6</v>
      </c>
      <c r="F453" s="46">
        <f>Table3[[#This Row],[Residential Incentive Disbursements]]+Table3[[#This Row],[C&amp;I Incentive Disbursements]]</f>
        <v>0</v>
      </c>
      <c r="G453" s="39">
        <f>Table3[[#This Row],[Incentive Disbursements]]/'[1]1.) CLM Reference'!$B$5</f>
        <v>0</v>
      </c>
      <c r="H453" s="46">
        <v>562.16915999999992</v>
      </c>
      <c r="I453" s="39">
        <f>Table3[[#This Row],[Residential CLM $ Collected]]/'[1]1.) CLM Reference'!$B$4</f>
        <v>5.3111565636114182E-6</v>
      </c>
      <c r="J453" s="48">
        <v>0</v>
      </c>
      <c r="K453" s="39">
        <f>Table3[[#This Row],[Residential Incentive Disbursements]]/'[1]1.) CLM Reference'!$B$5</f>
        <v>0</v>
      </c>
      <c r="L453" s="40">
        <v>0</v>
      </c>
      <c r="M453" s="39">
        <f>Table3[[#This Row],[C&amp;I CLM $ Collected]]/'[1]1.) CLM Reference'!$B$4</f>
        <v>0</v>
      </c>
      <c r="N453" s="48">
        <v>0</v>
      </c>
      <c r="O453" s="39">
        <f>Table3[[#This Row],[C&amp;I Incentive Disbursements]]/'[1]1.) CLM Reference'!$B$5</f>
        <v>0</v>
      </c>
    </row>
    <row r="454" spans="1:15" x14ac:dyDescent="0.25">
      <c r="A454" s="47">
        <v>9011716102</v>
      </c>
      <c r="B454" t="s">
        <v>1848</v>
      </c>
      <c r="C454" t="s">
        <v>1774</v>
      </c>
      <c r="D454" s="46">
        <f>Table3[[#This Row],[Residential CLM $ Collected]]+Table3[[#This Row],[C&amp;I CLM $ Collected]]</f>
        <v>451.58148</v>
      </c>
      <c r="E454" s="39">
        <f>Table3[[#This Row],[CLM $ Collected ]]/'[1]1.) CLM Reference'!$B$4</f>
        <v>4.2663669801939303E-6</v>
      </c>
      <c r="F454" s="46">
        <f>Table3[[#This Row],[Residential Incentive Disbursements]]+Table3[[#This Row],[C&amp;I Incentive Disbursements]]</f>
        <v>0</v>
      </c>
      <c r="G454" s="39">
        <f>Table3[[#This Row],[Incentive Disbursements]]/'[1]1.) CLM Reference'!$B$5</f>
        <v>0</v>
      </c>
      <c r="H454" s="46">
        <v>451.58148</v>
      </c>
      <c r="I454" s="39">
        <f>Table3[[#This Row],[Residential CLM $ Collected]]/'[1]1.) CLM Reference'!$B$4</f>
        <v>4.2663669801939303E-6</v>
      </c>
      <c r="J454" s="48">
        <v>0</v>
      </c>
      <c r="K454" s="39">
        <f>Table3[[#This Row],[Residential Incentive Disbursements]]/'[1]1.) CLM Reference'!$B$5</f>
        <v>0</v>
      </c>
      <c r="L454" s="40">
        <v>0</v>
      </c>
      <c r="M454" s="39">
        <f>Table3[[#This Row],[C&amp;I CLM $ Collected]]/'[1]1.) CLM Reference'!$B$4</f>
        <v>0</v>
      </c>
      <c r="N454" s="48">
        <v>0</v>
      </c>
      <c r="O454" s="39">
        <f>Table3[[#This Row],[C&amp;I Incentive Disbursements]]/'[1]1.) CLM Reference'!$B$5</f>
        <v>0</v>
      </c>
    </row>
    <row r="455" spans="1:15" x14ac:dyDescent="0.25">
      <c r="A455" s="47">
        <v>9011870501</v>
      </c>
      <c r="B455" t="s">
        <v>1848</v>
      </c>
      <c r="C455" t="s">
        <v>1774</v>
      </c>
      <c r="D455" s="46">
        <f>Table3[[#This Row],[Residential CLM $ Collected]]+Table3[[#This Row],[C&amp;I CLM $ Collected]]</f>
        <v>59616.317438999431</v>
      </c>
      <c r="E455" s="39">
        <f>Table3[[#This Row],[CLM $ Collected ]]/'[1]1.) CLM Reference'!$B$4</f>
        <v>5.6323188498010762E-4</v>
      </c>
      <c r="F455" s="46">
        <f>Table3[[#This Row],[Residential Incentive Disbursements]]+Table3[[#This Row],[C&amp;I Incentive Disbursements]]</f>
        <v>13792.53</v>
      </c>
      <c r="G455" s="39">
        <f>Table3[[#This Row],[Incentive Disbursements]]/'[1]1.) CLM Reference'!$B$5</f>
        <v>1.5554833885712309E-4</v>
      </c>
      <c r="H455" s="46">
        <v>59616.317438999431</v>
      </c>
      <c r="I455" s="39">
        <f>Table3[[#This Row],[Residential CLM $ Collected]]/'[1]1.) CLM Reference'!$B$4</f>
        <v>5.6323188498010762E-4</v>
      </c>
      <c r="J455" s="48">
        <v>13792.53</v>
      </c>
      <c r="K455" s="39">
        <f>Table3[[#This Row],[Residential Incentive Disbursements]]/'[1]1.) CLM Reference'!$B$5</f>
        <v>1.5554833885712309E-4</v>
      </c>
      <c r="L455" s="40">
        <v>0</v>
      </c>
      <c r="M455" s="39">
        <f>Table3[[#This Row],[C&amp;I CLM $ Collected]]/'[1]1.) CLM Reference'!$B$4</f>
        <v>0</v>
      </c>
      <c r="N455" s="48">
        <v>0</v>
      </c>
      <c r="O455" s="39">
        <f>Table3[[#This Row],[C&amp;I Incentive Disbursements]]/'[1]1.) CLM Reference'!$B$5</f>
        <v>0</v>
      </c>
    </row>
    <row r="456" spans="1:15" x14ac:dyDescent="0.25">
      <c r="A456" s="47">
        <v>9011870502</v>
      </c>
      <c r="B456" t="s">
        <v>1848</v>
      </c>
      <c r="C456" t="s">
        <v>1774</v>
      </c>
      <c r="D456" s="46">
        <f>Table3[[#This Row],[Residential CLM $ Collected]]+Table3[[#This Row],[C&amp;I CLM $ Collected]]</f>
        <v>30621.051026999943</v>
      </c>
      <c r="E456" s="39">
        <f>Table3[[#This Row],[CLM $ Collected ]]/'[1]1.) CLM Reference'!$B$4</f>
        <v>2.8929583427652082E-4</v>
      </c>
      <c r="F456" s="46">
        <f>Table3[[#This Row],[Residential Incentive Disbursements]]+Table3[[#This Row],[C&amp;I Incentive Disbursements]]</f>
        <v>4867.5799999999899</v>
      </c>
      <c r="G456" s="39">
        <f>Table3[[#This Row],[Incentive Disbursements]]/'[1]1.) CLM Reference'!$B$5</f>
        <v>5.4895221054741483E-5</v>
      </c>
      <c r="H456" s="46">
        <v>30621.051026999943</v>
      </c>
      <c r="I456" s="39">
        <f>Table3[[#This Row],[Residential CLM $ Collected]]/'[1]1.) CLM Reference'!$B$4</f>
        <v>2.8929583427652082E-4</v>
      </c>
      <c r="J456" s="48">
        <v>4867.5799999999899</v>
      </c>
      <c r="K456" s="39">
        <f>Table3[[#This Row],[Residential Incentive Disbursements]]/'[1]1.) CLM Reference'!$B$5</f>
        <v>5.4895221054741483E-5</v>
      </c>
      <c r="L456" s="40">
        <v>0</v>
      </c>
      <c r="M456" s="39">
        <f>Table3[[#This Row],[C&amp;I CLM $ Collected]]/'[1]1.) CLM Reference'!$B$4</f>
        <v>0</v>
      </c>
      <c r="N456" s="48">
        <v>0</v>
      </c>
      <c r="O456" s="39">
        <f>Table3[[#This Row],[C&amp;I Incentive Disbursements]]/'[1]1.) CLM Reference'!$B$5</f>
        <v>0</v>
      </c>
    </row>
    <row r="457" spans="1:15" x14ac:dyDescent="0.25">
      <c r="A457" s="47">
        <v>9005300100</v>
      </c>
      <c r="B457" t="s">
        <v>1847</v>
      </c>
      <c r="C457" t="s">
        <v>1774</v>
      </c>
      <c r="D457" s="46">
        <f>Table3[[#This Row],[Residential CLM $ Collected]]+Table3[[#This Row],[C&amp;I CLM $ Collected]]</f>
        <v>545.13081</v>
      </c>
      <c r="E457" s="39">
        <f>Table3[[#This Row],[CLM $ Collected ]]/'[1]1.) CLM Reference'!$B$4</f>
        <v>5.1501848297019872E-6</v>
      </c>
      <c r="F457" s="46">
        <f>Table3[[#This Row],[Residential Incentive Disbursements]]+Table3[[#This Row],[C&amp;I Incentive Disbursements]]</f>
        <v>0</v>
      </c>
      <c r="G457" s="39">
        <f>Table3[[#This Row],[Incentive Disbursements]]/'[1]1.) CLM Reference'!$B$5</f>
        <v>0</v>
      </c>
      <c r="H457" s="46">
        <v>545.13081</v>
      </c>
      <c r="I457" s="39">
        <f>Table3[[#This Row],[Residential CLM $ Collected]]/'[1]1.) CLM Reference'!$B$4</f>
        <v>5.1501848297019872E-6</v>
      </c>
      <c r="J457" s="48">
        <v>0</v>
      </c>
      <c r="K457" s="39">
        <f>Table3[[#This Row],[Residential Incentive Disbursements]]/'[1]1.) CLM Reference'!$B$5</f>
        <v>0</v>
      </c>
      <c r="L457" s="40">
        <v>0</v>
      </c>
      <c r="M457" s="39">
        <f>Table3[[#This Row],[C&amp;I CLM $ Collected]]/'[1]1.) CLM Reference'!$B$4</f>
        <v>0</v>
      </c>
      <c r="N457" s="48">
        <v>0</v>
      </c>
      <c r="O457" s="39">
        <f>Table3[[#This Row],[C&amp;I Incentive Disbursements]]/'[1]1.) CLM Reference'!$B$5</f>
        <v>0</v>
      </c>
    </row>
    <row r="458" spans="1:15" x14ac:dyDescent="0.25">
      <c r="A458" s="47">
        <v>9005303100</v>
      </c>
      <c r="B458" t="s">
        <v>1847</v>
      </c>
      <c r="C458" t="s">
        <v>1774</v>
      </c>
      <c r="D458" s="46">
        <f>Table3[[#This Row],[Residential CLM $ Collected]]+Table3[[#This Row],[C&amp;I CLM $ Collected]]</f>
        <v>69136.226459999423</v>
      </c>
      <c r="E458" s="39">
        <f>Table3[[#This Row],[CLM $ Collected ]]/'[1]1.) CLM Reference'!$B$4</f>
        <v>6.5317229950207758E-4</v>
      </c>
      <c r="F458" s="46">
        <f>Table3[[#This Row],[Residential Incentive Disbursements]]+Table3[[#This Row],[C&amp;I Incentive Disbursements]]</f>
        <v>63767.8</v>
      </c>
      <c r="G458" s="39">
        <f>Table3[[#This Row],[Incentive Disbursements]]/'[1]1.) CLM Reference'!$B$5</f>
        <v>7.1915561268115805E-4</v>
      </c>
      <c r="H458" s="46">
        <v>58765.274252999428</v>
      </c>
      <c r="I458" s="39">
        <f>Table3[[#This Row],[Residential CLM $ Collected]]/'[1]1.) CLM Reference'!$B$4</f>
        <v>5.5519155846479201E-4</v>
      </c>
      <c r="J458" s="48">
        <v>61017.8</v>
      </c>
      <c r="K458" s="39">
        <f>Table3[[#This Row],[Residential Incentive Disbursements]]/'[1]1.) CLM Reference'!$B$5</f>
        <v>6.8814187322530128E-4</v>
      </c>
      <c r="L458" s="40">
        <v>10370.952207</v>
      </c>
      <c r="M458" s="39">
        <f>Table3[[#This Row],[C&amp;I CLM $ Collected]]/'[1]1.) CLM Reference'!$B$4</f>
        <v>9.7980741037285619E-5</v>
      </c>
      <c r="N458" s="48">
        <v>2750</v>
      </c>
      <c r="O458" s="39">
        <f>Table3[[#This Row],[C&amp;I Incentive Disbursements]]/'[1]1.) CLM Reference'!$B$5</f>
        <v>3.1013739455856792E-5</v>
      </c>
    </row>
    <row r="459" spans="1:15" x14ac:dyDescent="0.25">
      <c r="A459" s="47">
        <v>9009344100</v>
      </c>
      <c r="B459" t="s">
        <v>1846</v>
      </c>
      <c r="C459" t="s">
        <v>1774</v>
      </c>
      <c r="D459" s="46">
        <f>Table3[[#This Row],[Residential CLM $ Collected]]+Table3[[#This Row],[C&amp;I CLM $ Collected]]</f>
        <v>227.72987999999998</v>
      </c>
      <c r="E459" s="39">
        <f>Table3[[#This Row],[CLM $ Collected ]]/'[1]1.) CLM Reference'!$B$4</f>
        <v>2.1515037340227639E-6</v>
      </c>
      <c r="F459" s="46">
        <f>Table3[[#This Row],[Residential Incentive Disbursements]]+Table3[[#This Row],[C&amp;I Incentive Disbursements]]</f>
        <v>0</v>
      </c>
      <c r="G459" s="39">
        <f>Table3[[#This Row],[Incentive Disbursements]]/'[1]1.) CLM Reference'!$B$5</f>
        <v>0</v>
      </c>
      <c r="H459" s="46">
        <v>227.72987999999998</v>
      </c>
      <c r="I459" s="39">
        <f>Table3[[#This Row],[Residential CLM $ Collected]]/'[1]1.) CLM Reference'!$B$4</f>
        <v>2.1515037340227639E-6</v>
      </c>
      <c r="J459" s="48">
        <v>0</v>
      </c>
      <c r="K459" s="39">
        <f>Table3[[#This Row],[Residential Incentive Disbursements]]/'[1]1.) CLM Reference'!$B$5</f>
        <v>0</v>
      </c>
      <c r="L459" s="40">
        <v>0</v>
      </c>
      <c r="M459" s="39">
        <f>Table3[[#This Row],[C&amp;I CLM $ Collected]]/'[1]1.) CLM Reference'!$B$4</f>
        <v>0</v>
      </c>
      <c r="N459" s="48">
        <v>0</v>
      </c>
      <c r="O459" s="39">
        <f>Table3[[#This Row],[C&amp;I Incentive Disbursements]]/'[1]1.) CLM Reference'!$B$5</f>
        <v>0</v>
      </c>
    </row>
    <row r="460" spans="1:15" x14ac:dyDescent="0.25">
      <c r="A460" s="47">
        <v>9009345100</v>
      </c>
      <c r="B460" t="s">
        <v>1846</v>
      </c>
      <c r="C460" t="s">
        <v>1774</v>
      </c>
      <c r="D460" s="46">
        <f>Table3[[#This Row],[Residential CLM $ Collected]]+Table3[[#This Row],[C&amp;I CLM $ Collected]]</f>
        <v>87358.254164999991</v>
      </c>
      <c r="E460" s="39">
        <f>Table3[[#This Row],[CLM $ Collected ]]/'[1]1.) CLM Reference'!$B$4</f>
        <v>8.2532696207325616E-4</v>
      </c>
      <c r="F460" s="46">
        <f>Table3[[#This Row],[Residential Incentive Disbursements]]+Table3[[#This Row],[C&amp;I Incentive Disbursements]]</f>
        <v>21883.709999999901</v>
      </c>
      <c r="G460" s="39">
        <f>Table3[[#This Row],[Incentive Disbursements]]/'[1]1.) CLM Reference'!$B$5</f>
        <v>2.467984291881908E-4</v>
      </c>
      <c r="H460" s="46">
        <v>87358.254164999991</v>
      </c>
      <c r="I460" s="39">
        <f>Table3[[#This Row],[Residential CLM $ Collected]]/'[1]1.) CLM Reference'!$B$4</f>
        <v>8.2532696207325616E-4</v>
      </c>
      <c r="J460" s="48">
        <v>21883.709999999901</v>
      </c>
      <c r="K460" s="39">
        <f>Table3[[#This Row],[Residential Incentive Disbursements]]/'[1]1.) CLM Reference'!$B$5</f>
        <v>2.467984291881908E-4</v>
      </c>
      <c r="L460" s="40">
        <v>0</v>
      </c>
      <c r="M460" s="39">
        <f>Table3[[#This Row],[C&amp;I CLM $ Collected]]/'[1]1.) CLM Reference'!$B$4</f>
        <v>0</v>
      </c>
      <c r="N460" s="48">
        <v>0</v>
      </c>
      <c r="O460" s="39">
        <f>Table3[[#This Row],[C&amp;I Incentive Disbursements]]/'[1]1.) CLM Reference'!$B$5</f>
        <v>0</v>
      </c>
    </row>
    <row r="461" spans="1:15" x14ac:dyDescent="0.25">
      <c r="A461" s="47">
        <v>9009345201</v>
      </c>
      <c r="B461" t="s">
        <v>1846</v>
      </c>
      <c r="C461" t="s">
        <v>1774</v>
      </c>
      <c r="D461" s="46">
        <f>Table3[[#This Row],[Residential CLM $ Collected]]+Table3[[#This Row],[C&amp;I CLM $ Collected]]</f>
        <v>88960.498073999435</v>
      </c>
      <c r="E461" s="39">
        <f>Table3[[#This Row],[CLM $ Collected ]]/'[1]1.) CLM Reference'!$B$4</f>
        <v>8.4046434217035864E-4</v>
      </c>
      <c r="F461" s="46">
        <f>Table3[[#This Row],[Residential Incentive Disbursements]]+Table3[[#This Row],[C&amp;I Incentive Disbursements]]</f>
        <v>23724.48</v>
      </c>
      <c r="G461" s="39">
        <f>Table3[[#This Row],[Incentive Disbursements]]/'[1]1.) CLM Reference'!$B$5</f>
        <v>2.6755812416206739E-4</v>
      </c>
      <c r="H461" s="46">
        <v>88960.498073999435</v>
      </c>
      <c r="I461" s="39">
        <f>Table3[[#This Row],[Residential CLM $ Collected]]/'[1]1.) CLM Reference'!$B$4</f>
        <v>8.4046434217035864E-4</v>
      </c>
      <c r="J461" s="48">
        <v>23724.48</v>
      </c>
      <c r="K461" s="39">
        <f>Table3[[#This Row],[Residential Incentive Disbursements]]/'[1]1.) CLM Reference'!$B$5</f>
        <v>2.6755812416206739E-4</v>
      </c>
      <c r="L461" s="40">
        <v>0</v>
      </c>
      <c r="M461" s="39">
        <f>Table3[[#This Row],[C&amp;I CLM $ Collected]]/'[1]1.) CLM Reference'!$B$4</f>
        <v>0</v>
      </c>
      <c r="N461" s="48">
        <v>0</v>
      </c>
      <c r="O461" s="39">
        <f>Table3[[#This Row],[C&amp;I Incentive Disbursements]]/'[1]1.) CLM Reference'!$B$5</f>
        <v>0</v>
      </c>
    </row>
    <row r="462" spans="1:15" x14ac:dyDescent="0.25">
      <c r="A462" s="47">
        <v>9009345202</v>
      </c>
      <c r="B462" t="s">
        <v>1846</v>
      </c>
      <c r="C462" t="s">
        <v>1774</v>
      </c>
      <c r="D462" s="46">
        <f>Table3[[#This Row],[Residential CLM $ Collected]]+Table3[[#This Row],[C&amp;I CLM $ Collected]]</f>
        <v>59793.269066999994</v>
      </c>
      <c r="E462" s="39">
        <f>Table3[[#This Row],[CLM $ Collected ]]/'[1]1.) CLM Reference'!$B$4</f>
        <v>5.6490365544951027E-4</v>
      </c>
      <c r="F462" s="46">
        <f>Table3[[#This Row],[Residential Incentive Disbursements]]+Table3[[#This Row],[C&amp;I Incentive Disbursements]]</f>
        <v>13478.279999999901</v>
      </c>
      <c r="G462" s="39">
        <f>Table3[[#This Row],[Incentive Disbursements]]/'[1]1.) CLM Reference'!$B$5</f>
        <v>1.520043142665754E-4</v>
      </c>
      <c r="H462" s="46">
        <v>59793.269066999994</v>
      </c>
      <c r="I462" s="39">
        <f>Table3[[#This Row],[Residential CLM $ Collected]]/'[1]1.) CLM Reference'!$B$4</f>
        <v>5.6490365544951027E-4</v>
      </c>
      <c r="J462" s="48">
        <v>13478.279999999901</v>
      </c>
      <c r="K462" s="39">
        <f>Table3[[#This Row],[Residential Incentive Disbursements]]/'[1]1.) CLM Reference'!$B$5</f>
        <v>1.520043142665754E-4</v>
      </c>
      <c r="L462" s="40">
        <v>0</v>
      </c>
      <c r="M462" s="39">
        <f>Table3[[#This Row],[C&amp;I CLM $ Collected]]/'[1]1.) CLM Reference'!$B$4</f>
        <v>0</v>
      </c>
      <c r="N462" s="48">
        <v>0</v>
      </c>
      <c r="O462" s="39">
        <f>Table3[[#This Row],[C&amp;I Incentive Disbursements]]/'[1]1.) CLM Reference'!$B$5</f>
        <v>0</v>
      </c>
    </row>
    <row r="463" spans="1:15" x14ac:dyDescent="0.25">
      <c r="A463" s="47">
        <v>9009345300</v>
      </c>
      <c r="B463" t="s">
        <v>1846</v>
      </c>
      <c r="C463" t="s">
        <v>1774</v>
      </c>
      <c r="D463" s="46">
        <f>Table3[[#This Row],[Residential CLM $ Collected]]+Table3[[#This Row],[C&amp;I CLM $ Collected]]</f>
        <v>70659.203768999985</v>
      </c>
      <c r="E463" s="39">
        <f>Table3[[#This Row],[CLM $ Collected ]]/'[1]1.) CLM Reference'!$B$4</f>
        <v>6.6756079945275008E-4</v>
      </c>
      <c r="F463" s="46">
        <f>Table3[[#This Row],[Residential Incentive Disbursements]]+Table3[[#This Row],[C&amp;I Incentive Disbursements]]</f>
        <v>9649.2800000000007</v>
      </c>
      <c r="G463" s="39">
        <f>Table3[[#This Row],[Incentive Disbursements]]/'[1]1.) CLM Reference'!$B$5</f>
        <v>1.0882191122058539E-4</v>
      </c>
      <c r="H463" s="46">
        <v>70659.203768999985</v>
      </c>
      <c r="I463" s="39">
        <f>Table3[[#This Row],[Residential CLM $ Collected]]/'[1]1.) CLM Reference'!$B$4</f>
        <v>6.6756079945275008E-4</v>
      </c>
      <c r="J463" s="48">
        <v>9649.2800000000007</v>
      </c>
      <c r="K463" s="39">
        <f>Table3[[#This Row],[Residential Incentive Disbursements]]/'[1]1.) CLM Reference'!$B$5</f>
        <v>1.0882191122058539E-4</v>
      </c>
      <c r="L463" s="40">
        <v>0</v>
      </c>
      <c r="M463" s="39">
        <f>Table3[[#This Row],[C&amp;I CLM $ Collected]]/'[1]1.) CLM Reference'!$B$4</f>
        <v>0</v>
      </c>
      <c r="N463" s="48">
        <v>0</v>
      </c>
      <c r="O463" s="39">
        <f>Table3[[#This Row],[C&amp;I Incentive Disbursements]]/'[1]1.) CLM Reference'!$B$5</f>
        <v>0</v>
      </c>
    </row>
    <row r="464" spans="1:15" x14ac:dyDescent="0.25">
      <c r="A464" s="47">
        <v>9009345400</v>
      </c>
      <c r="B464" t="s">
        <v>1846</v>
      </c>
      <c r="C464" t="s">
        <v>1774</v>
      </c>
      <c r="D464" s="46">
        <f>Table3[[#This Row],[Residential CLM $ Collected]]+Table3[[#This Row],[C&amp;I CLM $ Collected]]</f>
        <v>370385.94996899884</v>
      </c>
      <c r="E464" s="39">
        <f>Table3[[#This Row],[CLM $ Collected ]]/'[1]1.) CLM Reference'!$B$4</f>
        <v>3.499263049661598E-3</v>
      </c>
      <c r="F464" s="46">
        <f>Table3[[#This Row],[Residential Incentive Disbursements]]+Table3[[#This Row],[C&amp;I Incentive Disbursements]]</f>
        <v>446847.7699999999</v>
      </c>
      <c r="G464" s="39">
        <f>Table3[[#This Row],[Incentive Disbursements]]/'[1]1.) CLM Reference'!$B$5</f>
        <v>5.0394255691674971E-3</v>
      </c>
      <c r="H464" s="46">
        <v>245258.52227099941</v>
      </c>
      <c r="I464" s="39">
        <f>Table3[[#This Row],[Residential CLM $ Collected]]/'[1]1.) CLM Reference'!$B$4</f>
        <v>2.3171075594777485E-3</v>
      </c>
      <c r="J464" s="48">
        <v>399392.34</v>
      </c>
      <c r="K464" s="39">
        <f>Table3[[#This Row],[Residential Incentive Disbursements]]/'[1]1.) CLM Reference'!$B$5</f>
        <v>4.5042363539727166E-3</v>
      </c>
      <c r="L464" s="40">
        <v>125127.42769799943</v>
      </c>
      <c r="M464" s="39">
        <f>Table3[[#This Row],[C&amp;I CLM $ Collected]]/'[1]1.) CLM Reference'!$B$4</f>
        <v>1.1821554901838495E-3</v>
      </c>
      <c r="N464" s="48">
        <v>47455.429999999898</v>
      </c>
      <c r="O464" s="39">
        <f>Table3[[#This Row],[C&amp;I Incentive Disbursements]]/'[1]1.) CLM Reference'!$B$5</f>
        <v>5.3518921519478066E-4</v>
      </c>
    </row>
    <row r="465" spans="1:15" x14ac:dyDescent="0.25">
      <c r="A465" s="47">
        <v>9009346102</v>
      </c>
      <c r="B465" t="s">
        <v>1846</v>
      </c>
      <c r="C465" t="s">
        <v>1774</v>
      </c>
      <c r="D465" s="46">
        <f>Table3[[#This Row],[Residential CLM $ Collected]]+Table3[[#This Row],[C&amp;I CLM $ Collected]]</f>
        <v>403.18802999999997</v>
      </c>
      <c r="E465" s="39">
        <f>Table3[[#This Row],[CLM $ Collected ]]/'[1]1.) CLM Reference'!$B$4</f>
        <v>3.8091644015193886E-6</v>
      </c>
      <c r="F465" s="46">
        <f>Table3[[#This Row],[Residential Incentive Disbursements]]+Table3[[#This Row],[C&amp;I Incentive Disbursements]]</f>
        <v>0</v>
      </c>
      <c r="G465" s="39">
        <f>Table3[[#This Row],[Incentive Disbursements]]/'[1]1.) CLM Reference'!$B$5</f>
        <v>0</v>
      </c>
      <c r="H465" s="46">
        <v>403.18802999999997</v>
      </c>
      <c r="I465" s="39">
        <f>Table3[[#This Row],[Residential CLM $ Collected]]/'[1]1.) CLM Reference'!$B$4</f>
        <v>3.8091644015193886E-6</v>
      </c>
      <c r="J465" s="48">
        <v>0</v>
      </c>
      <c r="K465" s="39">
        <f>Table3[[#This Row],[Residential Incentive Disbursements]]/'[1]1.) CLM Reference'!$B$5</f>
        <v>0</v>
      </c>
      <c r="L465" s="40">
        <v>0</v>
      </c>
      <c r="M465" s="39">
        <f>Table3[[#This Row],[C&amp;I CLM $ Collected]]/'[1]1.) CLM Reference'!$B$4</f>
        <v>0</v>
      </c>
      <c r="N465" s="48">
        <v>0</v>
      </c>
      <c r="O465" s="39">
        <f>Table3[[#This Row],[C&amp;I Incentive Disbursements]]/'[1]1.) CLM Reference'!$B$5</f>
        <v>0</v>
      </c>
    </row>
    <row r="466" spans="1:15" x14ac:dyDescent="0.25">
      <c r="A466" s="47">
        <v>9009347200</v>
      </c>
      <c r="B466" t="s">
        <v>1846</v>
      </c>
      <c r="C466" t="s">
        <v>1774</v>
      </c>
      <c r="D466" s="46">
        <f>Table3[[#This Row],[Residential CLM $ Collected]]+Table3[[#This Row],[C&amp;I CLM $ Collected]]</f>
        <v>589.48154999999997</v>
      </c>
      <c r="E466" s="39">
        <f>Table3[[#This Row],[CLM $ Collected ]]/'[1]1.) CLM Reference'!$B$4</f>
        <v>5.5691934495487666E-6</v>
      </c>
      <c r="F466" s="46">
        <f>Table3[[#This Row],[Residential Incentive Disbursements]]+Table3[[#This Row],[C&amp;I Incentive Disbursements]]</f>
        <v>639.91999999999996</v>
      </c>
      <c r="G466" s="39">
        <f>Table3[[#This Row],[Incentive Disbursements]]/'[1]1.) CLM Reference'!$B$5</f>
        <v>7.2168407827606822E-6</v>
      </c>
      <c r="H466" s="46">
        <v>589.48154999999997</v>
      </c>
      <c r="I466" s="39">
        <f>Table3[[#This Row],[Residential CLM $ Collected]]/'[1]1.) CLM Reference'!$B$4</f>
        <v>5.5691934495487666E-6</v>
      </c>
      <c r="J466" s="48">
        <v>639.91999999999996</v>
      </c>
      <c r="K466" s="39">
        <f>Table3[[#This Row],[Residential Incentive Disbursements]]/'[1]1.) CLM Reference'!$B$5</f>
        <v>7.2168407827606822E-6</v>
      </c>
      <c r="L466" s="40">
        <v>0</v>
      </c>
      <c r="M466" s="39">
        <f>Table3[[#This Row],[C&amp;I CLM $ Collected]]/'[1]1.) CLM Reference'!$B$4</f>
        <v>0</v>
      </c>
      <c r="N466" s="48">
        <v>0</v>
      </c>
      <c r="O466" s="39">
        <f>Table3[[#This Row],[C&amp;I Incentive Disbursements]]/'[1]1.) CLM Reference'!$B$5</f>
        <v>0</v>
      </c>
    </row>
    <row r="467" spans="1:15" x14ac:dyDescent="0.25">
      <c r="A467" s="47">
        <v>9009351900</v>
      </c>
      <c r="B467" t="s">
        <v>1846</v>
      </c>
      <c r="C467" t="s">
        <v>1774</v>
      </c>
      <c r="D467" s="46">
        <f>Table3[[#This Row],[Residential CLM $ Collected]]+Table3[[#This Row],[C&amp;I CLM $ Collected]]</f>
        <v>427.92057</v>
      </c>
      <c r="E467" s="39">
        <f>Table3[[#This Row],[CLM $ Collected ]]/'[1]1.) CLM Reference'!$B$4</f>
        <v>4.0428278635203675E-6</v>
      </c>
      <c r="F467" s="46">
        <f>Table3[[#This Row],[Residential Incentive Disbursements]]+Table3[[#This Row],[C&amp;I Incentive Disbursements]]</f>
        <v>0</v>
      </c>
      <c r="G467" s="39">
        <f>Table3[[#This Row],[Incentive Disbursements]]/'[1]1.) CLM Reference'!$B$5</f>
        <v>0</v>
      </c>
      <c r="H467" s="46">
        <v>427.92057</v>
      </c>
      <c r="I467" s="39">
        <f>Table3[[#This Row],[Residential CLM $ Collected]]/'[1]1.) CLM Reference'!$B$4</f>
        <v>4.0428278635203675E-6</v>
      </c>
      <c r="J467" s="48">
        <v>0</v>
      </c>
      <c r="K467" s="39">
        <f>Table3[[#This Row],[Residential Incentive Disbursements]]/'[1]1.) CLM Reference'!$B$5</f>
        <v>0</v>
      </c>
      <c r="L467" s="40">
        <v>0</v>
      </c>
      <c r="M467" s="39">
        <f>Table3[[#This Row],[C&amp;I CLM $ Collected]]/'[1]1.) CLM Reference'!$B$4</f>
        <v>0</v>
      </c>
      <c r="N467" s="48">
        <v>0</v>
      </c>
      <c r="O467" s="39">
        <f>Table3[[#This Row],[C&amp;I Incentive Disbursements]]/'[1]1.) CLM Reference'!$B$5</f>
        <v>0</v>
      </c>
    </row>
    <row r="468" spans="1:15" x14ac:dyDescent="0.25">
      <c r="A468" s="47">
        <v>9003400300</v>
      </c>
      <c r="B468" t="s">
        <v>1845</v>
      </c>
      <c r="C468" t="s">
        <v>1774</v>
      </c>
      <c r="D468" s="46">
        <f>Table3[[#This Row],[Residential CLM $ Collected]]+Table3[[#This Row],[C&amp;I CLM $ Collected]]</f>
        <v>470.44556999999998</v>
      </c>
      <c r="E468" s="39">
        <f>Table3[[#This Row],[CLM $ Collected ]]/'[1]1.) CLM Reference'!$B$4</f>
        <v>4.4445875987352541E-6</v>
      </c>
      <c r="F468" s="46">
        <f>Table3[[#This Row],[Residential Incentive Disbursements]]+Table3[[#This Row],[C&amp;I Incentive Disbursements]]</f>
        <v>542.96</v>
      </c>
      <c r="G468" s="39">
        <f>Table3[[#This Row],[Incentive Disbursements]]/'[1]1.) CLM Reference'!$B$5</f>
        <v>6.1233527181643654E-6</v>
      </c>
      <c r="H468" s="46">
        <v>470.44556999999998</v>
      </c>
      <c r="I468" s="39">
        <f>Table3[[#This Row],[Residential CLM $ Collected]]/'[1]1.) CLM Reference'!$B$4</f>
        <v>4.4445875987352541E-6</v>
      </c>
      <c r="J468" s="48">
        <v>542.96</v>
      </c>
      <c r="K468" s="39">
        <f>Table3[[#This Row],[Residential Incentive Disbursements]]/'[1]1.) CLM Reference'!$B$5</f>
        <v>6.1233527181643654E-6</v>
      </c>
      <c r="L468" s="40">
        <v>0</v>
      </c>
      <c r="M468" s="39">
        <f>Table3[[#This Row],[C&amp;I CLM $ Collected]]/'[1]1.) CLM Reference'!$B$4</f>
        <v>0</v>
      </c>
      <c r="N468" s="48">
        <v>0</v>
      </c>
      <c r="O468" s="39">
        <f>Table3[[#This Row],[C&amp;I Incentive Disbursements]]/'[1]1.) CLM Reference'!$B$5</f>
        <v>0</v>
      </c>
    </row>
    <row r="469" spans="1:15" x14ac:dyDescent="0.25">
      <c r="A469" s="47">
        <v>9003415300</v>
      </c>
      <c r="B469" t="s">
        <v>1845</v>
      </c>
      <c r="C469" t="s">
        <v>1774</v>
      </c>
      <c r="D469" s="46">
        <f>Table3[[#This Row],[Residential CLM $ Collected]]+Table3[[#This Row],[C&amp;I CLM $ Collected]]</f>
        <v>47831.186151000002</v>
      </c>
      <c r="E469" s="39">
        <f>Table3[[#This Row],[CLM $ Collected ]]/'[1]1.) CLM Reference'!$B$4</f>
        <v>4.5189052752591985E-4</v>
      </c>
      <c r="F469" s="46">
        <f>Table3[[#This Row],[Residential Incentive Disbursements]]+Table3[[#This Row],[C&amp;I Incentive Disbursements]]</f>
        <v>528.66999999999996</v>
      </c>
      <c r="G469" s="39">
        <f>Table3[[#This Row],[Incentive Disbursements]]/'[1]1.) CLM Reference'!$B$5</f>
        <v>5.9621940502282937E-6</v>
      </c>
      <c r="H469" s="46">
        <v>47831.186151000002</v>
      </c>
      <c r="I469" s="39">
        <f>Table3[[#This Row],[Residential CLM $ Collected]]/'[1]1.) CLM Reference'!$B$4</f>
        <v>4.5189052752591985E-4</v>
      </c>
      <c r="J469" s="48">
        <v>528.66999999999996</v>
      </c>
      <c r="K469" s="39">
        <f>Table3[[#This Row],[Residential Incentive Disbursements]]/'[1]1.) CLM Reference'!$B$5</f>
        <v>5.9621940502282937E-6</v>
      </c>
      <c r="L469" s="40">
        <v>0</v>
      </c>
      <c r="M469" s="39">
        <f>Table3[[#This Row],[C&amp;I CLM $ Collected]]/'[1]1.) CLM Reference'!$B$4</f>
        <v>0</v>
      </c>
      <c r="N469" s="48">
        <v>0</v>
      </c>
      <c r="O469" s="39">
        <f>Table3[[#This Row],[C&amp;I Incentive Disbursements]]/'[1]1.) CLM Reference'!$B$5</f>
        <v>0</v>
      </c>
    </row>
    <row r="470" spans="1:15" x14ac:dyDescent="0.25">
      <c r="A470" s="47">
        <v>9003415400</v>
      </c>
      <c r="B470" t="s">
        <v>1845</v>
      </c>
      <c r="C470" t="s">
        <v>1774</v>
      </c>
      <c r="D470" s="46">
        <f>Table3[[#This Row],[Residential CLM $ Collected]]+Table3[[#This Row],[C&amp;I CLM $ Collected]]</f>
        <v>47201.224770000001</v>
      </c>
      <c r="E470" s="39">
        <f>Table3[[#This Row],[CLM $ Collected ]]/'[1]1.) CLM Reference'!$B$4</f>
        <v>4.4593889630602181E-4</v>
      </c>
      <c r="F470" s="46">
        <f>Table3[[#This Row],[Residential Incentive Disbursements]]+Table3[[#This Row],[C&amp;I Incentive Disbursements]]</f>
        <v>13510.38</v>
      </c>
      <c r="G470" s="39">
        <f>Table3[[#This Row],[Incentive Disbursements]]/'[1]1.) CLM Reference'!$B$5</f>
        <v>1.5236632918895216E-4</v>
      </c>
      <c r="H470" s="46">
        <v>47201.224770000001</v>
      </c>
      <c r="I470" s="39">
        <f>Table3[[#This Row],[Residential CLM $ Collected]]/'[1]1.) CLM Reference'!$B$4</f>
        <v>4.4593889630602181E-4</v>
      </c>
      <c r="J470" s="48">
        <v>13510.38</v>
      </c>
      <c r="K470" s="39">
        <f>Table3[[#This Row],[Residential Incentive Disbursements]]/'[1]1.) CLM Reference'!$B$5</f>
        <v>1.5236632918895216E-4</v>
      </c>
      <c r="L470" s="40">
        <v>0</v>
      </c>
      <c r="M470" s="39">
        <f>Table3[[#This Row],[C&amp;I CLM $ Collected]]/'[1]1.) CLM Reference'!$B$4</f>
        <v>0</v>
      </c>
      <c r="N470" s="48">
        <v>0</v>
      </c>
      <c r="O470" s="39">
        <f>Table3[[#This Row],[C&amp;I Incentive Disbursements]]/'[1]1.) CLM Reference'!$B$5</f>
        <v>0</v>
      </c>
    </row>
    <row r="471" spans="1:15" x14ac:dyDescent="0.25">
      <c r="A471" s="47">
        <v>9003415500</v>
      </c>
      <c r="B471" t="s">
        <v>1845</v>
      </c>
      <c r="C471" t="s">
        <v>1774</v>
      </c>
      <c r="D471" s="46">
        <f>Table3[[#This Row],[Residential CLM $ Collected]]+Table3[[#This Row],[C&amp;I CLM $ Collected]]</f>
        <v>24187.961448000002</v>
      </c>
      <c r="E471" s="39">
        <f>Table3[[#This Row],[CLM $ Collected ]]/'[1]1.) CLM Reference'!$B$4</f>
        <v>2.2851849469103779E-4</v>
      </c>
      <c r="F471" s="46">
        <f>Table3[[#This Row],[Residential Incentive Disbursements]]+Table3[[#This Row],[C&amp;I Incentive Disbursements]]</f>
        <v>12114.629999999899</v>
      </c>
      <c r="G471" s="39">
        <f>Table3[[#This Row],[Incentive Disbursements]]/'[1]1.) CLM Reference'!$B$5</f>
        <v>1.3662544669967389E-4</v>
      </c>
      <c r="H471" s="46">
        <v>24187.961448000002</v>
      </c>
      <c r="I471" s="39">
        <f>Table3[[#This Row],[Residential CLM $ Collected]]/'[1]1.) CLM Reference'!$B$4</f>
        <v>2.2851849469103779E-4</v>
      </c>
      <c r="J471" s="48">
        <v>12114.629999999899</v>
      </c>
      <c r="K471" s="39">
        <f>Table3[[#This Row],[Residential Incentive Disbursements]]/'[1]1.) CLM Reference'!$B$5</f>
        <v>1.3662544669967389E-4</v>
      </c>
      <c r="L471" s="40">
        <v>0</v>
      </c>
      <c r="M471" s="39">
        <f>Table3[[#This Row],[C&amp;I CLM $ Collected]]/'[1]1.) CLM Reference'!$B$4</f>
        <v>0</v>
      </c>
      <c r="N471" s="48">
        <v>0</v>
      </c>
      <c r="O471" s="39">
        <f>Table3[[#This Row],[C&amp;I Incentive Disbursements]]/'[1]1.) CLM Reference'!$B$5</f>
        <v>0</v>
      </c>
    </row>
    <row r="472" spans="1:15" x14ac:dyDescent="0.25">
      <c r="A472" s="47">
        <v>9003415600</v>
      </c>
      <c r="B472" t="s">
        <v>1845</v>
      </c>
      <c r="C472" t="s">
        <v>1774</v>
      </c>
      <c r="D472" s="46">
        <f>Table3[[#This Row],[Residential CLM $ Collected]]+Table3[[#This Row],[C&amp;I CLM $ Collected]]</f>
        <v>30551.558939999999</v>
      </c>
      <c r="E472" s="39">
        <f>Table3[[#This Row],[CLM $ Collected ]]/'[1]1.) CLM Reference'!$B$4</f>
        <v>2.8863929994441906E-4</v>
      </c>
      <c r="F472" s="46">
        <f>Table3[[#This Row],[Residential Incentive Disbursements]]+Table3[[#This Row],[C&amp;I Incentive Disbursements]]</f>
        <v>7672.2599999999902</v>
      </c>
      <c r="G472" s="39">
        <f>Table3[[#This Row],[Incentive Disbursements]]/'[1]1.) CLM Reference'!$B$5</f>
        <v>8.6525626428215089E-5</v>
      </c>
      <c r="H472" s="46">
        <v>30551.558939999999</v>
      </c>
      <c r="I472" s="39">
        <f>Table3[[#This Row],[Residential CLM $ Collected]]/'[1]1.) CLM Reference'!$B$4</f>
        <v>2.8863929994441906E-4</v>
      </c>
      <c r="J472" s="48">
        <v>7672.2599999999902</v>
      </c>
      <c r="K472" s="39">
        <f>Table3[[#This Row],[Residential Incentive Disbursements]]/'[1]1.) CLM Reference'!$B$5</f>
        <v>8.6525626428215089E-5</v>
      </c>
      <c r="L472" s="40">
        <v>0</v>
      </c>
      <c r="M472" s="39">
        <f>Table3[[#This Row],[C&amp;I CLM $ Collected]]/'[1]1.) CLM Reference'!$B$4</f>
        <v>0</v>
      </c>
      <c r="N472" s="48">
        <v>0</v>
      </c>
      <c r="O472" s="39">
        <f>Table3[[#This Row],[C&amp;I Incentive Disbursements]]/'[1]1.) CLM Reference'!$B$5</f>
        <v>0</v>
      </c>
    </row>
    <row r="473" spans="1:15" x14ac:dyDescent="0.25">
      <c r="A473" s="47">
        <v>9003415700</v>
      </c>
      <c r="B473" t="s">
        <v>1845</v>
      </c>
      <c r="C473" t="s">
        <v>1774</v>
      </c>
      <c r="D473" s="46">
        <f>Table3[[#This Row],[Residential CLM $ Collected]]+Table3[[#This Row],[C&amp;I CLM $ Collected]]</f>
        <v>27718.645499999999</v>
      </c>
      <c r="E473" s="39">
        <f>Table3[[#This Row],[CLM $ Collected ]]/'[1]1.) CLM Reference'!$B$4</f>
        <v>2.6187503060776779E-4</v>
      </c>
      <c r="F473" s="46">
        <f>Table3[[#This Row],[Residential Incentive Disbursements]]+Table3[[#This Row],[C&amp;I Incentive Disbursements]]</f>
        <v>10613.889999999899</v>
      </c>
      <c r="G473" s="39">
        <f>Table3[[#This Row],[Incentive Disbursements]]/'[1]1.) CLM Reference'!$B$5</f>
        <v>1.1970051602658935E-4</v>
      </c>
      <c r="H473" s="46">
        <v>27718.645499999999</v>
      </c>
      <c r="I473" s="39">
        <f>Table3[[#This Row],[Residential CLM $ Collected]]/'[1]1.) CLM Reference'!$B$4</f>
        <v>2.6187503060776779E-4</v>
      </c>
      <c r="J473" s="48">
        <v>10613.889999999899</v>
      </c>
      <c r="K473" s="39">
        <f>Table3[[#This Row],[Residential Incentive Disbursements]]/'[1]1.) CLM Reference'!$B$5</f>
        <v>1.1970051602658935E-4</v>
      </c>
      <c r="L473" s="40">
        <v>0</v>
      </c>
      <c r="M473" s="39">
        <f>Table3[[#This Row],[C&amp;I CLM $ Collected]]/'[1]1.) CLM Reference'!$B$4</f>
        <v>0</v>
      </c>
      <c r="N473" s="48">
        <v>0</v>
      </c>
      <c r="O473" s="39">
        <f>Table3[[#This Row],[C&amp;I Incentive Disbursements]]/'[1]1.) CLM Reference'!$B$5</f>
        <v>0</v>
      </c>
    </row>
    <row r="474" spans="1:15" x14ac:dyDescent="0.25">
      <c r="A474" s="47">
        <v>9003415800</v>
      </c>
      <c r="B474" t="s">
        <v>1845</v>
      </c>
      <c r="C474" t="s">
        <v>1774</v>
      </c>
      <c r="D474" s="46">
        <f>Table3[[#This Row],[Residential CLM $ Collected]]+Table3[[#This Row],[C&amp;I CLM $ Collected]]</f>
        <v>27545.963949000001</v>
      </c>
      <c r="E474" s="39">
        <f>Table3[[#This Row],[CLM $ Collected ]]/'[1]1.) CLM Reference'!$B$4</f>
        <v>2.6024360217258248E-4</v>
      </c>
      <c r="F474" s="46">
        <f>Table3[[#This Row],[Residential Incentive Disbursements]]+Table3[[#This Row],[C&amp;I Incentive Disbursements]]</f>
        <v>2555.63</v>
      </c>
      <c r="G474" s="39">
        <f>Table3[[#This Row],[Incentive Disbursements]]/'[1]1.) CLM Reference'!$B$5</f>
        <v>2.8821688351116833E-5</v>
      </c>
      <c r="H474" s="46">
        <v>27545.963949000001</v>
      </c>
      <c r="I474" s="39">
        <f>Table3[[#This Row],[Residential CLM $ Collected]]/'[1]1.) CLM Reference'!$B$4</f>
        <v>2.6024360217258248E-4</v>
      </c>
      <c r="J474" s="48">
        <v>2555.63</v>
      </c>
      <c r="K474" s="39">
        <f>Table3[[#This Row],[Residential Incentive Disbursements]]/'[1]1.) CLM Reference'!$B$5</f>
        <v>2.8821688351116833E-5</v>
      </c>
      <c r="L474" s="40">
        <v>0</v>
      </c>
      <c r="M474" s="39">
        <f>Table3[[#This Row],[C&amp;I CLM $ Collected]]/'[1]1.) CLM Reference'!$B$4</f>
        <v>0</v>
      </c>
      <c r="N474" s="48">
        <v>0</v>
      </c>
      <c r="O474" s="39">
        <f>Table3[[#This Row],[C&amp;I Incentive Disbursements]]/'[1]1.) CLM Reference'!$B$5</f>
        <v>0</v>
      </c>
    </row>
    <row r="475" spans="1:15" x14ac:dyDescent="0.25">
      <c r="A475" s="47">
        <v>9003415900</v>
      </c>
      <c r="B475" t="s">
        <v>1845</v>
      </c>
      <c r="C475" t="s">
        <v>1774</v>
      </c>
      <c r="D475" s="46">
        <f>Table3[[#This Row],[Residential CLM $ Collected]]+Table3[[#This Row],[C&amp;I CLM $ Collected]]</f>
        <v>11675.39184</v>
      </c>
      <c r="E475" s="39">
        <f>Table3[[#This Row],[CLM $ Collected ]]/'[1]1.) CLM Reference'!$B$4</f>
        <v>1.1030458163829407E-4</v>
      </c>
      <c r="F475" s="46">
        <f>Table3[[#This Row],[Residential Incentive Disbursements]]+Table3[[#This Row],[C&amp;I Incentive Disbursements]]</f>
        <v>199.56</v>
      </c>
      <c r="G475" s="39">
        <f>Table3[[#This Row],[Incentive Disbursements]]/'[1]1.) CLM Reference'!$B$5</f>
        <v>2.2505824893857384E-6</v>
      </c>
      <c r="H475" s="46">
        <v>11675.39184</v>
      </c>
      <c r="I475" s="39">
        <f>Table3[[#This Row],[Residential CLM $ Collected]]/'[1]1.) CLM Reference'!$B$4</f>
        <v>1.1030458163829407E-4</v>
      </c>
      <c r="J475" s="48">
        <v>199.56</v>
      </c>
      <c r="K475" s="39">
        <f>Table3[[#This Row],[Residential Incentive Disbursements]]/'[1]1.) CLM Reference'!$B$5</f>
        <v>2.2505824893857384E-6</v>
      </c>
      <c r="L475" s="40">
        <v>0</v>
      </c>
      <c r="M475" s="39">
        <f>Table3[[#This Row],[C&amp;I CLM $ Collected]]/'[1]1.) CLM Reference'!$B$4</f>
        <v>0</v>
      </c>
      <c r="N475" s="48">
        <v>0</v>
      </c>
      <c r="O475" s="39">
        <f>Table3[[#This Row],[C&amp;I Incentive Disbursements]]/'[1]1.) CLM Reference'!$B$5</f>
        <v>0</v>
      </c>
    </row>
    <row r="476" spans="1:15" x14ac:dyDescent="0.25">
      <c r="A476" s="47">
        <v>9003416000</v>
      </c>
      <c r="B476" t="s">
        <v>1845</v>
      </c>
      <c r="C476" t="s">
        <v>1774</v>
      </c>
      <c r="D476" s="46">
        <f>Table3[[#This Row],[Residential CLM $ Collected]]+Table3[[#This Row],[C&amp;I CLM $ Collected]]</f>
        <v>41849.810163000002</v>
      </c>
      <c r="E476" s="39">
        <f>Table3[[#This Row],[CLM $ Collected ]]/'[1]1.) CLM Reference'!$B$4</f>
        <v>3.9538080305420758E-4</v>
      </c>
      <c r="F476" s="46">
        <f>Table3[[#This Row],[Residential Incentive Disbursements]]+Table3[[#This Row],[C&amp;I Incentive Disbursements]]</f>
        <v>1405.86</v>
      </c>
      <c r="G476" s="39">
        <f>Table3[[#This Row],[Incentive Disbursements]]/'[1]1.) CLM Reference'!$B$5</f>
        <v>1.5854900273240299E-5</v>
      </c>
      <c r="H476" s="46">
        <v>41849.810163000002</v>
      </c>
      <c r="I476" s="39">
        <f>Table3[[#This Row],[Residential CLM $ Collected]]/'[1]1.) CLM Reference'!$B$4</f>
        <v>3.9538080305420758E-4</v>
      </c>
      <c r="J476" s="48">
        <v>1405.86</v>
      </c>
      <c r="K476" s="39">
        <f>Table3[[#This Row],[Residential Incentive Disbursements]]/'[1]1.) CLM Reference'!$B$5</f>
        <v>1.5854900273240299E-5</v>
      </c>
      <c r="L476" s="40">
        <v>0</v>
      </c>
      <c r="M476" s="39">
        <f>Table3[[#This Row],[C&amp;I CLM $ Collected]]/'[1]1.) CLM Reference'!$B$4</f>
        <v>0</v>
      </c>
      <c r="N476" s="48">
        <v>0</v>
      </c>
      <c r="O476" s="39">
        <f>Table3[[#This Row],[C&amp;I Incentive Disbursements]]/'[1]1.) CLM Reference'!$B$5</f>
        <v>0</v>
      </c>
    </row>
    <row r="477" spans="1:15" x14ac:dyDescent="0.25">
      <c r="A477" s="47">
        <v>9003416100</v>
      </c>
      <c r="B477" t="s">
        <v>1845</v>
      </c>
      <c r="C477" t="s">
        <v>1774</v>
      </c>
      <c r="D477" s="46">
        <f>Table3[[#This Row],[Residential CLM $ Collected]]+Table3[[#This Row],[C&amp;I CLM $ Collected]]</f>
        <v>35313.358184999997</v>
      </c>
      <c r="E477" s="39">
        <f>Table3[[#This Row],[CLM $ Collected ]]/'[1]1.) CLM Reference'!$B$4</f>
        <v>3.3362693554271768E-4</v>
      </c>
      <c r="F477" s="46">
        <f>Table3[[#This Row],[Residential Incentive Disbursements]]+Table3[[#This Row],[C&amp;I Incentive Disbursements]]</f>
        <v>505.26</v>
      </c>
      <c r="G477" s="39">
        <f>Table3[[#This Row],[Incentive Disbursements]]/'[1]1.) CLM Reference'!$B$5</f>
        <v>5.6981825445331642E-6</v>
      </c>
      <c r="H477" s="46">
        <v>35313.358184999997</v>
      </c>
      <c r="I477" s="39">
        <f>Table3[[#This Row],[Residential CLM $ Collected]]/'[1]1.) CLM Reference'!$B$4</f>
        <v>3.3362693554271768E-4</v>
      </c>
      <c r="J477" s="48">
        <v>505.26</v>
      </c>
      <c r="K477" s="39">
        <f>Table3[[#This Row],[Residential Incentive Disbursements]]/'[1]1.) CLM Reference'!$B$5</f>
        <v>5.6981825445331642E-6</v>
      </c>
      <c r="L477" s="40">
        <v>0</v>
      </c>
      <c r="M477" s="39">
        <f>Table3[[#This Row],[C&amp;I CLM $ Collected]]/'[1]1.) CLM Reference'!$B$4</f>
        <v>0</v>
      </c>
      <c r="N477" s="48">
        <v>0</v>
      </c>
      <c r="O477" s="39">
        <f>Table3[[#This Row],[C&amp;I Incentive Disbursements]]/'[1]1.) CLM Reference'!$B$5</f>
        <v>0</v>
      </c>
    </row>
    <row r="478" spans="1:15" x14ac:dyDescent="0.25">
      <c r="A478" s="47">
        <v>9003416200</v>
      </c>
      <c r="B478" t="s">
        <v>1845</v>
      </c>
      <c r="C478" t="s">
        <v>1774</v>
      </c>
      <c r="D478" s="46">
        <f>Table3[[#This Row],[Residential CLM $ Collected]]+Table3[[#This Row],[C&amp;I CLM $ Collected]]</f>
        <v>20541.96774</v>
      </c>
      <c r="E478" s="39">
        <f>Table3[[#This Row],[CLM $ Collected ]]/'[1]1.) CLM Reference'!$B$4</f>
        <v>1.9407255778989196E-4</v>
      </c>
      <c r="F478" s="46">
        <f>Table3[[#This Row],[Residential Incentive Disbursements]]+Table3[[#This Row],[C&amp;I Incentive Disbursements]]</f>
        <v>188.71</v>
      </c>
      <c r="G478" s="39">
        <f>Table3[[#This Row],[Incentive Disbursements]]/'[1]1.) CLM Reference'!$B$5</f>
        <v>2.1282191900780856E-6</v>
      </c>
      <c r="H478" s="46">
        <v>20541.96774</v>
      </c>
      <c r="I478" s="39">
        <f>Table3[[#This Row],[Residential CLM $ Collected]]/'[1]1.) CLM Reference'!$B$4</f>
        <v>1.9407255778989196E-4</v>
      </c>
      <c r="J478" s="48">
        <v>188.71</v>
      </c>
      <c r="K478" s="39">
        <f>Table3[[#This Row],[Residential Incentive Disbursements]]/'[1]1.) CLM Reference'!$B$5</f>
        <v>2.1282191900780856E-6</v>
      </c>
      <c r="L478" s="40">
        <v>0</v>
      </c>
      <c r="M478" s="39">
        <f>Table3[[#This Row],[C&amp;I CLM $ Collected]]/'[1]1.) CLM Reference'!$B$4</f>
        <v>0</v>
      </c>
      <c r="N478" s="48">
        <v>0</v>
      </c>
      <c r="O478" s="39">
        <f>Table3[[#This Row],[C&amp;I Incentive Disbursements]]/'[1]1.) CLM Reference'!$B$5</f>
        <v>0</v>
      </c>
    </row>
    <row r="479" spans="1:15" x14ac:dyDescent="0.25">
      <c r="A479" s="47">
        <v>9003416300</v>
      </c>
      <c r="B479" t="s">
        <v>1845</v>
      </c>
      <c r="C479" t="s">
        <v>1774</v>
      </c>
      <c r="D479" s="46">
        <f>Table3[[#This Row],[Residential CLM $ Collected]]+Table3[[#This Row],[C&amp;I CLM $ Collected]]</f>
        <v>35353.629359999999</v>
      </c>
      <c r="E479" s="39">
        <f>Table3[[#This Row],[CLM $ Collected ]]/'[1]1.) CLM Reference'!$B$4</f>
        <v>3.3400740201196624E-4</v>
      </c>
      <c r="F479" s="46">
        <f>Table3[[#This Row],[Residential Incentive Disbursements]]+Table3[[#This Row],[C&amp;I Incentive Disbursements]]</f>
        <v>4284.1599999999899</v>
      </c>
      <c r="G479" s="39">
        <f>Table3[[#This Row],[Incentive Disbursements]]/'[1]1.) CLM Reference'!$B$5</f>
        <v>4.8315571646255675E-5</v>
      </c>
      <c r="H479" s="46">
        <v>35349.30315</v>
      </c>
      <c r="I479" s="39">
        <f>Table3[[#This Row],[Residential CLM $ Collected]]/'[1]1.) CLM Reference'!$B$4</f>
        <v>3.339665296549037E-4</v>
      </c>
      <c r="J479" s="48">
        <v>4284.1599999999899</v>
      </c>
      <c r="K479" s="39">
        <f>Table3[[#This Row],[Residential Incentive Disbursements]]/'[1]1.) CLM Reference'!$B$5</f>
        <v>4.8315571646255675E-5</v>
      </c>
      <c r="L479" s="40">
        <v>4.3262099999999997</v>
      </c>
      <c r="M479" s="39">
        <f>Table3[[#This Row],[C&amp;I CLM $ Collected]]/'[1]1.) CLM Reference'!$B$4</f>
        <v>4.0872357062527861E-8</v>
      </c>
      <c r="N479" s="48">
        <v>0</v>
      </c>
      <c r="O479" s="39">
        <f>Table3[[#This Row],[C&amp;I Incentive Disbursements]]/'[1]1.) CLM Reference'!$B$5</f>
        <v>0</v>
      </c>
    </row>
    <row r="480" spans="1:15" x14ac:dyDescent="0.25">
      <c r="A480" s="47">
        <v>9003416400</v>
      </c>
      <c r="B480" t="s">
        <v>1845</v>
      </c>
      <c r="C480" t="s">
        <v>1774</v>
      </c>
      <c r="D480" s="46">
        <f>Table3[[#This Row],[Residential CLM $ Collected]]+Table3[[#This Row],[C&amp;I CLM $ Collected]]</f>
        <v>42792.113699999994</v>
      </c>
      <c r="E480" s="39">
        <f>Table3[[#This Row],[CLM $ Collected ]]/'[1]1.) CLM Reference'!$B$4</f>
        <v>4.0428332203168362E-4</v>
      </c>
      <c r="F480" s="46">
        <f>Table3[[#This Row],[Residential Incentive Disbursements]]+Table3[[#This Row],[C&amp;I Incentive Disbursements]]</f>
        <v>6063.7399999999898</v>
      </c>
      <c r="G480" s="39">
        <f>Table3[[#This Row],[Incentive Disbursements]]/'[1]1.) CLM Reference'!$B$5</f>
        <v>6.8385182722929726E-5</v>
      </c>
      <c r="H480" s="46">
        <v>42792.113699999994</v>
      </c>
      <c r="I480" s="39">
        <f>Table3[[#This Row],[Residential CLM $ Collected]]/'[1]1.) CLM Reference'!$B$4</f>
        <v>4.0428332203168362E-4</v>
      </c>
      <c r="J480" s="48">
        <v>6063.7399999999898</v>
      </c>
      <c r="K480" s="39">
        <f>Table3[[#This Row],[Residential Incentive Disbursements]]/'[1]1.) CLM Reference'!$B$5</f>
        <v>6.8385182722929726E-5</v>
      </c>
      <c r="L480" s="40">
        <v>0</v>
      </c>
      <c r="M480" s="39">
        <f>Table3[[#This Row],[C&amp;I CLM $ Collected]]/'[1]1.) CLM Reference'!$B$4</f>
        <v>0</v>
      </c>
      <c r="N480" s="48">
        <v>0</v>
      </c>
      <c r="O480" s="39">
        <f>Table3[[#This Row],[C&amp;I Incentive Disbursements]]/'[1]1.) CLM Reference'!$B$5</f>
        <v>0</v>
      </c>
    </row>
    <row r="481" spans="1:15" x14ac:dyDescent="0.25">
      <c r="A481" s="47">
        <v>9003416500</v>
      </c>
      <c r="B481" t="s">
        <v>1845</v>
      </c>
      <c r="C481" t="s">
        <v>1774</v>
      </c>
      <c r="D481" s="46">
        <f>Table3[[#This Row],[Residential CLM $ Collected]]+Table3[[#This Row],[C&amp;I CLM $ Collected]]</f>
        <v>44569.923489000001</v>
      </c>
      <c r="E481" s="39">
        <f>Table3[[#This Row],[CLM $ Collected ]]/'[1]1.) CLM Reference'!$B$4</f>
        <v>4.2107938058761729E-4</v>
      </c>
      <c r="F481" s="46">
        <f>Table3[[#This Row],[Residential Incentive Disbursements]]+Table3[[#This Row],[C&amp;I Incentive Disbursements]]</f>
        <v>11165.93</v>
      </c>
      <c r="G481" s="39">
        <f>Table3[[#This Row],[Incentive Disbursements]]/'[1]1.) CLM Reference'!$B$5</f>
        <v>1.2592627047357637E-4</v>
      </c>
      <c r="H481" s="46">
        <v>44569.923489000001</v>
      </c>
      <c r="I481" s="39">
        <f>Table3[[#This Row],[Residential CLM $ Collected]]/'[1]1.) CLM Reference'!$B$4</f>
        <v>4.2107938058761729E-4</v>
      </c>
      <c r="J481" s="48">
        <v>11165.93</v>
      </c>
      <c r="K481" s="39">
        <f>Table3[[#This Row],[Residential Incentive Disbursements]]/'[1]1.) CLM Reference'!$B$5</f>
        <v>1.2592627047357637E-4</v>
      </c>
      <c r="L481" s="40">
        <v>0</v>
      </c>
      <c r="M481" s="39">
        <f>Table3[[#This Row],[C&amp;I CLM $ Collected]]/'[1]1.) CLM Reference'!$B$4</f>
        <v>0</v>
      </c>
      <c r="N481" s="48">
        <v>0</v>
      </c>
      <c r="O481" s="39">
        <f>Table3[[#This Row],[C&amp;I Incentive Disbursements]]/'[1]1.) CLM Reference'!$B$5</f>
        <v>0</v>
      </c>
    </row>
    <row r="482" spans="1:15" x14ac:dyDescent="0.25">
      <c r="A482" s="47">
        <v>9003416600</v>
      </c>
      <c r="B482" t="s">
        <v>1845</v>
      </c>
      <c r="C482" t="s">
        <v>1774</v>
      </c>
      <c r="D482" s="46">
        <f>Table3[[#This Row],[Residential CLM $ Collected]]+Table3[[#This Row],[C&amp;I CLM $ Collected]]</f>
        <v>15984.134837999944</v>
      </c>
      <c r="E482" s="39">
        <f>Table3[[#This Row],[CLM $ Collected ]]/'[1]1.) CLM Reference'!$B$4</f>
        <v>1.5101191722878101E-4</v>
      </c>
      <c r="F482" s="46">
        <f>Table3[[#This Row],[Residential Incentive Disbursements]]+Table3[[#This Row],[C&amp;I Incentive Disbursements]]</f>
        <v>371.72</v>
      </c>
      <c r="G482" s="39">
        <f>Table3[[#This Row],[Incentive Disbursements]]/'[1]1.) CLM Reference'!$B$5</f>
        <v>4.1921553565567587E-6</v>
      </c>
      <c r="H482" s="46">
        <v>15975.300977999943</v>
      </c>
      <c r="I482" s="39">
        <f>Table3[[#This Row],[Residential CLM $ Collected]]/'[1]1.) CLM Reference'!$B$4</f>
        <v>1.5092845833978568E-4</v>
      </c>
      <c r="J482" s="48">
        <v>371.72</v>
      </c>
      <c r="K482" s="39">
        <f>Table3[[#This Row],[Residential Incentive Disbursements]]/'[1]1.) CLM Reference'!$B$5</f>
        <v>4.1921553565567587E-6</v>
      </c>
      <c r="L482" s="40">
        <v>8.8338599999999996</v>
      </c>
      <c r="M482" s="39">
        <f>Table3[[#This Row],[C&amp;I CLM $ Collected]]/'[1]1.) CLM Reference'!$B$4</f>
        <v>8.3458888995305903E-8</v>
      </c>
      <c r="N482" s="48">
        <v>0</v>
      </c>
      <c r="O482" s="39">
        <f>Table3[[#This Row],[C&amp;I Incentive Disbursements]]/'[1]1.) CLM Reference'!$B$5</f>
        <v>0</v>
      </c>
    </row>
    <row r="483" spans="1:15" x14ac:dyDescent="0.25">
      <c r="A483" s="47">
        <v>9003416700</v>
      </c>
      <c r="B483" t="s">
        <v>1845</v>
      </c>
      <c r="C483" t="s">
        <v>1774</v>
      </c>
      <c r="D483" s="46">
        <f>Table3[[#This Row],[Residential CLM $ Collected]]+Table3[[#This Row],[C&amp;I CLM $ Collected]]</f>
        <v>670978.11223799875</v>
      </c>
      <c r="E483" s="39">
        <f>Table3[[#This Row],[CLM $ Collected ]]/'[1]1.) CLM Reference'!$B$4</f>
        <v>6.3391414158194773E-3</v>
      </c>
      <c r="F483" s="46">
        <f>Table3[[#This Row],[Residential Incentive Disbursements]]+Table3[[#This Row],[C&amp;I Incentive Disbursements]]</f>
        <v>1003632.315999998</v>
      </c>
      <c r="G483" s="39">
        <f>Table3[[#This Row],[Incentive Disbursements]]/'[1]1.) CLM Reference'!$B$5</f>
        <v>1.131868769378257E-2</v>
      </c>
      <c r="H483" s="46">
        <v>340125.8239259994</v>
      </c>
      <c r="I483" s="39">
        <f>Table3[[#This Row],[Residential CLM $ Collected]]/'[1]1.) CLM Reference'!$B$4</f>
        <v>3.2133770948913551E-3</v>
      </c>
      <c r="J483" s="48">
        <v>814342.375999999</v>
      </c>
      <c r="K483" s="39">
        <f>Table3[[#This Row],[Residential Incentive Disbursements]]/'[1]1.) CLM Reference'!$B$5</f>
        <v>9.1839281007735762E-3</v>
      </c>
      <c r="L483" s="40">
        <v>330852.28831199941</v>
      </c>
      <c r="M483" s="39">
        <f>Table3[[#This Row],[C&amp;I CLM $ Collected]]/'[1]1.) CLM Reference'!$B$4</f>
        <v>3.1257643209281227E-3</v>
      </c>
      <c r="N483" s="48">
        <v>189289.93999999901</v>
      </c>
      <c r="O483" s="39">
        <f>Table3[[#This Row],[C&amp;I Incentive Disbursements]]/'[1]1.) CLM Reference'!$B$5</f>
        <v>2.1347595930089943E-3</v>
      </c>
    </row>
    <row r="484" spans="1:15" x14ac:dyDescent="0.25">
      <c r="A484" s="47">
        <v>9003416800</v>
      </c>
      <c r="B484" t="s">
        <v>1845</v>
      </c>
      <c r="C484" t="s">
        <v>1774</v>
      </c>
      <c r="D484" s="46">
        <f>Table3[[#This Row],[Residential CLM $ Collected]]+Table3[[#This Row],[C&amp;I CLM $ Collected]]</f>
        <v>29401.750979999997</v>
      </c>
      <c r="E484" s="39">
        <f>Table3[[#This Row],[CLM $ Collected ]]/'[1]1.) CLM Reference'!$B$4</f>
        <v>2.7777635951978485E-4</v>
      </c>
      <c r="F484" s="46">
        <f>Table3[[#This Row],[Residential Incentive Disbursements]]+Table3[[#This Row],[C&amp;I Incentive Disbursements]]</f>
        <v>2601.8099999999899</v>
      </c>
      <c r="G484" s="39">
        <f>Table3[[#This Row],[Incentive Disbursements]]/'[1]1.) CLM Reference'!$B$5</f>
        <v>2.9342493619506342E-5</v>
      </c>
      <c r="H484" s="46">
        <v>29401.750979999997</v>
      </c>
      <c r="I484" s="39">
        <f>Table3[[#This Row],[Residential CLM $ Collected]]/'[1]1.) CLM Reference'!$B$4</f>
        <v>2.7777635951978485E-4</v>
      </c>
      <c r="J484" s="48">
        <v>2601.8099999999899</v>
      </c>
      <c r="K484" s="39">
        <f>Table3[[#This Row],[Residential Incentive Disbursements]]/'[1]1.) CLM Reference'!$B$5</f>
        <v>2.9342493619506342E-5</v>
      </c>
      <c r="L484" s="40">
        <v>0</v>
      </c>
      <c r="M484" s="39">
        <f>Table3[[#This Row],[C&amp;I CLM $ Collected]]/'[1]1.) CLM Reference'!$B$4</f>
        <v>0</v>
      </c>
      <c r="N484" s="48">
        <v>0</v>
      </c>
      <c r="O484" s="39">
        <f>Table3[[#This Row],[C&amp;I Incentive Disbursements]]/'[1]1.) CLM Reference'!$B$5</f>
        <v>0</v>
      </c>
    </row>
    <row r="485" spans="1:15" x14ac:dyDescent="0.25">
      <c r="A485" s="47">
        <v>9003417100</v>
      </c>
      <c r="B485" t="s">
        <v>1845</v>
      </c>
      <c r="C485" t="s">
        <v>1792</v>
      </c>
      <c r="D485" s="46">
        <f>Table3[[#This Row],[Residential CLM $ Collected]]+Table3[[#This Row],[C&amp;I CLM $ Collected]]</f>
        <v>16206.623369999999</v>
      </c>
      <c r="E485" s="39">
        <f>Table3[[#This Row],[CLM $ Collected ]]/'[1]1.) CLM Reference'!$B$4</f>
        <v>1.5311390273623995E-4</v>
      </c>
      <c r="F485" s="46">
        <f>Table3[[#This Row],[Residential Incentive Disbursements]]+Table3[[#This Row],[C&amp;I Incentive Disbursements]]</f>
        <v>300.82</v>
      </c>
      <c r="G485" s="39">
        <f>Table3[[#This Row],[Incentive Disbursements]]/'[1]1.) CLM Reference'!$B$5</f>
        <v>3.3925647647675779E-6</v>
      </c>
      <c r="H485" s="46">
        <v>16206.623369999999</v>
      </c>
      <c r="I485" s="39">
        <f>Table3[[#This Row],[Residential CLM $ Collected]]/'[1]1.) CLM Reference'!$B$4</f>
        <v>1.5311390273623995E-4</v>
      </c>
      <c r="J485" s="48">
        <v>300.82</v>
      </c>
      <c r="K485" s="39">
        <f>Table3[[#This Row],[Residential Incentive Disbursements]]/'[1]1.) CLM Reference'!$B$5</f>
        <v>3.3925647647675779E-6</v>
      </c>
      <c r="L485" s="40">
        <v>0</v>
      </c>
      <c r="M485" s="39">
        <f>Table3[[#This Row],[C&amp;I CLM $ Collected]]/'[1]1.) CLM Reference'!$B$4</f>
        <v>0</v>
      </c>
      <c r="N485" s="48">
        <v>0</v>
      </c>
      <c r="O485" s="39">
        <f>Table3[[#This Row],[C&amp;I Incentive Disbursements]]/'[1]1.) CLM Reference'!$B$5</f>
        <v>0</v>
      </c>
    </row>
    <row r="486" spans="1:15" x14ac:dyDescent="0.25">
      <c r="A486" s="47">
        <v>9003417200</v>
      </c>
      <c r="B486" t="s">
        <v>1845</v>
      </c>
      <c r="C486" t="s">
        <v>1774</v>
      </c>
      <c r="D486" s="46">
        <f>Table3[[#This Row],[Residential CLM $ Collected]]+Table3[[#This Row],[C&amp;I CLM $ Collected]]</f>
        <v>20565.161442000001</v>
      </c>
      <c r="E486" s="39">
        <f>Table3[[#This Row],[CLM $ Collected ]]/'[1]1.) CLM Reference'!$B$4</f>
        <v>1.9429168290627463E-4</v>
      </c>
      <c r="F486" s="46">
        <f>Table3[[#This Row],[Residential Incentive Disbursements]]+Table3[[#This Row],[C&amp;I Incentive Disbursements]]</f>
        <v>3366.7199999999898</v>
      </c>
      <c r="G486" s="39">
        <f>Table3[[#This Row],[Incentive Disbursements]]/'[1]1.) CLM Reference'!$B$5</f>
        <v>3.7968937054844309E-5</v>
      </c>
      <c r="H486" s="46">
        <v>20565.161442000001</v>
      </c>
      <c r="I486" s="39">
        <f>Table3[[#This Row],[Residential CLM $ Collected]]/'[1]1.) CLM Reference'!$B$4</f>
        <v>1.9429168290627463E-4</v>
      </c>
      <c r="J486" s="48">
        <v>3366.7199999999898</v>
      </c>
      <c r="K486" s="39">
        <f>Table3[[#This Row],[Residential Incentive Disbursements]]/'[1]1.) CLM Reference'!$B$5</f>
        <v>3.7968937054844309E-5</v>
      </c>
      <c r="L486" s="40">
        <v>0</v>
      </c>
      <c r="M486" s="39">
        <f>Table3[[#This Row],[C&amp;I CLM $ Collected]]/'[1]1.) CLM Reference'!$B$4</f>
        <v>0</v>
      </c>
      <c r="N486" s="48">
        <v>0</v>
      </c>
      <c r="O486" s="39">
        <f>Table3[[#This Row],[C&amp;I Incentive Disbursements]]/'[1]1.) CLM Reference'!$B$5</f>
        <v>0</v>
      </c>
    </row>
    <row r="487" spans="1:15" x14ac:dyDescent="0.25">
      <c r="A487" s="47">
        <v>9003417300</v>
      </c>
      <c r="B487" t="s">
        <v>1845</v>
      </c>
      <c r="C487" t="s">
        <v>1792</v>
      </c>
      <c r="D487" s="46">
        <f>Table3[[#This Row],[Residential CLM $ Collected]]+Table3[[#This Row],[C&amp;I CLM $ Collected]]</f>
        <v>556.98677999999995</v>
      </c>
      <c r="E487" s="39">
        <f>Table3[[#This Row],[CLM $ Collected ]]/'[1]1.) CLM Reference'!$B$4</f>
        <v>5.2621954438798977E-6</v>
      </c>
      <c r="F487" s="46">
        <f>Table3[[#This Row],[Residential Incentive Disbursements]]+Table3[[#This Row],[C&amp;I Incentive Disbursements]]</f>
        <v>0</v>
      </c>
      <c r="G487" s="39">
        <f>Table3[[#This Row],[Incentive Disbursements]]/'[1]1.) CLM Reference'!$B$5</f>
        <v>0</v>
      </c>
      <c r="H487" s="46">
        <v>556.98677999999995</v>
      </c>
      <c r="I487" s="39">
        <f>Table3[[#This Row],[Residential CLM $ Collected]]/'[1]1.) CLM Reference'!$B$4</f>
        <v>5.2621954438798977E-6</v>
      </c>
      <c r="J487" s="48">
        <v>0</v>
      </c>
      <c r="K487" s="39">
        <f>Table3[[#This Row],[Residential Incentive Disbursements]]/'[1]1.) CLM Reference'!$B$5</f>
        <v>0</v>
      </c>
      <c r="L487" s="40">
        <v>0</v>
      </c>
      <c r="M487" s="39">
        <f>Table3[[#This Row],[C&amp;I CLM $ Collected]]/'[1]1.) CLM Reference'!$B$4</f>
        <v>0</v>
      </c>
      <c r="N487" s="48">
        <v>0</v>
      </c>
      <c r="O487" s="39">
        <f>Table3[[#This Row],[C&amp;I Incentive Disbursements]]/'[1]1.) CLM Reference'!$B$5</f>
        <v>0</v>
      </c>
    </row>
    <row r="488" spans="1:15" x14ac:dyDescent="0.25">
      <c r="A488" s="47">
        <v>9003417400</v>
      </c>
      <c r="B488" t="s">
        <v>1845</v>
      </c>
      <c r="C488" t="s">
        <v>1774</v>
      </c>
      <c r="D488" s="46">
        <f>Table3[[#This Row],[Residential CLM $ Collected]]+Table3[[#This Row],[C&amp;I CLM $ Collected]]</f>
        <v>33311.924729999999</v>
      </c>
      <c r="E488" s="39">
        <f>Table3[[#This Row],[CLM $ Collected ]]/'[1]1.) CLM Reference'!$B$4</f>
        <v>3.1471816717279375E-4</v>
      </c>
      <c r="F488" s="46">
        <f>Table3[[#This Row],[Residential Incentive Disbursements]]+Table3[[#This Row],[C&amp;I Incentive Disbursements]]</f>
        <v>3995.79</v>
      </c>
      <c r="G488" s="39">
        <f>Table3[[#This Row],[Incentive Disbursements]]/'[1]1.) CLM Reference'!$B$5</f>
        <v>4.5063414538297452E-5</v>
      </c>
      <c r="H488" s="46">
        <v>33311.924729999999</v>
      </c>
      <c r="I488" s="39">
        <f>Table3[[#This Row],[Residential CLM $ Collected]]/'[1]1.) CLM Reference'!$B$4</f>
        <v>3.1471816717279375E-4</v>
      </c>
      <c r="J488" s="48">
        <v>3995.79</v>
      </c>
      <c r="K488" s="39">
        <f>Table3[[#This Row],[Residential Incentive Disbursements]]/'[1]1.) CLM Reference'!$B$5</f>
        <v>4.5063414538297452E-5</v>
      </c>
      <c r="L488" s="40">
        <v>0</v>
      </c>
      <c r="M488" s="39">
        <f>Table3[[#This Row],[C&amp;I CLM $ Collected]]/'[1]1.) CLM Reference'!$B$4</f>
        <v>0</v>
      </c>
      <c r="N488" s="48">
        <v>0</v>
      </c>
      <c r="O488" s="39">
        <f>Table3[[#This Row],[C&amp;I Incentive Disbursements]]/'[1]1.) CLM Reference'!$B$5</f>
        <v>0</v>
      </c>
    </row>
    <row r="489" spans="1:15" x14ac:dyDescent="0.25">
      <c r="A489" s="47">
        <v>9003417500</v>
      </c>
      <c r="B489" t="s">
        <v>1845</v>
      </c>
      <c r="C489" t="s">
        <v>1774</v>
      </c>
      <c r="D489" s="46">
        <f>Table3[[#This Row],[Residential CLM $ Collected]]+Table3[[#This Row],[C&amp;I CLM $ Collected]]</f>
        <v>45632.931120000001</v>
      </c>
      <c r="E489" s="39">
        <f>Table3[[#This Row],[CLM $ Collected ]]/'[1]1.) CLM Reference'!$B$4</f>
        <v>4.3112226511112027E-4</v>
      </c>
      <c r="F489" s="46">
        <f>Table3[[#This Row],[Residential Incentive Disbursements]]+Table3[[#This Row],[C&amp;I Incentive Disbursements]]</f>
        <v>11831.83</v>
      </c>
      <c r="G489" s="39">
        <f>Table3[[#This Row],[Incentive Disbursements]]/'[1]1.) CLM Reference'!$B$5</f>
        <v>1.3343610651126911E-4</v>
      </c>
      <c r="H489" s="46">
        <v>45632.931120000001</v>
      </c>
      <c r="I489" s="39">
        <f>Table3[[#This Row],[Residential CLM $ Collected]]/'[1]1.) CLM Reference'!$B$4</f>
        <v>4.3112226511112027E-4</v>
      </c>
      <c r="J489" s="48">
        <v>11831.83</v>
      </c>
      <c r="K489" s="39">
        <f>Table3[[#This Row],[Residential Incentive Disbursements]]/'[1]1.) CLM Reference'!$B$5</f>
        <v>1.3343610651126911E-4</v>
      </c>
      <c r="L489" s="40">
        <v>0</v>
      </c>
      <c r="M489" s="39">
        <f>Table3[[#This Row],[C&amp;I CLM $ Collected]]/'[1]1.) CLM Reference'!$B$4</f>
        <v>0</v>
      </c>
      <c r="N489" s="48">
        <v>0</v>
      </c>
      <c r="O489" s="39">
        <f>Table3[[#This Row],[C&amp;I Incentive Disbursements]]/'[1]1.) CLM Reference'!$B$5</f>
        <v>0</v>
      </c>
    </row>
    <row r="490" spans="1:15" x14ac:dyDescent="0.25">
      <c r="A490" s="47">
        <v>9003460100</v>
      </c>
      <c r="B490" t="s">
        <v>1845</v>
      </c>
      <c r="C490" t="s">
        <v>1774</v>
      </c>
      <c r="D490" s="46">
        <f>Table3[[#This Row],[Residential CLM $ Collected]]+Table3[[#This Row],[C&amp;I CLM $ Collected]]</f>
        <v>246.92282999999998</v>
      </c>
      <c r="E490" s="39">
        <f>Table3[[#This Row],[CLM $ Collected ]]/'[1]1.) CLM Reference'!$B$4</f>
        <v>2.3328312945164162E-6</v>
      </c>
      <c r="F490" s="46">
        <f>Table3[[#This Row],[Residential Incentive Disbursements]]+Table3[[#This Row],[C&amp;I Incentive Disbursements]]</f>
        <v>1265.49</v>
      </c>
      <c r="G490" s="39">
        <f>Table3[[#This Row],[Incentive Disbursements]]/'[1]1.) CLM Reference'!$B$5</f>
        <v>1.4271846234178986E-5</v>
      </c>
      <c r="H490" s="46">
        <v>246.92282999999998</v>
      </c>
      <c r="I490" s="39">
        <f>Table3[[#This Row],[Residential CLM $ Collected]]/'[1]1.) CLM Reference'!$B$4</f>
        <v>2.3328312945164162E-6</v>
      </c>
      <c r="J490" s="48">
        <v>1265.49</v>
      </c>
      <c r="K490" s="39">
        <f>Table3[[#This Row],[Residential Incentive Disbursements]]/'[1]1.) CLM Reference'!$B$5</f>
        <v>1.4271846234178986E-5</v>
      </c>
      <c r="L490" s="40">
        <v>0</v>
      </c>
      <c r="M490" s="39">
        <f>Table3[[#This Row],[C&amp;I CLM $ Collected]]/'[1]1.) CLM Reference'!$B$4</f>
        <v>0</v>
      </c>
      <c r="N490" s="48">
        <v>0</v>
      </c>
      <c r="O490" s="39">
        <f>Table3[[#This Row],[C&amp;I Incentive Disbursements]]/'[1]1.) CLM Reference'!$B$5</f>
        <v>0</v>
      </c>
    </row>
    <row r="491" spans="1:15" x14ac:dyDescent="0.25">
      <c r="A491" s="47">
        <v>9003460202</v>
      </c>
      <c r="B491" t="s">
        <v>1845</v>
      </c>
      <c r="C491" t="s">
        <v>1774</v>
      </c>
      <c r="D491" s="46">
        <f>Table3[[#This Row],[Residential CLM $ Collected]]+Table3[[#This Row],[C&amp;I CLM $ Collected]]</f>
        <v>292.37354999999997</v>
      </c>
      <c r="E491" s="39">
        <f>Table3[[#This Row],[CLM $ Collected ]]/'[1]1.) CLM Reference'!$B$4</f>
        <v>2.7622320995140877E-6</v>
      </c>
      <c r="F491" s="46">
        <f>Table3[[#This Row],[Residential Incentive Disbursements]]+Table3[[#This Row],[C&amp;I Incentive Disbursements]]</f>
        <v>0</v>
      </c>
      <c r="G491" s="39">
        <f>Table3[[#This Row],[Incentive Disbursements]]/'[1]1.) CLM Reference'!$B$5</f>
        <v>0</v>
      </c>
      <c r="H491" s="46">
        <v>292.37354999999997</v>
      </c>
      <c r="I491" s="39">
        <f>Table3[[#This Row],[Residential CLM $ Collected]]/'[1]1.) CLM Reference'!$B$4</f>
        <v>2.7622320995140877E-6</v>
      </c>
      <c r="J491" s="48">
        <v>0</v>
      </c>
      <c r="K491" s="39">
        <f>Table3[[#This Row],[Residential Incentive Disbursements]]/'[1]1.) CLM Reference'!$B$5</f>
        <v>0</v>
      </c>
      <c r="L491" s="40">
        <v>0</v>
      </c>
      <c r="M491" s="39">
        <f>Table3[[#This Row],[C&amp;I CLM $ Collected]]/'[1]1.) CLM Reference'!$B$4</f>
        <v>0</v>
      </c>
      <c r="N491" s="48">
        <v>0</v>
      </c>
      <c r="O491" s="39">
        <f>Table3[[#This Row],[C&amp;I Incentive Disbursements]]/'[1]1.) CLM Reference'!$B$5</f>
        <v>0</v>
      </c>
    </row>
    <row r="492" spans="1:15" x14ac:dyDescent="0.25">
      <c r="A492" s="47">
        <v>9003494300</v>
      </c>
      <c r="B492" t="s">
        <v>1845</v>
      </c>
      <c r="C492" t="s">
        <v>1774</v>
      </c>
      <c r="D492" s="46">
        <f>Table3[[#This Row],[Residential CLM $ Collected]]+Table3[[#This Row],[C&amp;I CLM $ Collected]]</f>
        <v>119.37617999999999</v>
      </c>
      <c r="E492" s="39">
        <f>Table3[[#This Row],[CLM $ Collected ]]/'[1]1.) CLM Reference'!$B$4</f>
        <v>1.1278199286952314E-6</v>
      </c>
      <c r="F492" s="46">
        <f>Table3[[#This Row],[Residential Incentive Disbursements]]+Table3[[#This Row],[C&amp;I Incentive Disbursements]]</f>
        <v>0</v>
      </c>
      <c r="G492" s="39">
        <f>Table3[[#This Row],[Incentive Disbursements]]/'[1]1.) CLM Reference'!$B$5</f>
        <v>0</v>
      </c>
      <c r="H492" s="46">
        <v>119.37617999999999</v>
      </c>
      <c r="I492" s="39">
        <f>Table3[[#This Row],[Residential CLM $ Collected]]/'[1]1.) CLM Reference'!$B$4</f>
        <v>1.1278199286952314E-6</v>
      </c>
      <c r="J492" s="48">
        <v>0</v>
      </c>
      <c r="K492" s="39">
        <f>Table3[[#This Row],[Residential Incentive Disbursements]]/'[1]1.) CLM Reference'!$B$5</f>
        <v>0</v>
      </c>
      <c r="L492" s="40">
        <v>0</v>
      </c>
      <c r="M492" s="39">
        <f>Table3[[#This Row],[C&amp;I CLM $ Collected]]/'[1]1.) CLM Reference'!$B$4</f>
        <v>0</v>
      </c>
      <c r="N492" s="48">
        <v>0</v>
      </c>
      <c r="O492" s="39">
        <f>Table3[[#This Row],[C&amp;I Incentive Disbursements]]/'[1]1.) CLM Reference'!$B$5</f>
        <v>0</v>
      </c>
    </row>
    <row r="493" spans="1:15" x14ac:dyDescent="0.25">
      <c r="A493" s="47">
        <v>9001035100</v>
      </c>
      <c r="B493" t="s">
        <v>1844</v>
      </c>
      <c r="C493" t="s">
        <v>1774</v>
      </c>
      <c r="D493" s="46">
        <f>Table3[[#This Row],[Residential CLM $ Collected]]+Table3[[#This Row],[C&amp;I CLM $ Collected]]</f>
        <v>469130.55071399995</v>
      </c>
      <c r="E493" s="39">
        <f>Table3[[#This Row],[CLM $ Collected ]]/'[1]1.) CLM Reference'!$B$4</f>
        <v>4.4321638056689207E-3</v>
      </c>
      <c r="F493" s="46">
        <f>Table3[[#This Row],[Residential Incentive Disbursements]]+Table3[[#This Row],[C&amp;I Incentive Disbursements]]</f>
        <v>276106.62</v>
      </c>
      <c r="G493" s="39">
        <f>Table3[[#This Row],[Incentive Disbursements]]/'[1]1.) CLM Reference'!$B$5</f>
        <v>3.1138540998971844E-3</v>
      </c>
      <c r="H493" s="46">
        <v>363082.46662799997</v>
      </c>
      <c r="I493" s="39">
        <f>Table3[[#This Row],[Residential CLM $ Collected]]/'[1]1.) CLM Reference'!$B$4</f>
        <v>3.4302625668108972E-3</v>
      </c>
      <c r="J493" s="48">
        <v>252143.81</v>
      </c>
      <c r="K493" s="39">
        <f>Table3[[#This Row],[Residential Incentive Disbursements]]/'[1]1.) CLM Reference'!$B$5</f>
        <v>2.8436081559080209E-3</v>
      </c>
      <c r="L493" s="40">
        <v>106048.084086</v>
      </c>
      <c r="M493" s="39">
        <f>Table3[[#This Row],[C&amp;I CLM $ Collected]]/'[1]1.) CLM Reference'!$B$4</f>
        <v>1.0019012388580238E-3</v>
      </c>
      <c r="N493" s="48">
        <v>23962.81</v>
      </c>
      <c r="O493" s="39">
        <f>Table3[[#This Row],[C&amp;I Incentive Disbursements]]/'[1]1.) CLM Reference'!$B$5</f>
        <v>2.7024594398916354E-4</v>
      </c>
    </row>
    <row r="494" spans="1:15" x14ac:dyDescent="0.25">
      <c r="A494" s="47">
        <v>9001035200</v>
      </c>
      <c r="B494" t="s">
        <v>1844</v>
      </c>
      <c r="C494" t="s">
        <v>1774</v>
      </c>
      <c r="D494" s="46">
        <f>Table3[[#This Row],[Residential CLM $ Collected]]+Table3[[#This Row],[C&amp;I CLM $ Collected]]</f>
        <v>121026.41705699943</v>
      </c>
      <c r="E494" s="39">
        <f>Table3[[#This Row],[CLM $ Collected ]]/'[1]1.) CLM Reference'!$B$4</f>
        <v>1.1434107294727009E-3</v>
      </c>
      <c r="F494" s="46">
        <f>Table3[[#This Row],[Residential Incentive Disbursements]]+Table3[[#This Row],[C&amp;I Incentive Disbursements]]</f>
        <v>11749.49</v>
      </c>
      <c r="G494" s="39">
        <f>Table3[[#This Row],[Incentive Disbursements]]/'[1]1.) CLM Reference'!$B$5</f>
        <v>1.3250749876334356E-4</v>
      </c>
      <c r="H494" s="46">
        <v>121026.41705699943</v>
      </c>
      <c r="I494" s="39">
        <f>Table3[[#This Row],[Residential CLM $ Collected]]/'[1]1.) CLM Reference'!$B$4</f>
        <v>1.1434107294727009E-3</v>
      </c>
      <c r="J494" s="48">
        <v>11749.49</v>
      </c>
      <c r="K494" s="39">
        <f>Table3[[#This Row],[Residential Incentive Disbursements]]/'[1]1.) CLM Reference'!$B$5</f>
        <v>1.3250749876334356E-4</v>
      </c>
      <c r="L494" s="40">
        <v>0</v>
      </c>
      <c r="M494" s="39">
        <f>Table3[[#This Row],[C&amp;I CLM $ Collected]]/'[1]1.) CLM Reference'!$B$4</f>
        <v>0</v>
      </c>
      <c r="N494" s="48">
        <v>0</v>
      </c>
      <c r="O494" s="39">
        <f>Table3[[#This Row],[C&amp;I Incentive Disbursements]]/'[1]1.) CLM Reference'!$B$5</f>
        <v>0</v>
      </c>
    </row>
    <row r="495" spans="1:15" x14ac:dyDescent="0.25">
      <c r="A495" s="47">
        <v>9001035300</v>
      </c>
      <c r="B495" t="s">
        <v>1844</v>
      </c>
      <c r="C495" t="s">
        <v>1774</v>
      </c>
      <c r="D495" s="46">
        <f>Table3[[#This Row],[Residential CLM $ Collected]]+Table3[[#This Row],[C&amp;I CLM $ Collected]]</f>
        <v>105625.89361799943</v>
      </c>
      <c r="E495" s="39">
        <f>Table3[[#This Row],[CLM $ Collected ]]/'[1]1.) CLM Reference'!$B$4</f>
        <v>9.9791254677961908E-4</v>
      </c>
      <c r="F495" s="46">
        <f>Table3[[#This Row],[Residential Incentive Disbursements]]+Table3[[#This Row],[C&amp;I Incentive Disbursements]]</f>
        <v>20686.18</v>
      </c>
      <c r="G495" s="39">
        <f>Table3[[#This Row],[Incentive Disbursements]]/'[1]1.) CLM Reference'!$B$5</f>
        <v>2.3329301703889295E-4</v>
      </c>
      <c r="H495" s="46">
        <v>105625.89361799943</v>
      </c>
      <c r="I495" s="39">
        <f>Table3[[#This Row],[Residential CLM $ Collected]]/'[1]1.) CLM Reference'!$B$4</f>
        <v>9.9791254677961908E-4</v>
      </c>
      <c r="J495" s="48">
        <v>20686.18</v>
      </c>
      <c r="K495" s="39">
        <f>Table3[[#This Row],[Residential Incentive Disbursements]]/'[1]1.) CLM Reference'!$B$5</f>
        <v>2.3329301703889295E-4</v>
      </c>
      <c r="L495" s="40">
        <v>0</v>
      </c>
      <c r="M495" s="39">
        <f>Table3[[#This Row],[C&amp;I CLM $ Collected]]/'[1]1.) CLM Reference'!$B$4</f>
        <v>0</v>
      </c>
      <c r="N495" s="48">
        <v>0</v>
      </c>
      <c r="O495" s="39">
        <f>Table3[[#This Row],[C&amp;I Incentive Disbursements]]/'[1]1.) CLM Reference'!$B$5</f>
        <v>0</v>
      </c>
    </row>
    <row r="496" spans="1:15" x14ac:dyDescent="0.25">
      <c r="A496" s="47">
        <v>9001035400</v>
      </c>
      <c r="B496" t="s">
        <v>1844</v>
      </c>
      <c r="C496" t="s">
        <v>1774</v>
      </c>
      <c r="D496" s="46">
        <f>Table3[[#This Row],[Residential CLM $ Collected]]+Table3[[#This Row],[C&amp;I CLM $ Collected]]</f>
        <v>142382.30138999998</v>
      </c>
      <c r="E496" s="39">
        <f>Table3[[#This Row],[CLM $ Collected ]]/'[1]1.) CLM Reference'!$B$4</f>
        <v>1.3451728561018851E-3</v>
      </c>
      <c r="F496" s="46">
        <f>Table3[[#This Row],[Residential Incentive Disbursements]]+Table3[[#This Row],[C&amp;I Incentive Disbursements]]</f>
        <v>26151.97</v>
      </c>
      <c r="G496" s="39">
        <f>Table3[[#This Row],[Incentive Disbursements]]/'[1]1.) CLM Reference'!$B$5</f>
        <v>2.9493468503177567E-4</v>
      </c>
      <c r="H496" s="46">
        <v>142382.30138999998</v>
      </c>
      <c r="I496" s="39">
        <f>Table3[[#This Row],[Residential CLM $ Collected]]/'[1]1.) CLM Reference'!$B$4</f>
        <v>1.3451728561018851E-3</v>
      </c>
      <c r="J496" s="48">
        <v>26151.97</v>
      </c>
      <c r="K496" s="39">
        <f>Table3[[#This Row],[Residential Incentive Disbursements]]/'[1]1.) CLM Reference'!$B$5</f>
        <v>2.9493468503177567E-4</v>
      </c>
      <c r="L496" s="40">
        <v>0</v>
      </c>
      <c r="M496" s="39">
        <f>Table3[[#This Row],[C&amp;I CLM $ Collected]]/'[1]1.) CLM Reference'!$B$4</f>
        <v>0</v>
      </c>
      <c r="N496" s="48">
        <v>0</v>
      </c>
      <c r="O496" s="39">
        <f>Table3[[#This Row],[C&amp;I Incentive Disbursements]]/'[1]1.) CLM Reference'!$B$5</f>
        <v>0</v>
      </c>
    </row>
    <row r="497" spans="1:15" x14ac:dyDescent="0.25">
      <c r="A497" s="47">
        <v>9001210900</v>
      </c>
      <c r="B497" t="s">
        <v>1843</v>
      </c>
      <c r="C497" t="s">
        <v>1774</v>
      </c>
      <c r="D497" s="46">
        <f>Table3[[#This Row],[Residential CLM $ Collected]]+Table3[[#This Row],[C&amp;I CLM $ Collected]]</f>
        <v>975.28706099999431</v>
      </c>
      <c r="E497" s="39">
        <f>Table3[[#This Row],[CLM $ Collected ]]/'[1]1.) CLM Reference'!$B$4</f>
        <v>9.2141345417016646E-6</v>
      </c>
      <c r="F497" s="46">
        <f>Table3[[#This Row],[Residential Incentive Disbursements]]+Table3[[#This Row],[C&amp;I Incentive Disbursements]]</f>
        <v>0</v>
      </c>
      <c r="G497" s="39">
        <f>Table3[[#This Row],[Incentive Disbursements]]/'[1]1.) CLM Reference'!$B$5</f>
        <v>0</v>
      </c>
      <c r="H497" s="46">
        <v>975.28706099999431</v>
      </c>
      <c r="I497" s="39">
        <f>Table3[[#This Row],[Residential CLM $ Collected]]/'[1]1.) CLM Reference'!$B$4</f>
        <v>9.2141345417016646E-6</v>
      </c>
      <c r="J497" s="48">
        <v>0</v>
      </c>
      <c r="K497" s="39">
        <f>Table3[[#This Row],[Residential Incentive Disbursements]]/'[1]1.) CLM Reference'!$B$5</f>
        <v>0</v>
      </c>
      <c r="L497" s="40">
        <v>0</v>
      </c>
      <c r="M497" s="39">
        <f>Table3[[#This Row],[C&amp;I CLM $ Collected]]/'[1]1.) CLM Reference'!$B$4</f>
        <v>0</v>
      </c>
      <c r="N497" s="48">
        <v>0</v>
      </c>
      <c r="O497" s="39">
        <f>Table3[[#This Row],[C&amp;I Incentive Disbursements]]/'[1]1.) CLM Reference'!$B$5</f>
        <v>0</v>
      </c>
    </row>
    <row r="498" spans="1:15" x14ac:dyDescent="0.25">
      <c r="A498" s="47">
        <v>9001211000</v>
      </c>
      <c r="B498" t="s">
        <v>1843</v>
      </c>
      <c r="C498" t="s">
        <v>1774</v>
      </c>
      <c r="D498" s="46">
        <f>Table3[[#This Row],[Residential CLM $ Collected]]+Table3[[#This Row],[C&amp;I CLM $ Collected]]</f>
        <v>1598.6791799999999</v>
      </c>
      <c r="E498" s="39">
        <f>Table3[[#This Row],[CLM $ Collected ]]/'[1]1.) CLM Reference'!$B$4</f>
        <v>1.5103701917703774E-5</v>
      </c>
      <c r="F498" s="46">
        <f>Table3[[#This Row],[Residential Incentive Disbursements]]+Table3[[#This Row],[C&amp;I Incentive Disbursements]]</f>
        <v>750</v>
      </c>
      <c r="G498" s="39">
        <f>Table3[[#This Row],[Incentive Disbursements]]/'[1]1.) CLM Reference'!$B$5</f>
        <v>8.4582925788700341E-6</v>
      </c>
      <c r="H498" s="46">
        <v>1598.6791799999999</v>
      </c>
      <c r="I498" s="39">
        <f>Table3[[#This Row],[Residential CLM $ Collected]]/'[1]1.) CLM Reference'!$B$4</f>
        <v>1.5103701917703774E-5</v>
      </c>
      <c r="J498" s="48">
        <v>750</v>
      </c>
      <c r="K498" s="39">
        <f>Table3[[#This Row],[Residential Incentive Disbursements]]/'[1]1.) CLM Reference'!$B$5</f>
        <v>8.4582925788700341E-6</v>
      </c>
      <c r="L498" s="40">
        <v>0</v>
      </c>
      <c r="M498" s="39">
        <f>Table3[[#This Row],[C&amp;I CLM $ Collected]]/'[1]1.) CLM Reference'!$B$4</f>
        <v>0</v>
      </c>
      <c r="N498" s="48">
        <v>0</v>
      </c>
      <c r="O498" s="39">
        <f>Table3[[#This Row],[C&amp;I Incentive Disbursements]]/'[1]1.) CLM Reference'!$B$5</f>
        <v>0</v>
      </c>
    </row>
    <row r="499" spans="1:15" x14ac:dyDescent="0.25">
      <c r="A499" s="47">
        <v>9001220100</v>
      </c>
      <c r="B499" t="s">
        <v>1843</v>
      </c>
      <c r="C499" t="s">
        <v>1774</v>
      </c>
      <c r="D499" s="46">
        <f>Table3[[#This Row],[Residential CLM $ Collected]]+Table3[[#This Row],[C&amp;I CLM $ Collected]]</f>
        <v>76880.269367999994</v>
      </c>
      <c r="E499" s="39">
        <f>Table3[[#This Row],[CLM $ Collected ]]/'[1]1.) CLM Reference'!$B$4</f>
        <v>7.26335018566417E-4</v>
      </c>
      <c r="F499" s="46">
        <f>Table3[[#This Row],[Residential Incentive Disbursements]]+Table3[[#This Row],[C&amp;I Incentive Disbursements]]</f>
        <v>21571.779999999901</v>
      </c>
      <c r="G499" s="39">
        <f>Table3[[#This Row],[Incentive Disbursements]]/'[1]1.) CLM Reference'!$B$5</f>
        <v>2.4328056891602157E-4</v>
      </c>
      <c r="H499" s="46">
        <v>76880.269367999994</v>
      </c>
      <c r="I499" s="39">
        <f>Table3[[#This Row],[Residential CLM $ Collected]]/'[1]1.) CLM Reference'!$B$4</f>
        <v>7.26335018566417E-4</v>
      </c>
      <c r="J499" s="48">
        <v>21571.779999999901</v>
      </c>
      <c r="K499" s="39">
        <f>Table3[[#This Row],[Residential Incentive Disbursements]]/'[1]1.) CLM Reference'!$B$5</f>
        <v>2.4328056891602157E-4</v>
      </c>
      <c r="L499" s="40">
        <v>0</v>
      </c>
      <c r="M499" s="39">
        <f>Table3[[#This Row],[C&amp;I CLM $ Collected]]/'[1]1.) CLM Reference'!$B$4</f>
        <v>0</v>
      </c>
      <c r="N499" s="48">
        <v>0</v>
      </c>
      <c r="O499" s="39">
        <f>Table3[[#This Row],[C&amp;I Incentive Disbursements]]/'[1]1.) CLM Reference'!$B$5</f>
        <v>0</v>
      </c>
    </row>
    <row r="500" spans="1:15" x14ac:dyDescent="0.25">
      <c r="A500" s="47">
        <v>9001220200</v>
      </c>
      <c r="B500" t="s">
        <v>1843</v>
      </c>
      <c r="C500" t="s">
        <v>1774</v>
      </c>
      <c r="D500" s="46">
        <f>Table3[[#This Row],[Residential CLM $ Collected]]+Table3[[#This Row],[C&amp;I CLM $ Collected]]</f>
        <v>211810.40073899995</v>
      </c>
      <c r="E500" s="39">
        <f>Table3[[#This Row],[CLM $ Collected ]]/'[1]1.) CLM Reference'!$B$4</f>
        <v>2.0011026576521995E-3</v>
      </c>
      <c r="F500" s="46">
        <f>Table3[[#This Row],[Residential Incentive Disbursements]]+Table3[[#This Row],[C&amp;I Incentive Disbursements]]</f>
        <v>152960.87999999902</v>
      </c>
      <c r="G500" s="39">
        <f>Table3[[#This Row],[Incentive Disbursements]]/'[1]1.) CLM Reference'!$B$5</f>
        <v>1.7250505015485619E-3</v>
      </c>
      <c r="H500" s="46">
        <v>182967.744645</v>
      </c>
      <c r="I500" s="39">
        <f>Table3[[#This Row],[Residential CLM $ Collected]]/'[1]1.) CLM Reference'!$B$4</f>
        <v>1.7286084101455685E-3</v>
      </c>
      <c r="J500" s="48">
        <v>152636.87999999902</v>
      </c>
      <c r="K500" s="39">
        <f>Table3[[#This Row],[Residential Incentive Disbursements]]/'[1]1.) CLM Reference'!$B$5</f>
        <v>1.7213965191544901E-3</v>
      </c>
      <c r="L500" s="40">
        <v>28842.65609399994</v>
      </c>
      <c r="M500" s="39">
        <f>Table3[[#This Row],[C&amp;I CLM $ Collected]]/'[1]1.) CLM Reference'!$B$4</f>
        <v>2.7249424750663067E-4</v>
      </c>
      <c r="N500" s="48">
        <v>324</v>
      </c>
      <c r="O500" s="39">
        <f>Table3[[#This Row],[C&amp;I Incentive Disbursements]]/'[1]1.) CLM Reference'!$B$5</f>
        <v>3.6539823940718546E-6</v>
      </c>
    </row>
    <row r="501" spans="1:15" x14ac:dyDescent="0.25">
      <c r="A501" s="47">
        <v>9001220300</v>
      </c>
      <c r="B501" t="s">
        <v>1843</v>
      </c>
      <c r="C501" t="s">
        <v>1774</v>
      </c>
      <c r="D501" s="46">
        <f>Table3[[#This Row],[Residential CLM $ Collected]]+Table3[[#This Row],[C&amp;I CLM $ Collected]]</f>
        <v>76850.457641999994</v>
      </c>
      <c r="E501" s="39">
        <f>Table3[[#This Row],[CLM $ Collected ]]/'[1]1.) CLM Reference'!$B$4</f>
        <v>7.2605336892164198E-4</v>
      </c>
      <c r="F501" s="46">
        <f>Table3[[#This Row],[Residential Incentive Disbursements]]+Table3[[#This Row],[C&amp;I Incentive Disbursements]]</f>
        <v>21143.360000000001</v>
      </c>
      <c r="G501" s="39">
        <f>Table3[[#This Row],[Incentive Disbursements]]/'[1]1.) CLM Reference'!$B$5</f>
        <v>2.3844896664050336E-4</v>
      </c>
      <c r="H501" s="46">
        <v>76850.457641999994</v>
      </c>
      <c r="I501" s="39">
        <f>Table3[[#This Row],[Residential CLM $ Collected]]/'[1]1.) CLM Reference'!$B$4</f>
        <v>7.2605336892164198E-4</v>
      </c>
      <c r="J501" s="48">
        <v>21143.360000000001</v>
      </c>
      <c r="K501" s="39">
        <f>Table3[[#This Row],[Residential Incentive Disbursements]]/'[1]1.) CLM Reference'!$B$5</f>
        <v>2.3844896664050336E-4</v>
      </c>
      <c r="L501" s="40">
        <v>0</v>
      </c>
      <c r="M501" s="39">
        <f>Table3[[#This Row],[C&amp;I CLM $ Collected]]/'[1]1.) CLM Reference'!$B$4</f>
        <v>0</v>
      </c>
      <c r="N501" s="48">
        <v>0</v>
      </c>
      <c r="O501" s="39">
        <f>Table3[[#This Row],[C&amp;I Incentive Disbursements]]/'[1]1.) CLM Reference'!$B$5</f>
        <v>0</v>
      </c>
    </row>
    <row r="502" spans="1:15" x14ac:dyDescent="0.25">
      <c r="A502" s="47">
        <v>9001257100</v>
      </c>
      <c r="B502" t="s">
        <v>1843</v>
      </c>
      <c r="C502" t="s">
        <v>1774</v>
      </c>
      <c r="D502" s="46">
        <f>Table3[[#This Row],[Residential CLM $ Collected]]+Table3[[#This Row],[C&amp;I CLM $ Collected]]</f>
        <v>1580.6939399999999</v>
      </c>
      <c r="E502" s="39">
        <f>Table3[[#This Row],[CLM $ Collected ]]/'[1]1.) CLM Reference'!$B$4</f>
        <v>1.4933784333690226E-5</v>
      </c>
      <c r="F502" s="46">
        <f>Table3[[#This Row],[Residential Incentive Disbursements]]+Table3[[#This Row],[C&amp;I Incentive Disbursements]]</f>
        <v>0</v>
      </c>
      <c r="G502" s="39">
        <f>Table3[[#This Row],[Incentive Disbursements]]/'[1]1.) CLM Reference'!$B$5</f>
        <v>0</v>
      </c>
      <c r="H502" s="46">
        <v>1580.6939399999999</v>
      </c>
      <c r="I502" s="39">
        <f>Table3[[#This Row],[Residential CLM $ Collected]]/'[1]1.) CLM Reference'!$B$4</f>
        <v>1.4933784333690226E-5</v>
      </c>
      <c r="J502" s="48">
        <v>0</v>
      </c>
      <c r="K502" s="39">
        <f>Table3[[#This Row],[Residential Incentive Disbursements]]/'[1]1.) CLM Reference'!$B$5</f>
        <v>0</v>
      </c>
      <c r="L502" s="40">
        <v>0</v>
      </c>
      <c r="M502" s="39">
        <f>Table3[[#This Row],[C&amp;I CLM $ Collected]]/'[1]1.) CLM Reference'!$B$4</f>
        <v>0</v>
      </c>
      <c r="N502" s="48">
        <v>0</v>
      </c>
      <c r="O502" s="39">
        <f>Table3[[#This Row],[C&amp;I Incentive Disbursements]]/'[1]1.) CLM Reference'!$B$5</f>
        <v>0</v>
      </c>
    </row>
    <row r="503" spans="1:15" x14ac:dyDescent="0.25">
      <c r="A503" s="47">
        <v>9005306100</v>
      </c>
      <c r="B503" t="s">
        <v>1842</v>
      </c>
      <c r="C503" t="s">
        <v>1774</v>
      </c>
      <c r="D503" s="46">
        <f>Table3[[#This Row],[Residential CLM $ Collected]]+Table3[[#This Row],[C&amp;I CLM $ Collected]]</f>
        <v>169096.61468699941</v>
      </c>
      <c r="E503" s="39">
        <f>Table3[[#This Row],[CLM $ Collected ]]/'[1]1.) CLM Reference'!$B$4</f>
        <v>1.5975593449119975E-3</v>
      </c>
      <c r="F503" s="46">
        <f>Table3[[#This Row],[Residential Incentive Disbursements]]+Table3[[#This Row],[C&amp;I Incentive Disbursements]]</f>
        <v>213587.14</v>
      </c>
      <c r="G503" s="39">
        <f>Table3[[#This Row],[Incentive Disbursements]]/'[1]1.) CLM Reference'!$B$5</f>
        <v>2.4087766949387667E-3</v>
      </c>
      <c r="H503" s="46">
        <v>142971.5487689994</v>
      </c>
      <c r="I503" s="39">
        <f>Table3[[#This Row],[Residential CLM $ Collected]]/'[1]1.) CLM Reference'!$B$4</f>
        <v>1.3507398371944866E-3</v>
      </c>
      <c r="J503" s="48">
        <v>207346.14</v>
      </c>
      <c r="K503" s="39">
        <f>Table3[[#This Row],[Residential Incentive Disbursements]]/'[1]1.) CLM Reference'!$B$5</f>
        <v>2.3383924229591294E-3</v>
      </c>
      <c r="L503" s="40">
        <v>26125.065918</v>
      </c>
      <c r="M503" s="39">
        <f>Table3[[#This Row],[C&amp;I CLM $ Collected]]/'[1]1.) CLM Reference'!$B$4</f>
        <v>2.46819507717511E-4</v>
      </c>
      <c r="N503" s="48">
        <v>6241</v>
      </c>
      <c r="O503" s="39">
        <f>Table3[[#This Row],[C&amp;I Incentive Disbursements]]/'[1]1.) CLM Reference'!$B$5</f>
        <v>7.0384271979637172E-5</v>
      </c>
    </row>
    <row r="504" spans="1:15" x14ac:dyDescent="0.25">
      <c r="A504" s="47">
        <v>9011690300</v>
      </c>
      <c r="B504" t="s">
        <v>1841</v>
      </c>
      <c r="C504" t="s">
        <v>1774</v>
      </c>
      <c r="D504" s="46">
        <f>Table3[[#This Row],[Residential CLM $ Collected]]+Table3[[#This Row],[C&amp;I CLM $ Collected]]</f>
        <v>368104.76721899945</v>
      </c>
      <c r="E504" s="39">
        <f>Table3[[#This Row],[CLM $ Collected ]]/'[1]1.) CLM Reference'!$B$4</f>
        <v>3.4777113182655598E-3</v>
      </c>
      <c r="F504" s="46">
        <f>Table3[[#This Row],[Residential Incentive Disbursements]]+Table3[[#This Row],[C&amp;I Incentive Disbursements]]</f>
        <v>383078.288</v>
      </c>
      <c r="G504" s="39">
        <f>Table3[[#This Row],[Incentive Disbursements]]/'[1]1.) CLM Reference'!$B$5</f>
        <v>4.3202509873555162E-3</v>
      </c>
      <c r="H504" s="46">
        <v>171185.01006599944</v>
      </c>
      <c r="I504" s="39">
        <f>Table3[[#This Row],[Residential CLM $ Collected]]/'[1]1.) CLM Reference'!$B$4</f>
        <v>1.6172896958700468E-3</v>
      </c>
      <c r="J504" s="48">
        <v>98702.24</v>
      </c>
      <c r="K504" s="39">
        <f>Table3[[#This Row],[Residential Incentive Disbursements]]/'[1]1.) CLM Reference'!$B$5</f>
        <v>1.1131365654797987E-3</v>
      </c>
      <c r="L504" s="40">
        <v>196919.75715299998</v>
      </c>
      <c r="M504" s="39">
        <f>Table3[[#This Row],[C&amp;I CLM $ Collected]]/'[1]1.) CLM Reference'!$B$4</f>
        <v>1.8604216223955126E-3</v>
      </c>
      <c r="N504" s="48">
        <v>284376.04800000001</v>
      </c>
      <c r="O504" s="39">
        <f>Table3[[#This Row],[C&amp;I Incentive Disbursements]]/'[1]1.) CLM Reference'!$B$5</f>
        <v>3.207114421875718E-3</v>
      </c>
    </row>
    <row r="505" spans="1:15" x14ac:dyDescent="0.25">
      <c r="A505" s="47">
        <v>9011690400</v>
      </c>
      <c r="B505" t="s">
        <v>1841</v>
      </c>
      <c r="C505" t="s">
        <v>1774</v>
      </c>
      <c r="D505" s="46">
        <f>Table3[[#This Row],[Residential CLM $ Collected]]+Table3[[#This Row],[C&amp;I CLM $ Collected]]</f>
        <v>30769.718426999945</v>
      </c>
      <c r="E505" s="39">
        <f>Table3[[#This Row],[CLM $ Collected ]]/'[1]1.) CLM Reference'!$B$4</f>
        <v>2.9070038631083208E-4</v>
      </c>
      <c r="F505" s="46">
        <f>Table3[[#This Row],[Residential Incentive Disbursements]]+Table3[[#This Row],[C&amp;I Incentive Disbursements]]</f>
        <v>7281.3999999999896</v>
      </c>
      <c r="G505" s="39">
        <f>Table3[[#This Row],[Incentive Disbursements]]/'[1]1.) CLM Reference'!$B$5</f>
        <v>8.2117615445045567E-5</v>
      </c>
      <c r="H505" s="46">
        <v>30769.718426999945</v>
      </c>
      <c r="I505" s="39">
        <f>Table3[[#This Row],[Residential CLM $ Collected]]/'[1]1.) CLM Reference'!$B$4</f>
        <v>2.9070038631083208E-4</v>
      </c>
      <c r="J505" s="48">
        <v>7281.3999999999896</v>
      </c>
      <c r="K505" s="39">
        <f>Table3[[#This Row],[Residential Incentive Disbursements]]/'[1]1.) CLM Reference'!$B$5</f>
        <v>8.2117615445045567E-5</v>
      </c>
      <c r="L505" s="40">
        <v>0</v>
      </c>
      <c r="M505" s="39">
        <f>Table3[[#This Row],[C&amp;I CLM $ Collected]]/'[1]1.) CLM Reference'!$B$4</f>
        <v>0</v>
      </c>
      <c r="N505" s="48">
        <v>0</v>
      </c>
      <c r="O505" s="39">
        <f>Table3[[#This Row],[C&amp;I Incentive Disbursements]]/'[1]1.) CLM Reference'!$B$5</f>
        <v>0</v>
      </c>
    </row>
    <row r="506" spans="1:15" x14ac:dyDescent="0.25">
      <c r="A506" s="47">
        <v>9011690500</v>
      </c>
      <c r="B506" t="s">
        <v>1841</v>
      </c>
      <c r="C506" t="s">
        <v>1774</v>
      </c>
      <c r="D506" s="46">
        <f>Table3[[#This Row],[Residential CLM $ Collected]]+Table3[[#This Row],[C&amp;I CLM $ Collected]]</f>
        <v>31514.357259</v>
      </c>
      <c r="E506" s="39">
        <f>Table3[[#This Row],[CLM $ Collected ]]/'[1]1.) CLM Reference'!$B$4</f>
        <v>2.9773544568708287E-4</v>
      </c>
      <c r="F506" s="46">
        <f>Table3[[#This Row],[Residential Incentive Disbursements]]+Table3[[#This Row],[C&amp;I Incentive Disbursements]]</f>
        <v>4336.0999999999904</v>
      </c>
      <c r="G506" s="39">
        <f>Table3[[#This Row],[Incentive Disbursements]]/'[1]1.) CLM Reference'!$B$5</f>
        <v>4.890133660165103E-5</v>
      </c>
      <c r="H506" s="46">
        <v>31514.357259</v>
      </c>
      <c r="I506" s="39">
        <f>Table3[[#This Row],[Residential CLM $ Collected]]/'[1]1.) CLM Reference'!$B$4</f>
        <v>2.9773544568708287E-4</v>
      </c>
      <c r="J506" s="48">
        <v>4336.0999999999904</v>
      </c>
      <c r="K506" s="39">
        <f>Table3[[#This Row],[Residential Incentive Disbursements]]/'[1]1.) CLM Reference'!$B$5</f>
        <v>4.890133660165103E-5</v>
      </c>
      <c r="L506" s="40">
        <v>0</v>
      </c>
      <c r="M506" s="39">
        <f>Table3[[#This Row],[C&amp;I CLM $ Collected]]/'[1]1.) CLM Reference'!$B$4</f>
        <v>0</v>
      </c>
      <c r="N506" s="48">
        <v>0</v>
      </c>
      <c r="O506" s="39">
        <f>Table3[[#This Row],[C&amp;I Incentive Disbursements]]/'[1]1.) CLM Reference'!$B$5</f>
        <v>0</v>
      </c>
    </row>
    <row r="507" spans="1:15" x14ac:dyDescent="0.25">
      <c r="A507" s="47">
        <v>9011690700</v>
      </c>
      <c r="B507" t="s">
        <v>1841</v>
      </c>
      <c r="C507" t="s">
        <v>1774</v>
      </c>
      <c r="D507" s="46">
        <f>Table3[[#This Row],[Residential CLM $ Collected]]+Table3[[#This Row],[C&amp;I CLM $ Collected]]</f>
        <v>11490.181289999999</v>
      </c>
      <c r="E507" s="39">
        <f>Table3[[#This Row],[CLM $ Collected ]]/'[1]1.) CLM Reference'!$B$4</f>
        <v>1.0855478407152149E-4</v>
      </c>
      <c r="F507" s="46">
        <f>Table3[[#This Row],[Residential Incentive Disbursements]]+Table3[[#This Row],[C&amp;I Incentive Disbursements]]</f>
        <v>41.6</v>
      </c>
      <c r="G507" s="39">
        <f>Table3[[#This Row],[Incentive Disbursements]]/'[1]1.) CLM Reference'!$B$5</f>
        <v>4.6915329504132454E-7</v>
      </c>
      <c r="H507" s="46">
        <v>11490.181289999999</v>
      </c>
      <c r="I507" s="39">
        <f>Table3[[#This Row],[Residential CLM $ Collected]]/'[1]1.) CLM Reference'!$B$4</f>
        <v>1.0855478407152149E-4</v>
      </c>
      <c r="J507" s="48">
        <v>41.6</v>
      </c>
      <c r="K507" s="39">
        <f>Table3[[#This Row],[Residential Incentive Disbursements]]/'[1]1.) CLM Reference'!$B$5</f>
        <v>4.6915329504132454E-7</v>
      </c>
      <c r="L507" s="40">
        <v>0</v>
      </c>
      <c r="M507" s="39">
        <f>Table3[[#This Row],[C&amp;I CLM $ Collected]]/'[1]1.) CLM Reference'!$B$4</f>
        <v>0</v>
      </c>
      <c r="N507" s="48">
        <v>0</v>
      </c>
      <c r="O507" s="39">
        <f>Table3[[#This Row],[C&amp;I Incentive Disbursements]]/'[1]1.) CLM Reference'!$B$5</f>
        <v>0</v>
      </c>
    </row>
    <row r="508" spans="1:15" x14ac:dyDescent="0.25">
      <c r="A508" s="47">
        <v>9011690800</v>
      </c>
      <c r="B508" t="s">
        <v>1841</v>
      </c>
      <c r="C508" t="s">
        <v>1774</v>
      </c>
      <c r="D508" s="46">
        <f>Table3[[#This Row],[Residential CLM $ Collected]]+Table3[[#This Row],[C&amp;I CLM $ Collected]]</f>
        <v>32639.455925999941</v>
      </c>
      <c r="E508" s="39">
        <f>Table3[[#This Row],[CLM $ Collected ]]/'[1]1.) CLM Reference'!$B$4</f>
        <v>3.0836494227837083E-4</v>
      </c>
      <c r="F508" s="46">
        <f>Table3[[#This Row],[Residential Incentive Disbursements]]+Table3[[#This Row],[C&amp;I Incentive Disbursements]]</f>
        <v>3837.72999999999</v>
      </c>
      <c r="G508" s="39">
        <f>Table3[[#This Row],[Incentive Disbursements]]/'[1]1.) CLM Reference'!$B$5</f>
        <v>4.3280857571609082E-5</v>
      </c>
      <c r="H508" s="46">
        <v>32639.455925999941</v>
      </c>
      <c r="I508" s="39">
        <f>Table3[[#This Row],[Residential CLM $ Collected]]/'[1]1.) CLM Reference'!$B$4</f>
        <v>3.0836494227837083E-4</v>
      </c>
      <c r="J508" s="48">
        <v>3837.72999999999</v>
      </c>
      <c r="K508" s="39">
        <f>Table3[[#This Row],[Residential Incentive Disbursements]]/'[1]1.) CLM Reference'!$B$5</f>
        <v>4.3280857571609082E-5</v>
      </c>
      <c r="L508" s="40">
        <v>0</v>
      </c>
      <c r="M508" s="39">
        <f>Table3[[#This Row],[C&amp;I CLM $ Collected]]/'[1]1.) CLM Reference'!$B$4</f>
        <v>0</v>
      </c>
      <c r="N508" s="48">
        <v>0</v>
      </c>
      <c r="O508" s="39">
        <f>Table3[[#This Row],[C&amp;I Incentive Disbursements]]/'[1]1.) CLM Reference'!$B$5</f>
        <v>0</v>
      </c>
    </row>
    <row r="509" spans="1:15" x14ac:dyDescent="0.25">
      <c r="A509" s="47">
        <v>9011690900</v>
      </c>
      <c r="B509" t="s">
        <v>1841</v>
      </c>
      <c r="C509" t="s">
        <v>1774</v>
      </c>
      <c r="D509" s="46">
        <f>Table3[[#This Row],[Residential CLM $ Collected]]+Table3[[#This Row],[C&amp;I CLM $ Collected]]</f>
        <v>61010.002871999997</v>
      </c>
      <c r="E509" s="39">
        <f>Table3[[#This Row],[CLM $ Collected ]]/'[1]1.) CLM Reference'!$B$4</f>
        <v>5.7639888534542576E-4</v>
      </c>
      <c r="F509" s="46">
        <f>Table3[[#This Row],[Residential Incentive Disbursements]]+Table3[[#This Row],[C&amp;I Incentive Disbursements]]</f>
        <v>10036.629999999999</v>
      </c>
      <c r="G509" s="39">
        <f>Table3[[#This Row],[Incentive Disbursements]]/'[1]1.) CLM Reference'!$B$5</f>
        <v>1.1319033739448578E-4</v>
      </c>
      <c r="H509" s="46">
        <v>61010.002871999997</v>
      </c>
      <c r="I509" s="39">
        <f>Table3[[#This Row],[Residential CLM $ Collected]]/'[1]1.) CLM Reference'!$B$4</f>
        <v>5.7639888534542576E-4</v>
      </c>
      <c r="J509" s="48">
        <v>10036.629999999999</v>
      </c>
      <c r="K509" s="39">
        <f>Table3[[#This Row],[Residential Incentive Disbursements]]/'[1]1.) CLM Reference'!$B$5</f>
        <v>1.1319033739448578E-4</v>
      </c>
      <c r="L509" s="40">
        <v>0</v>
      </c>
      <c r="M509" s="39">
        <f>Table3[[#This Row],[C&amp;I CLM $ Collected]]/'[1]1.) CLM Reference'!$B$4</f>
        <v>0</v>
      </c>
      <c r="N509" s="48">
        <v>0</v>
      </c>
      <c r="O509" s="39">
        <f>Table3[[#This Row],[C&amp;I Incentive Disbursements]]/'[1]1.) CLM Reference'!$B$5</f>
        <v>0</v>
      </c>
    </row>
    <row r="510" spans="1:15" x14ac:dyDescent="0.25">
      <c r="A510" s="47">
        <v>9011693400</v>
      </c>
      <c r="B510" t="s">
        <v>1841</v>
      </c>
      <c r="C510" t="s">
        <v>1774</v>
      </c>
      <c r="D510" s="46">
        <f>Table3[[#This Row],[Residential CLM $ Collected]]+Table3[[#This Row],[C&amp;I CLM $ Collected]]</f>
        <v>117.23858999999999</v>
      </c>
      <c r="E510" s="39">
        <f>Table3[[#This Row],[CLM $ Collected ]]/'[1]1.) CLM Reference'!$B$4</f>
        <v>1.1076248060050964E-6</v>
      </c>
      <c r="F510" s="46">
        <f>Table3[[#This Row],[Residential Incentive Disbursements]]+Table3[[#This Row],[C&amp;I Incentive Disbursements]]</f>
        <v>0</v>
      </c>
      <c r="G510" s="39">
        <f>Table3[[#This Row],[Incentive Disbursements]]/'[1]1.) CLM Reference'!$B$5</f>
        <v>0</v>
      </c>
      <c r="H510" s="46">
        <v>117.23858999999999</v>
      </c>
      <c r="I510" s="39">
        <f>Table3[[#This Row],[Residential CLM $ Collected]]/'[1]1.) CLM Reference'!$B$4</f>
        <v>1.1076248060050964E-6</v>
      </c>
      <c r="J510" s="48">
        <v>0</v>
      </c>
      <c r="K510" s="39">
        <f>Table3[[#This Row],[Residential Incentive Disbursements]]/'[1]1.) CLM Reference'!$B$5</f>
        <v>0</v>
      </c>
      <c r="L510" s="40">
        <v>0</v>
      </c>
      <c r="M510" s="39">
        <f>Table3[[#This Row],[C&amp;I CLM $ Collected]]/'[1]1.) CLM Reference'!$B$4</f>
        <v>0</v>
      </c>
      <c r="N510" s="48">
        <v>0</v>
      </c>
      <c r="O510" s="39">
        <f>Table3[[#This Row],[C&amp;I Incentive Disbursements]]/'[1]1.) CLM Reference'!$B$5</f>
        <v>0</v>
      </c>
    </row>
    <row r="511" spans="1:15" x14ac:dyDescent="0.25">
      <c r="A511" s="47">
        <v>9011693600</v>
      </c>
      <c r="B511" t="s">
        <v>1841</v>
      </c>
      <c r="C511" t="s">
        <v>1774</v>
      </c>
      <c r="D511" s="46">
        <f>Table3[[#This Row],[Residential CLM $ Collected]]+Table3[[#This Row],[C&amp;I CLM $ Collected]]</f>
        <v>132.03728999999998</v>
      </c>
      <c r="E511" s="39">
        <f>Table3[[#This Row],[CLM $ Collected ]]/'[1]1.) CLM Reference'!$B$4</f>
        <v>1.2474371938598772E-6</v>
      </c>
      <c r="F511" s="46">
        <f>Table3[[#This Row],[Residential Incentive Disbursements]]+Table3[[#This Row],[C&amp;I Incentive Disbursements]]</f>
        <v>0</v>
      </c>
      <c r="G511" s="39">
        <f>Table3[[#This Row],[Incentive Disbursements]]/'[1]1.) CLM Reference'!$B$5</f>
        <v>0</v>
      </c>
      <c r="H511" s="46">
        <v>132.03728999999998</v>
      </c>
      <c r="I511" s="39">
        <f>Table3[[#This Row],[Residential CLM $ Collected]]/'[1]1.) CLM Reference'!$B$4</f>
        <v>1.2474371938598772E-6</v>
      </c>
      <c r="J511" s="48">
        <v>0</v>
      </c>
      <c r="K511" s="39">
        <f>Table3[[#This Row],[Residential Incentive Disbursements]]/'[1]1.) CLM Reference'!$B$5</f>
        <v>0</v>
      </c>
      <c r="L511" s="40">
        <v>0</v>
      </c>
      <c r="M511" s="39">
        <f>Table3[[#This Row],[C&amp;I CLM $ Collected]]/'[1]1.) CLM Reference'!$B$4</f>
        <v>0</v>
      </c>
      <c r="N511" s="48">
        <v>0</v>
      </c>
      <c r="O511" s="39">
        <f>Table3[[#This Row],[C&amp;I Incentive Disbursements]]/'[1]1.) CLM Reference'!$B$5</f>
        <v>0</v>
      </c>
    </row>
    <row r="512" spans="1:15" x14ac:dyDescent="0.25">
      <c r="A512" s="47">
        <v>9011870300</v>
      </c>
      <c r="B512" t="s">
        <v>1841</v>
      </c>
      <c r="C512" t="s">
        <v>1774</v>
      </c>
      <c r="D512" s="46">
        <f>Table3[[#This Row],[Residential CLM $ Collected]]+Table3[[#This Row],[C&amp;I CLM $ Collected]]</f>
        <v>30760.870391999943</v>
      </c>
      <c r="E512" s="39">
        <f>Table3[[#This Row],[CLM $ Collected ]]/'[1]1.) CLM Reference'!$B$4</f>
        <v>2.9061679350192503E-4</v>
      </c>
      <c r="F512" s="46">
        <f>Table3[[#This Row],[Residential Incentive Disbursements]]+Table3[[#This Row],[C&amp;I Incentive Disbursements]]</f>
        <v>1208.5799999999899</v>
      </c>
      <c r="G512" s="39">
        <f>Table3[[#This Row],[Incentive Disbursements]]/'[1]1.) CLM Reference'!$B$5</f>
        <v>1.3630030993294213E-5</v>
      </c>
      <c r="H512" s="46">
        <v>30760.870391999943</v>
      </c>
      <c r="I512" s="39">
        <f>Table3[[#This Row],[Residential CLM $ Collected]]/'[1]1.) CLM Reference'!$B$4</f>
        <v>2.9061679350192503E-4</v>
      </c>
      <c r="J512" s="48">
        <v>1208.5799999999899</v>
      </c>
      <c r="K512" s="39">
        <f>Table3[[#This Row],[Residential Incentive Disbursements]]/'[1]1.) CLM Reference'!$B$5</f>
        <v>1.3630030993294213E-5</v>
      </c>
      <c r="L512" s="40">
        <v>0</v>
      </c>
      <c r="M512" s="39">
        <f>Table3[[#This Row],[C&amp;I CLM $ Collected]]/'[1]1.) CLM Reference'!$B$4</f>
        <v>0</v>
      </c>
      <c r="N512" s="48">
        <v>0</v>
      </c>
      <c r="O512" s="39">
        <f>Table3[[#This Row],[C&amp;I Incentive Disbursements]]/'[1]1.) CLM Reference'!$B$5</f>
        <v>0</v>
      </c>
    </row>
    <row r="513" spans="1:15" x14ac:dyDescent="0.25">
      <c r="A513" s="47">
        <v>9005253100</v>
      </c>
      <c r="B513" t="s">
        <v>1840</v>
      </c>
      <c r="C513" t="s">
        <v>1774</v>
      </c>
      <c r="D513" s="46">
        <f>Table3[[#This Row],[Residential CLM $ Collected]]+Table3[[#This Row],[C&amp;I CLM $ Collected]]</f>
        <v>73548.689066999999</v>
      </c>
      <c r="E513" s="39">
        <f>Table3[[#This Row],[CLM $ Collected ]]/'[1]1.) CLM Reference'!$B$4</f>
        <v>6.9485953780035257E-4</v>
      </c>
      <c r="F513" s="46">
        <f>Table3[[#This Row],[Residential Incentive Disbursements]]+Table3[[#This Row],[C&amp;I Incentive Disbursements]]</f>
        <v>32422.1499999999</v>
      </c>
      <c r="G513" s="39">
        <f>Table3[[#This Row],[Incentive Disbursements]]/'[1]1.) CLM Reference'!$B$5</f>
        <v>3.6564804098134694E-4</v>
      </c>
      <c r="H513" s="46">
        <v>73548.689066999999</v>
      </c>
      <c r="I513" s="39">
        <f>Table3[[#This Row],[Residential CLM $ Collected]]/'[1]1.) CLM Reference'!$B$4</f>
        <v>6.9485953780035257E-4</v>
      </c>
      <c r="J513" s="48">
        <v>32422.1499999999</v>
      </c>
      <c r="K513" s="39">
        <f>Table3[[#This Row],[Residential Incentive Disbursements]]/'[1]1.) CLM Reference'!$B$5</f>
        <v>3.6564804098134694E-4</v>
      </c>
      <c r="L513" s="40">
        <v>0</v>
      </c>
      <c r="M513" s="39">
        <f>Table3[[#This Row],[C&amp;I CLM $ Collected]]/'[1]1.) CLM Reference'!$B$4</f>
        <v>0</v>
      </c>
      <c r="N513" s="48">
        <v>0</v>
      </c>
      <c r="O513" s="39">
        <f>Table3[[#This Row],[C&amp;I Incentive Disbursements]]/'[1]1.) CLM Reference'!$B$5</f>
        <v>0</v>
      </c>
    </row>
    <row r="514" spans="1:15" x14ac:dyDescent="0.25">
      <c r="A514" s="47">
        <v>9005253200</v>
      </c>
      <c r="B514" t="s">
        <v>1840</v>
      </c>
      <c r="C514" t="s">
        <v>1774</v>
      </c>
      <c r="D514" s="46">
        <f>Table3[[#This Row],[Residential CLM $ Collected]]+Table3[[#This Row],[C&amp;I CLM $ Collected]]</f>
        <v>462361.60605599999</v>
      </c>
      <c r="E514" s="39">
        <f>Table3[[#This Row],[CLM $ Collected ]]/'[1]1.) CLM Reference'!$B$4</f>
        <v>4.3682134373330649E-3</v>
      </c>
      <c r="F514" s="46">
        <f>Table3[[#This Row],[Residential Incentive Disbursements]]+Table3[[#This Row],[C&amp;I Incentive Disbursements]]</f>
        <v>452492.88999999891</v>
      </c>
      <c r="G514" s="39">
        <f>Table3[[#This Row],[Incentive Disbursements]]/'[1]1.) CLM Reference'!$B$5</f>
        <v>5.1030896713045934E-3</v>
      </c>
      <c r="H514" s="46">
        <v>288897.19645499997</v>
      </c>
      <c r="I514" s="39">
        <f>Table3[[#This Row],[Residential CLM $ Collected]]/'[1]1.) CLM Reference'!$B$4</f>
        <v>2.7293888571918649E-3</v>
      </c>
      <c r="J514" s="48">
        <v>427610.32999999903</v>
      </c>
      <c r="K514" s="39">
        <f>Table3[[#This Row],[Residential Incentive Disbursements]]/'[1]1.) CLM Reference'!$B$5</f>
        <v>4.8224710411828775E-3</v>
      </c>
      <c r="L514" s="40">
        <v>173464.40960099999</v>
      </c>
      <c r="M514" s="39">
        <f>Table3[[#This Row],[C&amp;I CLM $ Collected]]/'[1]1.) CLM Reference'!$B$4</f>
        <v>1.6388245801411993E-3</v>
      </c>
      <c r="N514" s="48">
        <v>24882.559999999899</v>
      </c>
      <c r="O514" s="39">
        <f>Table3[[#This Row],[C&amp;I Incentive Disbursements]]/'[1]1.) CLM Reference'!$B$5</f>
        <v>2.8061863012171663E-4</v>
      </c>
    </row>
    <row r="515" spans="1:15" x14ac:dyDescent="0.25">
      <c r="A515" s="47">
        <v>9005253300</v>
      </c>
      <c r="B515" t="s">
        <v>1840</v>
      </c>
      <c r="C515" t="s">
        <v>1774</v>
      </c>
      <c r="D515" s="46">
        <f>Table3[[#This Row],[Residential CLM $ Collected]]+Table3[[#This Row],[C&amp;I CLM $ Collected]]</f>
        <v>37276.326359999999</v>
      </c>
      <c r="E515" s="39">
        <f>Table3[[#This Row],[CLM $ Collected ]]/'[1]1.) CLM Reference'!$B$4</f>
        <v>3.5217229884014863E-4</v>
      </c>
      <c r="F515" s="46">
        <f>Table3[[#This Row],[Residential Incentive Disbursements]]+Table3[[#This Row],[C&amp;I Incentive Disbursements]]</f>
        <v>6332.7699999999904</v>
      </c>
      <c r="G515" s="39">
        <f>Table3[[#This Row],[Incentive Disbursements]]/'[1]1.) CLM Reference'!$B$5</f>
        <v>7.1419228659587604E-5</v>
      </c>
      <c r="H515" s="46">
        <v>37276.326359999999</v>
      </c>
      <c r="I515" s="39">
        <f>Table3[[#This Row],[Residential CLM $ Collected]]/'[1]1.) CLM Reference'!$B$4</f>
        <v>3.5217229884014863E-4</v>
      </c>
      <c r="J515" s="48">
        <v>6332.7699999999904</v>
      </c>
      <c r="K515" s="39">
        <f>Table3[[#This Row],[Residential Incentive Disbursements]]/'[1]1.) CLM Reference'!$B$5</f>
        <v>7.1419228659587604E-5</v>
      </c>
      <c r="L515" s="40">
        <v>0</v>
      </c>
      <c r="M515" s="39">
        <f>Table3[[#This Row],[C&amp;I CLM $ Collected]]/'[1]1.) CLM Reference'!$B$4</f>
        <v>0</v>
      </c>
      <c r="N515" s="48">
        <v>0</v>
      </c>
      <c r="O515" s="39">
        <f>Table3[[#This Row],[C&amp;I Incentive Disbursements]]/'[1]1.) CLM Reference'!$B$5</f>
        <v>0</v>
      </c>
    </row>
    <row r="516" spans="1:15" x14ac:dyDescent="0.25">
      <c r="A516" s="47">
        <v>9005253400</v>
      </c>
      <c r="B516" t="s">
        <v>1840</v>
      </c>
      <c r="C516" t="s">
        <v>1774</v>
      </c>
      <c r="D516" s="46">
        <f>Table3[[#This Row],[Residential CLM $ Collected]]+Table3[[#This Row],[C&amp;I CLM $ Collected]]</f>
        <v>115442.22343499999</v>
      </c>
      <c r="E516" s="39">
        <f>Table3[[#This Row],[CLM $ Collected ]]/'[1]1.) CLM Reference'!$B$4</f>
        <v>1.090653430214308E-3</v>
      </c>
      <c r="F516" s="46">
        <f>Table3[[#This Row],[Residential Incentive Disbursements]]+Table3[[#This Row],[C&amp;I Incentive Disbursements]]</f>
        <v>13263.9</v>
      </c>
      <c r="G516" s="39">
        <f>Table3[[#This Row],[Incentive Disbursements]]/'[1]1.) CLM Reference'!$B$5</f>
        <v>1.4958659591583231E-4</v>
      </c>
      <c r="H516" s="46">
        <v>115442.22343499999</v>
      </c>
      <c r="I516" s="39">
        <f>Table3[[#This Row],[Residential CLM $ Collected]]/'[1]1.) CLM Reference'!$B$4</f>
        <v>1.090653430214308E-3</v>
      </c>
      <c r="J516" s="48">
        <v>13263.9</v>
      </c>
      <c r="K516" s="39">
        <f>Table3[[#This Row],[Residential Incentive Disbursements]]/'[1]1.) CLM Reference'!$B$5</f>
        <v>1.4958659591583231E-4</v>
      </c>
      <c r="L516" s="40">
        <v>0</v>
      </c>
      <c r="M516" s="39">
        <f>Table3[[#This Row],[C&amp;I CLM $ Collected]]/'[1]1.) CLM Reference'!$B$4</f>
        <v>0</v>
      </c>
      <c r="N516" s="48">
        <v>0</v>
      </c>
      <c r="O516" s="39">
        <f>Table3[[#This Row],[C&amp;I Incentive Disbursements]]/'[1]1.) CLM Reference'!$B$5</f>
        <v>0</v>
      </c>
    </row>
    <row r="517" spans="1:15" x14ac:dyDescent="0.25">
      <c r="A517" s="47">
        <v>9005253500</v>
      </c>
      <c r="B517" t="s">
        <v>1840</v>
      </c>
      <c r="C517" t="s">
        <v>1774</v>
      </c>
      <c r="D517" s="46">
        <f>Table3[[#This Row],[Residential CLM $ Collected]]+Table3[[#This Row],[C&amp;I CLM $ Collected]]</f>
        <v>106225.68039299943</v>
      </c>
      <c r="E517" s="39">
        <f>Table3[[#This Row],[CLM $ Collected ]]/'[1]1.) CLM Reference'!$B$4</f>
        <v>1.0035791000050016E-3</v>
      </c>
      <c r="F517" s="46">
        <f>Table3[[#This Row],[Residential Incentive Disbursements]]+Table3[[#This Row],[C&amp;I Incentive Disbursements]]</f>
        <v>10323.1</v>
      </c>
      <c r="G517" s="39">
        <f>Table3[[#This Row],[Incentive Disbursements]]/'[1]1.) CLM Reference'!$B$5</f>
        <v>1.1642106682791099E-4</v>
      </c>
      <c r="H517" s="46">
        <v>106225.68039299943</v>
      </c>
      <c r="I517" s="39">
        <f>Table3[[#This Row],[Residential CLM $ Collected]]/'[1]1.) CLM Reference'!$B$4</f>
        <v>1.0035791000050016E-3</v>
      </c>
      <c r="J517" s="48">
        <v>10323.1</v>
      </c>
      <c r="K517" s="39">
        <f>Table3[[#This Row],[Residential Incentive Disbursements]]/'[1]1.) CLM Reference'!$B$5</f>
        <v>1.1642106682791099E-4</v>
      </c>
      <c r="L517" s="40">
        <v>0</v>
      </c>
      <c r="M517" s="39">
        <f>Table3[[#This Row],[C&amp;I CLM $ Collected]]/'[1]1.) CLM Reference'!$B$4</f>
        <v>0</v>
      </c>
      <c r="N517" s="48">
        <v>0</v>
      </c>
      <c r="O517" s="39">
        <f>Table3[[#This Row],[C&amp;I Incentive Disbursements]]/'[1]1.) CLM Reference'!$B$5</f>
        <v>0</v>
      </c>
    </row>
    <row r="518" spans="1:15" x14ac:dyDescent="0.25">
      <c r="A518" s="47">
        <v>9005253600</v>
      </c>
      <c r="B518" t="s">
        <v>1840</v>
      </c>
      <c r="C518" t="s">
        <v>1774</v>
      </c>
      <c r="D518" s="46">
        <f>Table3[[#This Row],[Residential CLM $ Collected]]+Table3[[#This Row],[C&amp;I CLM $ Collected]]</f>
        <v>40891.02393599994</v>
      </c>
      <c r="E518" s="39">
        <f>Table3[[#This Row],[CLM $ Collected ]]/'[1]1.) CLM Reference'!$B$4</f>
        <v>3.8632256200336163E-4</v>
      </c>
      <c r="F518" s="46">
        <f>Table3[[#This Row],[Residential Incentive Disbursements]]+Table3[[#This Row],[C&amp;I Incentive Disbursements]]</f>
        <v>67394.889999999898</v>
      </c>
      <c r="G518" s="39">
        <f>Table3[[#This Row],[Incentive Disbursements]]/'[1]1.) CLM Reference'!$B$5</f>
        <v>7.6006093058768179E-4</v>
      </c>
      <c r="H518" s="46">
        <v>40891.02393599994</v>
      </c>
      <c r="I518" s="39">
        <f>Table3[[#This Row],[Residential CLM $ Collected]]/'[1]1.) CLM Reference'!$B$4</f>
        <v>3.8632256200336163E-4</v>
      </c>
      <c r="J518" s="48">
        <v>67394.889999999898</v>
      </c>
      <c r="K518" s="39">
        <f>Table3[[#This Row],[Residential Incentive Disbursements]]/'[1]1.) CLM Reference'!$B$5</f>
        <v>7.6006093058768179E-4</v>
      </c>
      <c r="L518" s="40">
        <v>0</v>
      </c>
      <c r="M518" s="39">
        <f>Table3[[#This Row],[C&amp;I CLM $ Collected]]/'[1]1.) CLM Reference'!$B$4</f>
        <v>0</v>
      </c>
      <c r="N518" s="48">
        <v>0</v>
      </c>
      <c r="O518" s="39">
        <f>Table3[[#This Row],[C&amp;I Incentive Disbursements]]/'[1]1.) CLM Reference'!$B$5</f>
        <v>0</v>
      </c>
    </row>
    <row r="519" spans="1:15" x14ac:dyDescent="0.25">
      <c r="A519" s="47">
        <v>9005267100</v>
      </c>
      <c r="B519" t="s">
        <v>1840</v>
      </c>
      <c r="C519" t="s">
        <v>1774</v>
      </c>
      <c r="D519" s="46">
        <f>Table3[[#This Row],[Residential CLM $ Collected]]+Table3[[#This Row],[C&amp;I CLM $ Collected]]</f>
        <v>540.19223999999997</v>
      </c>
      <c r="E519" s="39">
        <f>Table3[[#This Row],[CLM $ Collected ]]/'[1]1.) CLM Reference'!$B$4</f>
        <v>5.1035271324523648E-6</v>
      </c>
      <c r="F519" s="46">
        <f>Table3[[#This Row],[Residential Incentive Disbursements]]+Table3[[#This Row],[C&amp;I Incentive Disbursements]]</f>
        <v>0</v>
      </c>
      <c r="G519" s="39">
        <f>Table3[[#This Row],[Incentive Disbursements]]/'[1]1.) CLM Reference'!$B$5</f>
        <v>0</v>
      </c>
      <c r="H519" s="46">
        <v>540.19223999999997</v>
      </c>
      <c r="I519" s="39">
        <f>Table3[[#This Row],[Residential CLM $ Collected]]/'[1]1.) CLM Reference'!$B$4</f>
        <v>5.1035271324523648E-6</v>
      </c>
      <c r="J519" s="48">
        <v>0</v>
      </c>
      <c r="K519" s="39">
        <f>Table3[[#This Row],[Residential Incentive Disbursements]]/'[1]1.) CLM Reference'!$B$5</f>
        <v>0</v>
      </c>
      <c r="L519" s="40">
        <v>0</v>
      </c>
      <c r="M519" s="39">
        <f>Table3[[#This Row],[C&amp;I CLM $ Collected]]/'[1]1.) CLM Reference'!$B$4</f>
        <v>0</v>
      </c>
      <c r="N519" s="48">
        <v>0</v>
      </c>
      <c r="O519" s="39">
        <f>Table3[[#This Row],[C&amp;I Incentive Disbursements]]/'[1]1.) CLM Reference'!$B$5</f>
        <v>0</v>
      </c>
    </row>
    <row r="520" spans="1:15" x14ac:dyDescent="0.25">
      <c r="A520" s="47">
        <v>9003400100</v>
      </c>
      <c r="B520" t="s">
        <v>1839</v>
      </c>
      <c r="C520" t="s">
        <v>1774</v>
      </c>
      <c r="D520" s="46">
        <f>Table3[[#This Row],[Residential CLM $ Collected]]+Table3[[#This Row],[C&amp;I CLM $ Collected]]</f>
        <v>407.58227999999997</v>
      </c>
      <c r="E520" s="39">
        <f>Table3[[#This Row],[CLM $ Collected ]]/'[1]1.) CLM Reference'!$B$4</f>
        <v>3.8506795741582605E-6</v>
      </c>
      <c r="F520" s="46">
        <f>Table3[[#This Row],[Residential Incentive Disbursements]]+Table3[[#This Row],[C&amp;I Incentive Disbursements]]</f>
        <v>0</v>
      </c>
      <c r="G520" s="39">
        <f>Table3[[#This Row],[Incentive Disbursements]]/'[1]1.) CLM Reference'!$B$5</f>
        <v>0</v>
      </c>
      <c r="H520" s="46">
        <v>407.58227999999997</v>
      </c>
      <c r="I520" s="39">
        <f>Table3[[#This Row],[Residential CLM $ Collected]]/'[1]1.) CLM Reference'!$B$4</f>
        <v>3.8506795741582605E-6</v>
      </c>
      <c r="J520" s="48">
        <v>0</v>
      </c>
      <c r="K520" s="39">
        <f>Table3[[#This Row],[Residential Incentive Disbursements]]/'[1]1.) CLM Reference'!$B$5</f>
        <v>0</v>
      </c>
      <c r="L520" s="40">
        <v>0</v>
      </c>
      <c r="M520" s="39">
        <f>Table3[[#This Row],[C&amp;I CLM $ Collected]]/'[1]1.) CLM Reference'!$B$4</f>
        <v>0</v>
      </c>
      <c r="N520" s="48">
        <v>0</v>
      </c>
      <c r="O520" s="39">
        <f>Table3[[#This Row],[C&amp;I Incentive Disbursements]]/'[1]1.) CLM Reference'!$B$5</f>
        <v>0</v>
      </c>
    </row>
    <row r="521" spans="1:15" x14ac:dyDescent="0.25">
      <c r="A521" s="47">
        <v>9003416300</v>
      </c>
      <c r="B521" t="s">
        <v>1839</v>
      </c>
      <c r="C521" t="s">
        <v>1774</v>
      </c>
      <c r="D521" s="46">
        <f>Table3[[#This Row],[Residential CLM $ Collected]]+Table3[[#This Row],[C&amp;I CLM $ Collected]]</f>
        <v>129.84867</v>
      </c>
      <c r="E521" s="39">
        <f>Table3[[#This Row],[CLM $ Collected ]]/'[1]1.) CLM Reference'!$B$4</f>
        <v>1.2267599594874844E-6</v>
      </c>
      <c r="F521" s="46">
        <f>Table3[[#This Row],[Residential Incentive Disbursements]]+Table3[[#This Row],[C&amp;I Incentive Disbursements]]</f>
        <v>0</v>
      </c>
      <c r="G521" s="39">
        <f>Table3[[#This Row],[Incentive Disbursements]]/'[1]1.) CLM Reference'!$B$5</f>
        <v>0</v>
      </c>
      <c r="H521" s="46">
        <v>129.84867</v>
      </c>
      <c r="I521" s="39">
        <f>Table3[[#This Row],[Residential CLM $ Collected]]/'[1]1.) CLM Reference'!$B$4</f>
        <v>1.2267599594874844E-6</v>
      </c>
      <c r="J521" s="48">
        <v>0</v>
      </c>
      <c r="K521" s="39">
        <f>Table3[[#This Row],[Residential Incentive Disbursements]]/'[1]1.) CLM Reference'!$B$5</f>
        <v>0</v>
      </c>
      <c r="L521" s="40">
        <v>0</v>
      </c>
      <c r="M521" s="39">
        <f>Table3[[#This Row],[C&amp;I CLM $ Collected]]/'[1]1.) CLM Reference'!$B$4</f>
        <v>0</v>
      </c>
      <c r="N521" s="48">
        <v>0</v>
      </c>
      <c r="O521" s="39">
        <f>Table3[[#This Row],[C&amp;I Incentive Disbursements]]/'[1]1.) CLM Reference'!$B$5</f>
        <v>0</v>
      </c>
    </row>
    <row r="522" spans="1:15" x14ac:dyDescent="0.25">
      <c r="A522" s="47">
        <v>9003492600</v>
      </c>
      <c r="B522" t="s">
        <v>1839</v>
      </c>
      <c r="C522" t="s">
        <v>1774</v>
      </c>
      <c r="D522" s="46">
        <f>Table3[[#This Row],[Residential CLM $ Collected]]+Table3[[#This Row],[C&amp;I CLM $ Collected]]</f>
        <v>124.56422999999999</v>
      </c>
      <c r="E522" s="39">
        <f>Table3[[#This Row],[CLM $ Collected ]]/'[1]1.) CLM Reference'!$B$4</f>
        <v>1.1768346163914477E-6</v>
      </c>
      <c r="F522" s="46">
        <f>Table3[[#This Row],[Residential Incentive Disbursements]]+Table3[[#This Row],[C&amp;I Incentive Disbursements]]</f>
        <v>0</v>
      </c>
      <c r="G522" s="39">
        <f>Table3[[#This Row],[Incentive Disbursements]]/'[1]1.) CLM Reference'!$B$5</f>
        <v>0</v>
      </c>
      <c r="H522" s="46">
        <v>124.56422999999999</v>
      </c>
      <c r="I522" s="39">
        <f>Table3[[#This Row],[Residential CLM $ Collected]]/'[1]1.) CLM Reference'!$B$4</f>
        <v>1.1768346163914477E-6</v>
      </c>
      <c r="J522" s="48">
        <v>0</v>
      </c>
      <c r="K522" s="39">
        <f>Table3[[#This Row],[Residential Incentive Disbursements]]/'[1]1.) CLM Reference'!$B$5</f>
        <v>0</v>
      </c>
      <c r="L522" s="40">
        <v>0</v>
      </c>
      <c r="M522" s="39">
        <f>Table3[[#This Row],[C&amp;I CLM $ Collected]]/'[1]1.) CLM Reference'!$B$4</f>
        <v>0</v>
      </c>
      <c r="N522" s="48">
        <v>0</v>
      </c>
      <c r="O522" s="39">
        <f>Table3[[#This Row],[C&amp;I Incentive Disbursements]]/'[1]1.) CLM Reference'!$B$5</f>
        <v>0</v>
      </c>
    </row>
    <row r="523" spans="1:15" x14ac:dyDescent="0.25">
      <c r="A523" s="47">
        <v>9003494100</v>
      </c>
      <c r="B523" t="s">
        <v>1839</v>
      </c>
      <c r="C523" t="s">
        <v>1774</v>
      </c>
      <c r="D523" s="46">
        <f>Table3[[#This Row],[Residential CLM $ Collected]]+Table3[[#This Row],[C&amp;I CLM $ Collected]]</f>
        <v>418618.19960099942</v>
      </c>
      <c r="E523" s="39">
        <f>Table3[[#This Row],[CLM $ Collected ]]/'[1]1.) CLM Reference'!$B$4</f>
        <v>3.954942669672671E-3</v>
      </c>
      <c r="F523" s="46">
        <f>Table3[[#This Row],[Residential Incentive Disbursements]]+Table3[[#This Row],[C&amp;I Incentive Disbursements]]</f>
        <v>551816.98999999906</v>
      </c>
      <c r="G523" s="39">
        <f>Table3[[#This Row],[Incentive Disbursements]]/'[1]1.) CLM Reference'!$B$5</f>
        <v>6.2232394018818553E-3</v>
      </c>
      <c r="H523" s="46">
        <v>202038.56171099943</v>
      </c>
      <c r="I523" s="39">
        <f>Table3[[#This Row],[Residential CLM $ Collected]]/'[1]1.) CLM Reference'!$B$4</f>
        <v>1.9087821059660857E-3</v>
      </c>
      <c r="J523" s="48">
        <v>366547.63</v>
      </c>
      <c r="K523" s="39">
        <f>Table3[[#This Row],[Residential Incentive Disbursements]]/'[1]1.) CLM Reference'!$B$5</f>
        <v>4.1338227981751983E-3</v>
      </c>
      <c r="L523" s="40">
        <v>216579.63788999998</v>
      </c>
      <c r="M523" s="39">
        <f>Table3[[#This Row],[C&amp;I CLM $ Collected]]/'[1]1.) CLM Reference'!$B$4</f>
        <v>2.0461605637065857E-3</v>
      </c>
      <c r="N523" s="48">
        <v>185269.359999999</v>
      </c>
      <c r="O523" s="39">
        <f>Table3[[#This Row],[C&amp;I Incentive Disbursements]]/'[1]1.) CLM Reference'!$B$5</f>
        <v>2.089416603706656E-3</v>
      </c>
    </row>
    <row r="524" spans="1:15" x14ac:dyDescent="0.25">
      <c r="A524" s="47">
        <v>9003494201</v>
      </c>
      <c r="B524" t="s">
        <v>1839</v>
      </c>
      <c r="C524" t="s">
        <v>1774</v>
      </c>
      <c r="D524" s="46">
        <f>Table3[[#This Row],[Residential CLM $ Collected]]+Table3[[#This Row],[C&amp;I CLM $ Collected]]</f>
        <v>57785.971698000001</v>
      </c>
      <c r="E524" s="39">
        <f>Table3[[#This Row],[CLM $ Collected ]]/'[1]1.) CLM Reference'!$B$4</f>
        <v>5.4593948709049853E-4</v>
      </c>
      <c r="F524" s="46">
        <f>Table3[[#This Row],[Residential Incentive Disbursements]]+Table3[[#This Row],[C&amp;I Incentive Disbursements]]</f>
        <v>38057.129999999903</v>
      </c>
      <c r="G524" s="39">
        <f>Table3[[#This Row],[Incentive Disbursements]]/'[1]1.) CLM Reference'!$B$5</f>
        <v>4.2919778700278838E-4</v>
      </c>
      <c r="H524" s="46">
        <v>57785.971698000001</v>
      </c>
      <c r="I524" s="39">
        <f>Table3[[#This Row],[Residential CLM $ Collected]]/'[1]1.) CLM Reference'!$B$4</f>
        <v>5.4593948709049853E-4</v>
      </c>
      <c r="J524" s="48">
        <v>38057.129999999903</v>
      </c>
      <c r="K524" s="39">
        <f>Table3[[#This Row],[Residential Incentive Disbursements]]/'[1]1.) CLM Reference'!$B$5</f>
        <v>4.2919778700278838E-4</v>
      </c>
      <c r="L524" s="40">
        <v>0</v>
      </c>
      <c r="M524" s="39">
        <f>Table3[[#This Row],[C&amp;I CLM $ Collected]]/'[1]1.) CLM Reference'!$B$4</f>
        <v>0</v>
      </c>
      <c r="N524" s="48">
        <v>0</v>
      </c>
      <c r="O524" s="39">
        <f>Table3[[#This Row],[C&amp;I Incentive Disbursements]]/'[1]1.) CLM Reference'!$B$5</f>
        <v>0</v>
      </c>
    </row>
    <row r="525" spans="1:15" x14ac:dyDescent="0.25">
      <c r="A525" s="47">
        <v>9003494202</v>
      </c>
      <c r="B525" t="s">
        <v>1839</v>
      </c>
      <c r="C525" t="s">
        <v>1774</v>
      </c>
      <c r="D525" s="46">
        <f>Table3[[#This Row],[Residential CLM $ Collected]]+Table3[[#This Row],[C&amp;I CLM $ Collected]]</f>
        <v>37451.101841999945</v>
      </c>
      <c r="E525" s="39">
        <f>Table3[[#This Row],[CLM $ Collected ]]/'[1]1.) CLM Reference'!$B$4</f>
        <v>3.5382350992469548E-4</v>
      </c>
      <c r="F525" s="46">
        <f>Table3[[#This Row],[Residential Incentive Disbursements]]+Table3[[#This Row],[C&amp;I Incentive Disbursements]]</f>
        <v>6777.89</v>
      </c>
      <c r="G525" s="39">
        <f>Table3[[#This Row],[Incentive Disbursements]]/'[1]1.) CLM Reference'!$B$5</f>
        <v>7.6439168916529884E-5</v>
      </c>
      <c r="H525" s="46">
        <v>37451.101841999945</v>
      </c>
      <c r="I525" s="39">
        <f>Table3[[#This Row],[Residential CLM $ Collected]]/'[1]1.) CLM Reference'!$B$4</f>
        <v>3.5382350992469548E-4</v>
      </c>
      <c r="J525" s="48">
        <v>6777.89</v>
      </c>
      <c r="K525" s="39">
        <f>Table3[[#This Row],[Residential Incentive Disbursements]]/'[1]1.) CLM Reference'!$B$5</f>
        <v>7.6439168916529884E-5</v>
      </c>
      <c r="L525" s="40">
        <v>0</v>
      </c>
      <c r="M525" s="39">
        <f>Table3[[#This Row],[C&amp;I CLM $ Collected]]/'[1]1.) CLM Reference'!$B$4</f>
        <v>0</v>
      </c>
      <c r="N525" s="48">
        <v>0</v>
      </c>
      <c r="O525" s="39">
        <f>Table3[[#This Row],[C&amp;I Incentive Disbursements]]/'[1]1.) CLM Reference'!$B$5</f>
        <v>0</v>
      </c>
    </row>
    <row r="526" spans="1:15" x14ac:dyDescent="0.25">
      <c r="A526" s="47">
        <v>9003494300</v>
      </c>
      <c r="B526" t="s">
        <v>1839</v>
      </c>
      <c r="C526" t="s">
        <v>1774</v>
      </c>
      <c r="D526" s="46">
        <f>Table3[[#This Row],[Residential CLM $ Collected]]+Table3[[#This Row],[C&amp;I CLM $ Collected]]</f>
        <v>48891.417750000001</v>
      </c>
      <c r="E526" s="39">
        <f>Table3[[#This Row],[CLM $ Collected ]]/'[1]1.) CLM Reference'!$B$4</f>
        <v>4.6190718517390801E-4</v>
      </c>
      <c r="F526" s="46">
        <f>Table3[[#This Row],[Residential Incentive Disbursements]]+Table3[[#This Row],[C&amp;I Incentive Disbursements]]</f>
        <v>8882.85</v>
      </c>
      <c r="G526" s="39">
        <f>Table3[[#This Row],[Incentive Disbursements]]/'[1]1.) CLM Reference'!$B$5</f>
        <v>1.001783256456209E-4</v>
      </c>
      <c r="H526" s="46">
        <v>48891.417750000001</v>
      </c>
      <c r="I526" s="39">
        <f>Table3[[#This Row],[Residential CLM $ Collected]]/'[1]1.) CLM Reference'!$B$4</f>
        <v>4.6190718517390801E-4</v>
      </c>
      <c r="J526" s="48">
        <v>8882.85</v>
      </c>
      <c r="K526" s="39">
        <f>Table3[[#This Row],[Residential Incentive Disbursements]]/'[1]1.) CLM Reference'!$B$5</f>
        <v>1.001783256456209E-4</v>
      </c>
      <c r="L526" s="40">
        <v>0</v>
      </c>
      <c r="M526" s="39">
        <f>Table3[[#This Row],[C&amp;I CLM $ Collected]]/'[1]1.) CLM Reference'!$B$4</f>
        <v>0</v>
      </c>
      <c r="N526" s="48">
        <v>0</v>
      </c>
      <c r="O526" s="39">
        <f>Table3[[#This Row],[C&amp;I Incentive Disbursements]]/'[1]1.) CLM Reference'!$B$5</f>
        <v>0</v>
      </c>
    </row>
    <row r="527" spans="1:15" x14ac:dyDescent="0.25">
      <c r="A527" s="47">
        <v>9003494400</v>
      </c>
      <c r="B527" t="s">
        <v>1839</v>
      </c>
      <c r="C527" t="s">
        <v>1774</v>
      </c>
      <c r="D527" s="46">
        <f>Table3[[#This Row],[Residential CLM $ Collected]]+Table3[[#This Row],[C&amp;I CLM $ Collected]]</f>
        <v>59941.944404999995</v>
      </c>
      <c r="E527" s="39">
        <f>Table3[[#This Row],[CLM $ Collected ]]/'[1]1.) CLM Reference'!$B$4</f>
        <v>5.6630828247897214E-4</v>
      </c>
      <c r="F527" s="46">
        <f>Table3[[#This Row],[Residential Incentive Disbursements]]+Table3[[#This Row],[C&amp;I Incentive Disbursements]]</f>
        <v>14847.65</v>
      </c>
      <c r="G527" s="39">
        <f>Table3[[#This Row],[Incentive Disbursements]]/'[1]1.) CLM Reference'!$B$5</f>
        <v>1.674476904115462E-4</v>
      </c>
      <c r="H527" s="46">
        <v>59941.944404999995</v>
      </c>
      <c r="I527" s="39">
        <f>Table3[[#This Row],[Residential CLM $ Collected]]/'[1]1.) CLM Reference'!$B$4</f>
        <v>5.6630828247897214E-4</v>
      </c>
      <c r="J527" s="48">
        <v>14847.65</v>
      </c>
      <c r="K527" s="39">
        <f>Table3[[#This Row],[Residential Incentive Disbursements]]/'[1]1.) CLM Reference'!$B$5</f>
        <v>1.674476904115462E-4</v>
      </c>
      <c r="L527" s="40">
        <v>0</v>
      </c>
      <c r="M527" s="39">
        <f>Table3[[#This Row],[C&amp;I CLM $ Collected]]/'[1]1.) CLM Reference'!$B$4</f>
        <v>0</v>
      </c>
      <c r="N527" s="48">
        <v>0</v>
      </c>
      <c r="O527" s="39">
        <f>Table3[[#This Row],[C&amp;I Incentive Disbursements]]/'[1]1.) CLM Reference'!$B$5</f>
        <v>0</v>
      </c>
    </row>
    <row r="528" spans="1:15" x14ac:dyDescent="0.25">
      <c r="A528" s="47">
        <v>9003494500</v>
      </c>
      <c r="B528" t="s">
        <v>1839</v>
      </c>
      <c r="C528" t="s">
        <v>1774</v>
      </c>
      <c r="D528" s="46">
        <f>Table3[[#This Row],[Residential CLM $ Collected]]+Table3[[#This Row],[C&amp;I CLM $ Collected]]</f>
        <v>53039.538719999997</v>
      </c>
      <c r="E528" s="39">
        <f>Table3[[#This Row],[CLM $ Collected ]]/'[1]1.) CLM Reference'!$B$4</f>
        <v>5.0109702603332062E-4</v>
      </c>
      <c r="F528" s="46">
        <f>Table3[[#This Row],[Residential Incentive Disbursements]]+Table3[[#This Row],[C&amp;I Incentive Disbursements]]</f>
        <v>12575.04</v>
      </c>
      <c r="G528" s="39">
        <f>Table3[[#This Row],[Incentive Disbursements]]/'[1]1.) CLM Reference'!$B$5</f>
        <v>1.4181782334799178E-4</v>
      </c>
      <c r="H528" s="46">
        <v>53039.538719999997</v>
      </c>
      <c r="I528" s="39">
        <f>Table3[[#This Row],[Residential CLM $ Collected]]/'[1]1.) CLM Reference'!$B$4</f>
        <v>5.0109702603332062E-4</v>
      </c>
      <c r="J528" s="48">
        <v>12575.04</v>
      </c>
      <c r="K528" s="39">
        <f>Table3[[#This Row],[Residential Incentive Disbursements]]/'[1]1.) CLM Reference'!$B$5</f>
        <v>1.4181782334799178E-4</v>
      </c>
      <c r="L528" s="40">
        <v>0</v>
      </c>
      <c r="M528" s="39">
        <f>Table3[[#This Row],[C&amp;I CLM $ Collected]]/'[1]1.) CLM Reference'!$B$4</f>
        <v>0</v>
      </c>
      <c r="N528" s="48">
        <v>0</v>
      </c>
      <c r="O528" s="39">
        <f>Table3[[#This Row],[C&amp;I Incentive Disbursements]]/'[1]1.) CLM Reference'!$B$5</f>
        <v>0</v>
      </c>
    </row>
    <row r="529" spans="1:15" x14ac:dyDescent="0.25">
      <c r="A529" s="47">
        <v>9003494600</v>
      </c>
      <c r="B529" t="s">
        <v>1839</v>
      </c>
      <c r="C529" t="s">
        <v>1774</v>
      </c>
      <c r="D529" s="46">
        <f>Table3[[#This Row],[Residential CLM $ Collected]]+Table3[[#This Row],[C&amp;I CLM $ Collected]]</f>
        <v>44176.750379999998</v>
      </c>
      <c r="E529" s="39">
        <f>Table3[[#This Row],[CLM $ Collected ]]/'[1]1.) CLM Reference'!$B$4</f>
        <v>4.1736483328213918E-4</v>
      </c>
      <c r="F529" s="46">
        <f>Table3[[#This Row],[Residential Incentive Disbursements]]+Table3[[#This Row],[C&amp;I Incentive Disbursements]]</f>
        <v>5407.1599999999899</v>
      </c>
      <c r="G529" s="39">
        <f>Table3[[#This Row],[Incentive Disbursements]]/'[1]1.) CLM Reference'!$B$5</f>
        <v>6.098045506768374E-5</v>
      </c>
      <c r="H529" s="46">
        <v>44176.750379999998</v>
      </c>
      <c r="I529" s="39">
        <f>Table3[[#This Row],[Residential CLM $ Collected]]/'[1]1.) CLM Reference'!$B$4</f>
        <v>4.1736483328213918E-4</v>
      </c>
      <c r="J529" s="48">
        <v>5407.1599999999899</v>
      </c>
      <c r="K529" s="39">
        <f>Table3[[#This Row],[Residential Incentive Disbursements]]/'[1]1.) CLM Reference'!$B$5</f>
        <v>6.098045506768374E-5</v>
      </c>
      <c r="L529" s="40">
        <v>0</v>
      </c>
      <c r="M529" s="39">
        <f>Table3[[#This Row],[C&amp;I CLM $ Collected]]/'[1]1.) CLM Reference'!$B$4</f>
        <v>0</v>
      </c>
      <c r="N529" s="48">
        <v>0</v>
      </c>
      <c r="O529" s="39">
        <f>Table3[[#This Row],[C&amp;I Incentive Disbursements]]/'[1]1.) CLM Reference'!$B$5</f>
        <v>0</v>
      </c>
    </row>
    <row r="530" spans="1:15" x14ac:dyDescent="0.25">
      <c r="A530" s="47">
        <v>9001100100</v>
      </c>
      <c r="B530" t="s">
        <v>1838</v>
      </c>
      <c r="C530" t="s">
        <v>1774</v>
      </c>
      <c r="D530" s="46">
        <f>Table3[[#This Row],[Residential CLM $ Collected]]+Table3[[#This Row],[C&amp;I CLM $ Collected]]</f>
        <v>147.48803999999998</v>
      </c>
      <c r="E530" s="39">
        <f>Table3[[#This Row],[CLM $ Collected ]]/'[1]1.) CLM Reference'!$B$4</f>
        <v>1.3934098976546195E-6</v>
      </c>
      <c r="F530" s="46">
        <f>Table3[[#This Row],[Residential Incentive Disbursements]]+Table3[[#This Row],[C&amp;I Incentive Disbursements]]</f>
        <v>0</v>
      </c>
      <c r="G530" s="39">
        <f>Table3[[#This Row],[Incentive Disbursements]]/'[1]1.) CLM Reference'!$B$5</f>
        <v>0</v>
      </c>
      <c r="H530" s="46">
        <v>147.48803999999998</v>
      </c>
      <c r="I530" s="39">
        <f>Table3[[#This Row],[Residential CLM $ Collected]]/'[1]1.) CLM Reference'!$B$4</f>
        <v>1.3934098976546195E-6</v>
      </c>
      <c r="J530" s="48">
        <v>0</v>
      </c>
      <c r="K530" s="39">
        <f>Table3[[#This Row],[Residential Incentive Disbursements]]/'[1]1.) CLM Reference'!$B$5</f>
        <v>0</v>
      </c>
      <c r="L530" s="40">
        <v>0</v>
      </c>
      <c r="M530" s="39">
        <f>Table3[[#This Row],[C&amp;I CLM $ Collected]]/'[1]1.) CLM Reference'!$B$4</f>
        <v>0</v>
      </c>
      <c r="N530" s="48">
        <v>0</v>
      </c>
      <c r="O530" s="39">
        <f>Table3[[#This Row],[C&amp;I Incentive Disbursements]]/'[1]1.) CLM Reference'!$B$5</f>
        <v>0</v>
      </c>
    </row>
    <row r="531" spans="1:15" x14ac:dyDescent="0.25">
      <c r="A531" s="47">
        <v>9001100300</v>
      </c>
      <c r="B531" t="s">
        <v>1838</v>
      </c>
      <c r="C531" t="s">
        <v>1774</v>
      </c>
      <c r="D531" s="46">
        <f>Table3[[#This Row],[Residential CLM $ Collected]]+Table3[[#This Row],[C&amp;I CLM $ Collected]]</f>
        <v>1287.44721</v>
      </c>
      <c r="E531" s="39">
        <f>Table3[[#This Row],[CLM $ Collected ]]/'[1]1.) CLM Reference'!$B$4</f>
        <v>1.2163302767613059E-5</v>
      </c>
      <c r="F531" s="46">
        <f>Table3[[#This Row],[Residential Incentive Disbursements]]+Table3[[#This Row],[C&amp;I Incentive Disbursements]]</f>
        <v>0</v>
      </c>
      <c r="G531" s="39">
        <f>Table3[[#This Row],[Incentive Disbursements]]/'[1]1.) CLM Reference'!$B$5</f>
        <v>0</v>
      </c>
      <c r="H531" s="46">
        <v>1287.44721</v>
      </c>
      <c r="I531" s="39">
        <f>Table3[[#This Row],[Residential CLM $ Collected]]/'[1]1.) CLM Reference'!$B$4</f>
        <v>1.2163302767613059E-5</v>
      </c>
      <c r="J531" s="48">
        <v>0</v>
      </c>
      <c r="K531" s="39">
        <f>Table3[[#This Row],[Residential Incentive Disbursements]]/'[1]1.) CLM Reference'!$B$5</f>
        <v>0</v>
      </c>
      <c r="L531" s="40">
        <v>0</v>
      </c>
      <c r="M531" s="39">
        <f>Table3[[#This Row],[C&amp;I CLM $ Collected]]/'[1]1.) CLM Reference'!$B$4</f>
        <v>0</v>
      </c>
      <c r="N531" s="48">
        <v>0</v>
      </c>
      <c r="O531" s="39">
        <f>Table3[[#This Row],[C&amp;I Incentive Disbursements]]/'[1]1.) CLM Reference'!$B$5</f>
        <v>0</v>
      </c>
    </row>
    <row r="532" spans="1:15" x14ac:dyDescent="0.25">
      <c r="A532" s="47">
        <v>9001200302</v>
      </c>
      <c r="B532" t="s">
        <v>1838</v>
      </c>
      <c r="C532" t="s">
        <v>1774</v>
      </c>
      <c r="D532" s="46">
        <f>Table3[[#This Row],[Residential CLM $ Collected]]+Table3[[#This Row],[C&amp;I CLM $ Collected]]</f>
        <v>338.72012999999998</v>
      </c>
      <c r="E532" s="39">
        <f>Table3[[#This Row],[CLM $ Collected ]]/'[1]1.) CLM Reference'!$B$4</f>
        <v>3.2000966429336196E-6</v>
      </c>
      <c r="F532" s="46">
        <f>Table3[[#This Row],[Residential Incentive Disbursements]]+Table3[[#This Row],[C&amp;I Incentive Disbursements]]</f>
        <v>908.8</v>
      </c>
      <c r="G532" s="39">
        <f>Table3[[#This Row],[Incentive Disbursements]]/'[1]1.) CLM Reference'!$B$5</f>
        <v>1.0249195060902782E-5</v>
      </c>
      <c r="H532" s="46">
        <v>338.72012999999998</v>
      </c>
      <c r="I532" s="39">
        <f>Table3[[#This Row],[Residential CLM $ Collected]]/'[1]1.) CLM Reference'!$B$4</f>
        <v>3.2000966429336196E-6</v>
      </c>
      <c r="J532" s="48">
        <v>908.8</v>
      </c>
      <c r="K532" s="39">
        <f>Table3[[#This Row],[Residential Incentive Disbursements]]/'[1]1.) CLM Reference'!$B$5</f>
        <v>1.0249195060902782E-5</v>
      </c>
      <c r="L532" s="40">
        <v>0</v>
      </c>
      <c r="M532" s="39">
        <f>Table3[[#This Row],[C&amp;I CLM $ Collected]]/'[1]1.) CLM Reference'!$B$4</f>
        <v>0</v>
      </c>
      <c r="N532" s="48">
        <v>0</v>
      </c>
      <c r="O532" s="39">
        <f>Table3[[#This Row],[C&amp;I Incentive Disbursements]]/'[1]1.) CLM Reference'!$B$5</f>
        <v>0</v>
      </c>
    </row>
    <row r="533" spans="1:15" x14ac:dyDescent="0.25">
      <c r="A533" s="47">
        <v>9001205200</v>
      </c>
      <c r="B533" t="s">
        <v>1838</v>
      </c>
      <c r="C533" t="s">
        <v>1774</v>
      </c>
      <c r="D533" s="46">
        <f>Table3[[#This Row],[Residential CLM $ Collected]]+Table3[[#This Row],[C&amp;I CLM $ Collected]]</f>
        <v>836.06417999999996</v>
      </c>
      <c r="E533" s="39">
        <f>Table3[[#This Row],[CLM $ Collected ]]/'[1]1.) CLM Reference'!$B$4</f>
        <v>7.8988106661834648E-6</v>
      </c>
      <c r="F533" s="46">
        <f>Table3[[#This Row],[Residential Incentive Disbursements]]+Table3[[#This Row],[C&amp;I Incentive Disbursements]]</f>
        <v>468.849999999999</v>
      </c>
      <c r="G533" s="39">
        <f>Table3[[#This Row],[Incentive Disbursements]]/'[1]1.) CLM Reference'!$B$5</f>
        <v>5.2875606341376091E-6</v>
      </c>
      <c r="H533" s="46">
        <v>836.06417999999996</v>
      </c>
      <c r="I533" s="39">
        <f>Table3[[#This Row],[Residential CLM $ Collected]]/'[1]1.) CLM Reference'!$B$4</f>
        <v>7.8988106661834648E-6</v>
      </c>
      <c r="J533" s="48">
        <v>468.849999999999</v>
      </c>
      <c r="K533" s="39">
        <f>Table3[[#This Row],[Residential Incentive Disbursements]]/'[1]1.) CLM Reference'!$B$5</f>
        <v>5.2875606341376091E-6</v>
      </c>
      <c r="L533" s="40">
        <v>0</v>
      </c>
      <c r="M533" s="39">
        <f>Table3[[#This Row],[C&amp;I CLM $ Collected]]/'[1]1.) CLM Reference'!$B$4</f>
        <v>0</v>
      </c>
      <c r="N533" s="48">
        <v>0</v>
      </c>
      <c r="O533" s="39">
        <f>Table3[[#This Row],[C&amp;I Incentive Disbursements]]/'[1]1.) CLM Reference'!$B$5</f>
        <v>0</v>
      </c>
    </row>
    <row r="534" spans="1:15" x14ac:dyDescent="0.25">
      <c r="A534" s="47">
        <v>9001205300</v>
      </c>
      <c r="B534" t="s">
        <v>1838</v>
      </c>
      <c r="C534" t="s">
        <v>1774</v>
      </c>
      <c r="D534" s="46">
        <f>Table3[[#This Row],[Residential CLM $ Collected]]+Table3[[#This Row],[C&amp;I CLM $ Collected]]</f>
        <v>783.59966999999995</v>
      </c>
      <c r="E534" s="39">
        <f>Table3[[#This Row],[CLM $ Collected ]]/'[1]1.) CLM Reference'!$B$4</f>
        <v>7.4031462888576841E-6</v>
      </c>
      <c r="F534" s="46">
        <f>Table3[[#This Row],[Residential Incentive Disbursements]]+Table3[[#This Row],[C&amp;I Incentive Disbursements]]</f>
        <v>0</v>
      </c>
      <c r="G534" s="39">
        <f>Table3[[#This Row],[Incentive Disbursements]]/'[1]1.) CLM Reference'!$B$5</f>
        <v>0</v>
      </c>
      <c r="H534" s="46">
        <v>783.59966999999995</v>
      </c>
      <c r="I534" s="39">
        <f>Table3[[#This Row],[Residential CLM $ Collected]]/'[1]1.) CLM Reference'!$B$4</f>
        <v>7.4031462888576841E-6</v>
      </c>
      <c r="J534" s="48">
        <v>0</v>
      </c>
      <c r="K534" s="39">
        <f>Table3[[#This Row],[Residential Incentive Disbursements]]/'[1]1.) CLM Reference'!$B$5</f>
        <v>0</v>
      </c>
      <c r="L534" s="40">
        <v>0</v>
      </c>
      <c r="M534" s="39">
        <f>Table3[[#This Row],[C&amp;I CLM $ Collected]]/'[1]1.) CLM Reference'!$B$4</f>
        <v>0</v>
      </c>
      <c r="N534" s="48">
        <v>0</v>
      </c>
      <c r="O534" s="39">
        <f>Table3[[#This Row],[C&amp;I Incentive Disbursements]]/'[1]1.) CLM Reference'!$B$5</f>
        <v>0</v>
      </c>
    </row>
    <row r="535" spans="1:15" x14ac:dyDescent="0.25">
      <c r="A535" s="47">
        <v>9001230100</v>
      </c>
      <c r="B535" t="s">
        <v>1838</v>
      </c>
      <c r="C535" t="s">
        <v>1774</v>
      </c>
      <c r="D535" s="46">
        <f>Table3[[#This Row],[Residential CLM $ Collected]]+Table3[[#This Row],[C&amp;I CLM $ Collected]]</f>
        <v>400913.44202699943</v>
      </c>
      <c r="E535" s="39">
        <f>Table3[[#This Row],[CLM $ Collected ]]/'[1]1.) CLM Reference'!$B$4</f>
        <v>3.7876749750230766E-3</v>
      </c>
      <c r="F535" s="46">
        <f>Table3[[#This Row],[Residential Incentive Disbursements]]+Table3[[#This Row],[C&amp;I Incentive Disbursements]]</f>
        <v>294034.06</v>
      </c>
      <c r="G535" s="39">
        <f>Table3[[#This Row],[Incentive Disbursements]]/'[1]1.) CLM Reference'!$B$5</f>
        <v>3.3160348101773682E-3</v>
      </c>
      <c r="H535" s="46">
        <v>281241.17746199941</v>
      </c>
      <c r="I535" s="39">
        <f>Table3[[#This Row],[Residential CLM $ Collected]]/'[1]1.) CLM Reference'!$B$4</f>
        <v>2.6570577539954381E-3</v>
      </c>
      <c r="J535" s="48">
        <v>282251.06</v>
      </c>
      <c r="K535" s="39">
        <f>Table3[[#This Row],[Residential Incentive Disbursements]]/'[1]1.) CLM Reference'!$B$5</f>
        <v>3.1831493949016007E-3</v>
      </c>
      <c r="L535" s="40">
        <v>119672.26456499999</v>
      </c>
      <c r="M535" s="39">
        <f>Table3[[#This Row],[C&amp;I CLM $ Collected]]/'[1]1.) CLM Reference'!$B$4</f>
        <v>1.1306172210276387E-3</v>
      </c>
      <c r="N535" s="48">
        <v>11783</v>
      </c>
      <c r="O535" s="39">
        <f>Table3[[#This Row],[C&amp;I Incentive Disbursements]]/'[1]1.) CLM Reference'!$B$5</f>
        <v>1.3288541527576748E-4</v>
      </c>
    </row>
    <row r="536" spans="1:15" x14ac:dyDescent="0.25">
      <c r="A536" s="47">
        <v>9001230200</v>
      </c>
      <c r="B536" t="s">
        <v>1838</v>
      </c>
      <c r="C536" t="s">
        <v>1774</v>
      </c>
      <c r="D536" s="46">
        <f>Table3[[#This Row],[Residential CLM $ Collected]]+Table3[[#This Row],[C&amp;I CLM $ Collected]]</f>
        <v>34742.270114999999</v>
      </c>
      <c r="E536" s="39">
        <f>Table3[[#This Row],[CLM $ Collected ]]/'[1]1.) CLM Reference'!$B$4</f>
        <v>3.2823151657064055E-4</v>
      </c>
      <c r="F536" s="46">
        <f>Table3[[#This Row],[Residential Incentive Disbursements]]+Table3[[#This Row],[C&amp;I Incentive Disbursements]]</f>
        <v>6246.64</v>
      </c>
      <c r="G536" s="39">
        <f>Table3[[#This Row],[Incentive Disbursements]]/'[1]1.) CLM Reference'!$B$5</f>
        <v>7.0447878339830283E-5</v>
      </c>
      <c r="H536" s="46">
        <v>34742.270114999999</v>
      </c>
      <c r="I536" s="39">
        <f>Table3[[#This Row],[Residential CLM $ Collected]]/'[1]1.) CLM Reference'!$B$4</f>
        <v>3.2823151657064055E-4</v>
      </c>
      <c r="J536" s="48">
        <v>6246.64</v>
      </c>
      <c r="K536" s="39">
        <f>Table3[[#This Row],[Residential Incentive Disbursements]]/'[1]1.) CLM Reference'!$B$5</f>
        <v>7.0447878339830283E-5</v>
      </c>
      <c r="L536" s="40">
        <v>0</v>
      </c>
      <c r="M536" s="39">
        <f>Table3[[#This Row],[C&amp;I CLM $ Collected]]/'[1]1.) CLM Reference'!$B$4</f>
        <v>0</v>
      </c>
      <c r="N536" s="48">
        <v>0</v>
      </c>
      <c r="O536" s="39">
        <f>Table3[[#This Row],[C&amp;I Incentive Disbursements]]/'[1]1.) CLM Reference'!$B$5</f>
        <v>0</v>
      </c>
    </row>
    <row r="537" spans="1:15" x14ac:dyDescent="0.25">
      <c r="A537" s="47">
        <v>9001230300</v>
      </c>
      <c r="B537" t="s">
        <v>1838</v>
      </c>
      <c r="C537" t="s">
        <v>1774</v>
      </c>
      <c r="D537" s="46">
        <f>Table3[[#This Row],[Residential CLM $ Collected]]+Table3[[#This Row],[C&amp;I CLM $ Collected]]</f>
        <v>57671.833463999435</v>
      </c>
      <c r="E537" s="39">
        <f>Table3[[#This Row],[CLM $ Collected ]]/'[1]1.) CLM Reference'!$B$4</f>
        <v>5.4486115324758346E-4</v>
      </c>
      <c r="F537" s="46">
        <f>Table3[[#This Row],[Residential Incentive Disbursements]]+Table3[[#This Row],[C&amp;I Incentive Disbursements]]</f>
        <v>39479.43</v>
      </c>
      <c r="G537" s="39">
        <f>Table3[[#This Row],[Incentive Disbursements]]/'[1]1.) CLM Reference'!$B$5</f>
        <v>4.4523809304935862E-4</v>
      </c>
      <c r="H537" s="46">
        <v>57671.833463999435</v>
      </c>
      <c r="I537" s="39">
        <f>Table3[[#This Row],[Residential CLM $ Collected]]/'[1]1.) CLM Reference'!$B$4</f>
        <v>5.4486115324758346E-4</v>
      </c>
      <c r="J537" s="48">
        <v>39479.43</v>
      </c>
      <c r="K537" s="39">
        <f>Table3[[#This Row],[Residential Incentive Disbursements]]/'[1]1.) CLM Reference'!$B$5</f>
        <v>4.4523809304935862E-4</v>
      </c>
      <c r="L537" s="40">
        <v>0</v>
      </c>
      <c r="M537" s="39">
        <f>Table3[[#This Row],[C&amp;I CLM $ Collected]]/'[1]1.) CLM Reference'!$B$4</f>
        <v>0</v>
      </c>
      <c r="N537" s="48">
        <v>0</v>
      </c>
      <c r="O537" s="39">
        <f>Table3[[#This Row],[C&amp;I Incentive Disbursements]]/'[1]1.) CLM Reference'!$B$5</f>
        <v>0</v>
      </c>
    </row>
    <row r="538" spans="1:15" x14ac:dyDescent="0.25">
      <c r="A538" s="47">
        <v>9001230400</v>
      </c>
      <c r="B538" t="s">
        <v>1838</v>
      </c>
      <c r="C538" t="s">
        <v>1774</v>
      </c>
      <c r="D538" s="46">
        <f>Table3[[#This Row],[Residential CLM $ Collected]]+Table3[[#This Row],[C&amp;I CLM $ Collected]]</f>
        <v>93919.278221999994</v>
      </c>
      <c r="E538" s="39">
        <f>Table3[[#This Row],[CLM $ Collected ]]/'[1]1.) CLM Reference'!$B$4</f>
        <v>8.8731297707334608E-4</v>
      </c>
      <c r="F538" s="46">
        <f>Table3[[#This Row],[Residential Incentive Disbursements]]+Table3[[#This Row],[C&amp;I Incentive Disbursements]]</f>
        <v>49938.739999999903</v>
      </c>
      <c r="G538" s="39">
        <f>Table3[[#This Row],[Incentive Disbursements]]/'[1]1.) CLM Reference'!$B$5</f>
        <v>5.6319529858682568E-4</v>
      </c>
      <c r="H538" s="46">
        <v>93919.278221999994</v>
      </c>
      <c r="I538" s="39">
        <f>Table3[[#This Row],[Residential CLM $ Collected]]/'[1]1.) CLM Reference'!$B$4</f>
        <v>8.8731297707334608E-4</v>
      </c>
      <c r="J538" s="48">
        <v>49938.739999999903</v>
      </c>
      <c r="K538" s="39">
        <f>Table3[[#This Row],[Residential Incentive Disbursements]]/'[1]1.) CLM Reference'!$B$5</f>
        <v>5.6319529858682568E-4</v>
      </c>
      <c r="L538" s="40">
        <v>0</v>
      </c>
      <c r="M538" s="39">
        <f>Table3[[#This Row],[C&amp;I CLM $ Collected]]/'[1]1.) CLM Reference'!$B$4</f>
        <v>0</v>
      </c>
      <c r="N538" s="48">
        <v>0</v>
      </c>
      <c r="O538" s="39">
        <f>Table3[[#This Row],[C&amp;I Incentive Disbursements]]/'[1]1.) CLM Reference'!$B$5</f>
        <v>0</v>
      </c>
    </row>
    <row r="539" spans="1:15" x14ac:dyDescent="0.25">
      <c r="A539" s="47">
        <v>9001230501</v>
      </c>
      <c r="B539" t="s">
        <v>1838</v>
      </c>
      <c r="C539" t="s">
        <v>1774</v>
      </c>
      <c r="D539" s="46">
        <f>Table3[[#This Row],[Residential CLM $ Collected]]+Table3[[#This Row],[C&amp;I CLM $ Collected]]</f>
        <v>66734.531828999432</v>
      </c>
      <c r="E539" s="39">
        <f>Table3[[#This Row],[CLM $ Collected ]]/'[1]1.) CLM Reference'!$B$4</f>
        <v>6.3048201851401001E-4</v>
      </c>
      <c r="F539" s="46">
        <f>Table3[[#This Row],[Residential Incentive Disbursements]]+Table3[[#This Row],[C&amp;I Incentive Disbursements]]</f>
        <v>15146.47</v>
      </c>
      <c r="G539" s="39">
        <f>Table3[[#This Row],[Incentive Disbursements]]/'[1]1.) CLM Reference'!$B$5</f>
        <v>1.708176997294368E-4</v>
      </c>
      <c r="H539" s="46">
        <v>66734.531828999432</v>
      </c>
      <c r="I539" s="39">
        <f>Table3[[#This Row],[Residential CLM $ Collected]]/'[1]1.) CLM Reference'!$B$4</f>
        <v>6.3048201851401001E-4</v>
      </c>
      <c r="J539" s="48">
        <v>15146.47</v>
      </c>
      <c r="K539" s="39">
        <f>Table3[[#This Row],[Residential Incentive Disbursements]]/'[1]1.) CLM Reference'!$B$5</f>
        <v>1.708176997294368E-4</v>
      </c>
      <c r="L539" s="40">
        <v>0</v>
      </c>
      <c r="M539" s="39">
        <f>Table3[[#This Row],[C&amp;I CLM $ Collected]]/'[1]1.) CLM Reference'!$B$4</f>
        <v>0</v>
      </c>
      <c r="N539" s="48">
        <v>0</v>
      </c>
      <c r="O539" s="39">
        <f>Table3[[#This Row],[C&amp;I Incentive Disbursements]]/'[1]1.) CLM Reference'!$B$5</f>
        <v>0</v>
      </c>
    </row>
    <row r="540" spans="1:15" x14ac:dyDescent="0.25">
      <c r="A540" s="47">
        <v>9001230502</v>
      </c>
      <c r="B540" t="s">
        <v>1838</v>
      </c>
      <c r="C540" t="s">
        <v>1774</v>
      </c>
      <c r="D540" s="46">
        <f>Table3[[#This Row],[Residential CLM $ Collected]]+Table3[[#This Row],[C&amp;I CLM $ Collected]]</f>
        <v>62494.020476999991</v>
      </c>
      <c r="E540" s="39">
        <f>Table3[[#This Row],[CLM $ Collected ]]/'[1]1.) CLM Reference'!$B$4</f>
        <v>5.9041930909707835E-4</v>
      </c>
      <c r="F540" s="46">
        <f>Table3[[#This Row],[Residential Incentive Disbursements]]+Table3[[#This Row],[C&amp;I Incentive Disbursements]]</f>
        <v>16864.529999999901</v>
      </c>
      <c r="G540" s="39">
        <f>Table3[[#This Row],[Incentive Disbursements]]/'[1]1.) CLM Reference'!$B$5</f>
        <v>1.9019350526017361E-4</v>
      </c>
      <c r="H540" s="46">
        <v>62494.020476999991</v>
      </c>
      <c r="I540" s="39">
        <f>Table3[[#This Row],[Residential CLM $ Collected]]/'[1]1.) CLM Reference'!$B$4</f>
        <v>5.9041930909707835E-4</v>
      </c>
      <c r="J540" s="48">
        <v>16864.529999999901</v>
      </c>
      <c r="K540" s="39">
        <f>Table3[[#This Row],[Residential Incentive Disbursements]]/'[1]1.) CLM Reference'!$B$5</f>
        <v>1.9019350526017361E-4</v>
      </c>
      <c r="L540" s="40">
        <v>0</v>
      </c>
      <c r="M540" s="39">
        <f>Table3[[#This Row],[C&amp;I CLM $ Collected]]/'[1]1.) CLM Reference'!$B$4</f>
        <v>0</v>
      </c>
      <c r="N540" s="48">
        <v>0</v>
      </c>
      <c r="O540" s="39">
        <f>Table3[[#This Row],[C&amp;I Incentive Disbursements]]/'[1]1.) CLM Reference'!$B$5</f>
        <v>0</v>
      </c>
    </row>
    <row r="541" spans="1:15" x14ac:dyDescent="0.25">
      <c r="A541" s="47">
        <v>9005296100</v>
      </c>
      <c r="B541" t="s">
        <v>1837</v>
      </c>
      <c r="C541" t="s">
        <v>1774</v>
      </c>
      <c r="D541" s="46">
        <f>Table3[[#This Row],[Residential CLM $ Collected]]+Table3[[#This Row],[C&amp;I CLM $ Collected]]</f>
        <v>132.43419</v>
      </c>
      <c r="E541" s="39">
        <f>Table3[[#This Row],[CLM $ Collected ]]/'[1]1.) CLM Reference'!$B$4</f>
        <v>1.2511869513885494E-6</v>
      </c>
      <c r="F541" s="46">
        <f>Table3[[#This Row],[Residential Incentive Disbursements]]+Table3[[#This Row],[C&amp;I Incentive Disbursements]]</f>
        <v>0</v>
      </c>
      <c r="G541" s="39">
        <f>Table3[[#This Row],[Incentive Disbursements]]/'[1]1.) CLM Reference'!$B$5</f>
        <v>0</v>
      </c>
      <c r="H541" s="46">
        <v>132.43419</v>
      </c>
      <c r="I541" s="39">
        <f>Table3[[#This Row],[Residential CLM $ Collected]]/'[1]1.) CLM Reference'!$B$4</f>
        <v>1.2511869513885494E-6</v>
      </c>
      <c r="J541" s="48">
        <v>0</v>
      </c>
      <c r="K541" s="39">
        <f>Table3[[#This Row],[Residential Incentive Disbursements]]/'[1]1.) CLM Reference'!$B$5</f>
        <v>0</v>
      </c>
      <c r="L541" s="40">
        <v>0</v>
      </c>
      <c r="M541" s="39">
        <f>Table3[[#This Row],[C&amp;I CLM $ Collected]]/'[1]1.) CLM Reference'!$B$4</f>
        <v>0</v>
      </c>
      <c r="N541" s="48">
        <v>0</v>
      </c>
      <c r="O541" s="39">
        <f>Table3[[#This Row],[C&amp;I Incentive Disbursements]]/'[1]1.) CLM Reference'!$B$5</f>
        <v>0</v>
      </c>
    </row>
    <row r="542" spans="1:15" x14ac:dyDescent="0.25">
      <c r="A542" s="47">
        <v>9005425600</v>
      </c>
      <c r="B542" t="s">
        <v>1837</v>
      </c>
      <c r="C542" t="s">
        <v>1774</v>
      </c>
      <c r="D542" s="46">
        <f>Table3[[#This Row],[Residential CLM $ Collected]]+Table3[[#This Row],[C&amp;I CLM $ Collected]]</f>
        <v>49534.634457</v>
      </c>
      <c r="E542" s="39">
        <f>Table3[[#This Row],[CLM $ Collected ]]/'[1]1.) CLM Reference'!$B$4</f>
        <v>4.6798404758167076E-4</v>
      </c>
      <c r="F542" s="46">
        <f>Table3[[#This Row],[Residential Incentive Disbursements]]+Table3[[#This Row],[C&amp;I Incentive Disbursements]]</f>
        <v>40790.420000000006</v>
      </c>
      <c r="G542" s="39">
        <f>Table3[[#This Row],[Incentive Disbursements]]/'[1]1.) CLM Reference'!$B$5</f>
        <v>4.6002307569998913E-4</v>
      </c>
      <c r="H542" s="46">
        <v>39347.508753000002</v>
      </c>
      <c r="I542" s="39">
        <f>Table3[[#This Row],[Residential CLM $ Collected]]/'[1]1.) CLM Reference'!$B$4</f>
        <v>3.7174002817097566E-4</v>
      </c>
      <c r="J542" s="48">
        <v>35336.730000000003</v>
      </c>
      <c r="K542" s="39">
        <f>Table3[[#This Row],[Residential Incentive Disbursements]]/'[1]1.) CLM Reference'!$B$5</f>
        <v>3.9851786816071214E-4</v>
      </c>
      <c r="L542" s="40">
        <v>10187.125704</v>
      </c>
      <c r="M542" s="39">
        <f>Table3[[#This Row],[C&amp;I CLM $ Collected]]/'[1]1.) CLM Reference'!$B$4</f>
        <v>9.624401941069516E-5</v>
      </c>
      <c r="N542" s="48">
        <v>5453.69</v>
      </c>
      <c r="O542" s="39">
        <f>Table3[[#This Row],[C&amp;I Incentive Disbursements]]/'[1]1.) CLM Reference'!$B$5</f>
        <v>6.1505207539276944E-5</v>
      </c>
    </row>
    <row r="543" spans="1:15" x14ac:dyDescent="0.25">
      <c r="A543" s="47">
        <v>9005260200</v>
      </c>
      <c r="B543" t="s">
        <v>1836</v>
      </c>
      <c r="C543" t="s">
        <v>1774</v>
      </c>
      <c r="D543" s="46">
        <f>Table3[[#This Row],[Residential CLM $ Collected]]+Table3[[#This Row],[C&amp;I CLM $ Collected]]</f>
        <v>76422.966857999942</v>
      </c>
      <c r="E543" s="39">
        <f>Table3[[#This Row],[CLM $ Collected ]]/'[1]1.) CLM Reference'!$B$4</f>
        <v>7.2201460150984507E-4</v>
      </c>
      <c r="F543" s="46">
        <f>Table3[[#This Row],[Residential Incentive Disbursements]]+Table3[[#This Row],[C&amp;I Incentive Disbursements]]</f>
        <v>11134.049999999899</v>
      </c>
      <c r="G543" s="39">
        <f>Table3[[#This Row],[Incentive Disbursements]]/'[1]1.) CLM Reference'!$B$5</f>
        <v>1.2556673665035605E-4</v>
      </c>
      <c r="H543" s="46">
        <v>50542.720199999996</v>
      </c>
      <c r="I543" s="39">
        <f>Table3[[#This Row],[Residential CLM $ Collected]]/'[1]1.) CLM Reference'!$B$4</f>
        <v>4.7750805137194904E-4</v>
      </c>
      <c r="J543" s="48">
        <v>10621.049999999899</v>
      </c>
      <c r="K543" s="39">
        <f>Table3[[#This Row],[Residential Incentive Disbursements]]/'[1]1.) CLM Reference'!$B$5</f>
        <v>1.1978126452640895E-4</v>
      </c>
      <c r="L543" s="40">
        <v>25880.246657999942</v>
      </c>
      <c r="M543" s="39">
        <f>Table3[[#This Row],[C&amp;I CLM $ Collected]]/'[1]1.) CLM Reference'!$B$4</f>
        <v>2.4450655013789598E-4</v>
      </c>
      <c r="N543" s="48">
        <v>513</v>
      </c>
      <c r="O543" s="39">
        <f>Table3[[#This Row],[C&amp;I Incentive Disbursements]]/'[1]1.) CLM Reference'!$B$5</f>
        <v>5.7854721239471028E-6</v>
      </c>
    </row>
    <row r="544" spans="1:15" x14ac:dyDescent="0.25">
      <c r="A544" s="47">
        <v>9011707100</v>
      </c>
      <c r="B544" t="s">
        <v>1835</v>
      </c>
      <c r="C544" t="s">
        <v>1774</v>
      </c>
      <c r="D544" s="46">
        <f>Table3[[#This Row],[Residential CLM $ Collected]]+Table3[[#This Row],[C&amp;I CLM $ Collected]]</f>
        <v>145559.08842299995</v>
      </c>
      <c r="E544" s="39">
        <f>Table3[[#This Row],[CLM $ Collected ]]/'[1]1.) CLM Reference'!$B$4</f>
        <v>1.3751859100045814E-3</v>
      </c>
      <c r="F544" s="46">
        <f>Table3[[#This Row],[Residential Incentive Disbursements]]+Table3[[#This Row],[C&amp;I Incentive Disbursements]]</f>
        <v>101255.6599999998</v>
      </c>
      <c r="G544" s="39">
        <f>Table3[[#This Row],[Incentive Disbursements]]/'[1]1.) CLM Reference'!$B$5</f>
        <v>1.1419333300621141E-3</v>
      </c>
      <c r="H544" s="46">
        <v>112401.15352200001</v>
      </c>
      <c r="I544" s="39">
        <f>Table3[[#This Row],[Residential CLM $ Collected]]/'[1]1.) CLM Reference'!$B$4</f>
        <v>1.0619225791145589E-3</v>
      </c>
      <c r="J544" s="48">
        <v>88181.599999999904</v>
      </c>
      <c r="K544" s="39">
        <f>Table3[[#This Row],[Residential Incentive Disbursements]]/'[1]1.) CLM Reference'!$B$5</f>
        <v>9.9448769716384668E-4</v>
      </c>
      <c r="L544" s="40">
        <v>33157.934900999942</v>
      </c>
      <c r="M544" s="39">
        <f>Table3[[#This Row],[C&amp;I CLM $ Collected]]/'[1]1.) CLM Reference'!$B$4</f>
        <v>3.1326333089002245E-4</v>
      </c>
      <c r="N544" s="48">
        <v>13074.059999999899</v>
      </c>
      <c r="O544" s="39">
        <f>Table3[[#This Row],[C&amp;I Incentive Disbursements]]/'[1]1.) CLM Reference'!$B$5</f>
        <v>1.474456328982676E-4</v>
      </c>
    </row>
    <row r="545" spans="1:15" x14ac:dyDescent="0.25">
      <c r="A545" s="47">
        <v>9011708100</v>
      </c>
      <c r="B545" t="s">
        <v>1835</v>
      </c>
      <c r="C545" t="s">
        <v>1774</v>
      </c>
      <c r="D545" s="46">
        <f>Table3[[#This Row],[Residential CLM $ Collected]]+Table3[[#This Row],[C&amp;I CLM $ Collected]]</f>
        <v>239.63687999999999</v>
      </c>
      <c r="E545" s="39">
        <f>Table3[[#This Row],[CLM $ Collected ]]/'[1]1.) CLM Reference'!$B$4</f>
        <v>2.2639964598829325E-6</v>
      </c>
      <c r="F545" s="46">
        <f>Table3[[#This Row],[Residential Incentive Disbursements]]+Table3[[#This Row],[C&amp;I Incentive Disbursements]]</f>
        <v>0</v>
      </c>
      <c r="G545" s="39">
        <f>Table3[[#This Row],[Incentive Disbursements]]/'[1]1.) CLM Reference'!$B$5</f>
        <v>0</v>
      </c>
      <c r="H545" s="46">
        <v>239.63687999999999</v>
      </c>
      <c r="I545" s="39">
        <f>Table3[[#This Row],[Residential CLM $ Collected]]/'[1]1.) CLM Reference'!$B$4</f>
        <v>2.2639964598829325E-6</v>
      </c>
      <c r="J545" s="48">
        <v>0</v>
      </c>
      <c r="K545" s="39">
        <f>Table3[[#This Row],[Residential Incentive Disbursements]]/'[1]1.) CLM Reference'!$B$5</f>
        <v>0</v>
      </c>
      <c r="L545" s="40">
        <v>0</v>
      </c>
      <c r="M545" s="39">
        <f>Table3[[#This Row],[C&amp;I CLM $ Collected]]/'[1]1.) CLM Reference'!$B$4</f>
        <v>0</v>
      </c>
      <c r="N545" s="48">
        <v>0</v>
      </c>
      <c r="O545" s="39">
        <f>Table3[[#This Row],[C&amp;I Incentive Disbursements]]/'[1]1.) CLM Reference'!$B$5</f>
        <v>0</v>
      </c>
    </row>
    <row r="546" spans="1:15" x14ac:dyDescent="0.25">
      <c r="A546" s="47">
        <v>9001035300</v>
      </c>
      <c r="B546" t="s">
        <v>1834</v>
      </c>
      <c r="C546" t="s">
        <v>1774</v>
      </c>
      <c r="D546" s="46">
        <f>Table3[[#This Row],[Residential CLM $ Collected]]+Table3[[#This Row],[C&amp;I CLM $ Collected]]</f>
        <v>666.23633999999993</v>
      </c>
      <c r="E546" s="39">
        <f>Table3[[#This Row],[CLM $ Collected ]]/'[1]1.) CLM Reference'!$B$4</f>
        <v>6.2943429876292898E-6</v>
      </c>
      <c r="F546" s="46">
        <f>Table3[[#This Row],[Residential Incentive Disbursements]]+Table3[[#This Row],[C&amp;I Incentive Disbursements]]</f>
        <v>921.53999999999905</v>
      </c>
      <c r="G546" s="39">
        <f>Table3[[#This Row],[Incentive Disbursements]]/'[1]1.) CLM Reference'!$B$5</f>
        <v>1.0392873257509178E-5</v>
      </c>
      <c r="H546" s="46">
        <v>666.23633999999993</v>
      </c>
      <c r="I546" s="39">
        <f>Table3[[#This Row],[Residential CLM $ Collected]]/'[1]1.) CLM Reference'!$B$4</f>
        <v>6.2943429876292898E-6</v>
      </c>
      <c r="J546" s="48">
        <v>921.53999999999905</v>
      </c>
      <c r="K546" s="39">
        <f>Table3[[#This Row],[Residential Incentive Disbursements]]/'[1]1.) CLM Reference'!$B$5</f>
        <v>1.0392873257509178E-5</v>
      </c>
      <c r="L546" s="40">
        <v>0</v>
      </c>
      <c r="M546" s="39">
        <f>Table3[[#This Row],[C&amp;I CLM $ Collected]]/'[1]1.) CLM Reference'!$B$4</f>
        <v>0</v>
      </c>
      <c r="N546" s="48">
        <v>0</v>
      </c>
      <c r="O546" s="39">
        <f>Table3[[#This Row],[C&amp;I Incentive Disbursements]]/'[1]1.) CLM Reference'!$B$5</f>
        <v>0</v>
      </c>
    </row>
    <row r="547" spans="1:15" x14ac:dyDescent="0.25">
      <c r="A547" s="47">
        <v>9001035400</v>
      </c>
      <c r="B547" t="s">
        <v>1834</v>
      </c>
      <c r="C547" t="s">
        <v>1774</v>
      </c>
      <c r="D547" s="46">
        <f>Table3[[#This Row],[Residential CLM $ Collected]]+Table3[[#This Row],[C&amp;I CLM $ Collected]]</f>
        <v>3096.4646789999942</v>
      </c>
      <c r="E547" s="39">
        <f>Table3[[#This Row],[CLM $ Collected ]]/'[1]1.) CLM Reference'!$B$4</f>
        <v>2.9254199401229596E-5</v>
      </c>
      <c r="F547" s="46">
        <f>Table3[[#This Row],[Residential Incentive Disbursements]]+Table3[[#This Row],[C&amp;I Incentive Disbursements]]</f>
        <v>0</v>
      </c>
      <c r="G547" s="39">
        <f>Table3[[#This Row],[Incentive Disbursements]]/'[1]1.) CLM Reference'!$B$5</f>
        <v>0</v>
      </c>
      <c r="H547" s="46">
        <v>3096.4646789999942</v>
      </c>
      <c r="I547" s="39">
        <f>Table3[[#This Row],[Residential CLM $ Collected]]/'[1]1.) CLM Reference'!$B$4</f>
        <v>2.9254199401229596E-5</v>
      </c>
      <c r="J547" s="48">
        <v>0</v>
      </c>
      <c r="K547" s="39">
        <f>Table3[[#This Row],[Residential Incentive Disbursements]]/'[1]1.) CLM Reference'!$B$5</f>
        <v>0</v>
      </c>
      <c r="L547" s="40">
        <v>0</v>
      </c>
      <c r="M547" s="39">
        <f>Table3[[#This Row],[C&amp;I CLM $ Collected]]/'[1]1.) CLM Reference'!$B$4</f>
        <v>0</v>
      </c>
      <c r="N547" s="48">
        <v>0</v>
      </c>
      <c r="O547" s="39">
        <f>Table3[[#This Row],[C&amp;I Incentive Disbursements]]/'[1]1.) CLM Reference'!$B$5</f>
        <v>0</v>
      </c>
    </row>
    <row r="548" spans="1:15" x14ac:dyDescent="0.25">
      <c r="A548" s="47">
        <v>9001042500</v>
      </c>
      <c r="B548" t="s">
        <v>1834</v>
      </c>
      <c r="C548" t="s">
        <v>1774</v>
      </c>
      <c r="D548" s="46">
        <f>Table3[[#This Row],[Residential CLM $ Collected]]+Table3[[#This Row],[C&amp;I CLM $ Collected]]</f>
        <v>62286.645329999999</v>
      </c>
      <c r="E548" s="39">
        <f>Table3[[#This Row],[CLM $ Collected ]]/'[1]1.) CLM Reference'!$B$4</f>
        <v>5.8846010899951543E-4</v>
      </c>
      <c r="F548" s="46">
        <f>Table3[[#This Row],[Residential Incentive Disbursements]]+Table3[[#This Row],[C&amp;I Incentive Disbursements]]</f>
        <v>16365.28</v>
      </c>
      <c r="G548" s="39">
        <f>Table3[[#This Row],[Incentive Disbursements]]/'[1]1.) CLM Reference'!$B$5</f>
        <v>1.8456310183350691E-4</v>
      </c>
      <c r="H548" s="46">
        <v>62286.645329999999</v>
      </c>
      <c r="I548" s="39">
        <f>Table3[[#This Row],[Residential CLM $ Collected]]/'[1]1.) CLM Reference'!$B$4</f>
        <v>5.8846010899951543E-4</v>
      </c>
      <c r="J548" s="48">
        <v>16365.28</v>
      </c>
      <c r="K548" s="39">
        <f>Table3[[#This Row],[Residential Incentive Disbursements]]/'[1]1.) CLM Reference'!$B$5</f>
        <v>1.8456310183350691E-4</v>
      </c>
      <c r="L548" s="40">
        <v>0</v>
      </c>
      <c r="M548" s="39">
        <f>Table3[[#This Row],[C&amp;I CLM $ Collected]]/'[1]1.) CLM Reference'!$B$4</f>
        <v>0</v>
      </c>
      <c r="N548" s="48">
        <v>0</v>
      </c>
      <c r="O548" s="39">
        <f>Table3[[#This Row],[C&amp;I Incentive Disbursements]]/'[1]1.) CLM Reference'!$B$5</f>
        <v>0</v>
      </c>
    </row>
    <row r="549" spans="1:15" x14ac:dyDescent="0.25">
      <c r="A549" s="47">
        <v>9001042600</v>
      </c>
      <c r="B549" t="s">
        <v>1834</v>
      </c>
      <c r="C549" t="s">
        <v>1774</v>
      </c>
      <c r="D549" s="46">
        <f>Table3[[#This Row],[Residential CLM $ Collected]]+Table3[[#This Row],[C&amp;I CLM $ Collected]]</f>
        <v>59610.777848999431</v>
      </c>
      <c r="E549" s="39">
        <f>Table3[[#This Row],[CLM $ Collected ]]/'[1]1.) CLM Reference'!$B$4</f>
        <v>5.6317954907860032E-4</v>
      </c>
      <c r="F549" s="46">
        <f>Table3[[#This Row],[Residential Incentive Disbursements]]+Table3[[#This Row],[C&amp;I Incentive Disbursements]]</f>
        <v>12723.48</v>
      </c>
      <c r="G549" s="39">
        <f>Table3[[#This Row],[Incentive Disbursements]]/'[1]1.) CLM Reference'!$B$5</f>
        <v>1.4349188861520173E-4</v>
      </c>
      <c r="H549" s="46">
        <v>59610.777848999431</v>
      </c>
      <c r="I549" s="39">
        <f>Table3[[#This Row],[Residential CLM $ Collected]]/'[1]1.) CLM Reference'!$B$4</f>
        <v>5.6317954907860032E-4</v>
      </c>
      <c r="J549" s="48">
        <v>12723.48</v>
      </c>
      <c r="K549" s="39">
        <f>Table3[[#This Row],[Residential Incentive Disbursements]]/'[1]1.) CLM Reference'!$B$5</f>
        <v>1.4349188861520173E-4</v>
      </c>
      <c r="L549" s="40">
        <v>0</v>
      </c>
      <c r="M549" s="39">
        <f>Table3[[#This Row],[C&amp;I CLM $ Collected]]/'[1]1.) CLM Reference'!$B$4</f>
        <v>0</v>
      </c>
      <c r="N549" s="48">
        <v>0</v>
      </c>
      <c r="O549" s="39">
        <f>Table3[[#This Row],[C&amp;I Incentive Disbursements]]/'[1]1.) CLM Reference'!$B$5</f>
        <v>0</v>
      </c>
    </row>
    <row r="550" spans="1:15" x14ac:dyDescent="0.25">
      <c r="A550" s="47">
        <v>9001042700</v>
      </c>
      <c r="B550" t="s">
        <v>1834</v>
      </c>
      <c r="C550" t="s">
        <v>1774</v>
      </c>
      <c r="D550" s="46">
        <f>Table3[[#This Row],[Residential CLM $ Collected]]+Table3[[#This Row],[C&amp;I CLM $ Collected]]</f>
        <v>64743.127469999999</v>
      </c>
      <c r="E550" s="39">
        <f>Table3[[#This Row],[CLM $ Collected ]]/'[1]1.) CLM Reference'!$B$4</f>
        <v>6.116680011600445E-4</v>
      </c>
      <c r="F550" s="46">
        <f>Table3[[#This Row],[Residential Incentive Disbursements]]+Table3[[#This Row],[C&amp;I Incentive Disbursements]]</f>
        <v>10894.53</v>
      </c>
      <c r="G550" s="39">
        <f>Table3[[#This Row],[Incentive Disbursements]]/'[1]1.) CLM Reference'!$B$5</f>
        <v>1.2286549633236927E-4</v>
      </c>
      <c r="H550" s="46">
        <v>64743.127469999999</v>
      </c>
      <c r="I550" s="39">
        <f>Table3[[#This Row],[Residential CLM $ Collected]]/'[1]1.) CLM Reference'!$B$4</f>
        <v>6.116680011600445E-4</v>
      </c>
      <c r="J550" s="48">
        <v>10894.53</v>
      </c>
      <c r="K550" s="39">
        <f>Table3[[#This Row],[Residential Incentive Disbursements]]/'[1]1.) CLM Reference'!$B$5</f>
        <v>1.2286549633236927E-4</v>
      </c>
      <c r="L550" s="40">
        <v>0</v>
      </c>
      <c r="M550" s="39">
        <f>Table3[[#This Row],[C&amp;I CLM $ Collected]]/'[1]1.) CLM Reference'!$B$4</f>
        <v>0</v>
      </c>
      <c r="N550" s="48">
        <v>0</v>
      </c>
      <c r="O550" s="39">
        <f>Table3[[#This Row],[C&amp;I Incentive Disbursements]]/'[1]1.) CLM Reference'!$B$5</f>
        <v>0</v>
      </c>
    </row>
    <row r="551" spans="1:15" x14ac:dyDescent="0.25">
      <c r="A551" s="47">
        <v>9001042800</v>
      </c>
      <c r="B551" t="s">
        <v>1834</v>
      </c>
      <c r="C551" t="s">
        <v>1774</v>
      </c>
      <c r="D551" s="46">
        <f>Table3[[#This Row],[Residential CLM $ Collected]]+Table3[[#This Row],[C&amp;I CLM $ Collected]]</f>
        <v>881289.40466699982</v>
      </c>
      <c r="E551" s="39">
        <f>Table3[[#This Row],[CLM $ Collected ]]/'[1]1.) CLM Reference'!$B$4</f>
        <v>8.3260810785819976E-3</v>
      </c>
      <c r="F551" s="46">
        <f>Table3[[#This Row],[Residential Incentive Disbursements]]+Table3[[#This Row],[C&amp;I Incentive Disbursements]]</f>
        <v>1207425.03</v>
      </c>
      <c r="G551" s="39">
        <f>Table3[[#This Row],[Incentive Disbursements]]/'[1]1.) CLM Reference'!$B$5</f>
        <v>1.3617005561054571E-2</v>
      </c>
      <c r="H551" s="46">
        <v>443652.32519999996</v>
      </c>
      <c r="I551" s="39">
        <f>Table3[[#This Row],[Residential CLM $ Collected]]/'[1]1.) CLM Reference'!$B$4</f>
        <v>4.1914553956454098E-3</v>
      </c>
      <c r="J551" s="48">
        <v>1022449.4</v>
      </c>
      <c r="K551" s="39">
        <f>Table3[[#This Row],[Residential Incentive Disbursements]]/'[1]1.) CLM Reference'!$B$5</f>
        <v>1.1530901563053492E-2</v>
      </c>
      <c r="L551" s="40">
        <v>437637.07946699992</v>
      </c>
      <c r="M551" s="39">
        <f>Table3[[#This Row],[C&amp;I CLM $ Collected]]/'[1]1.) CLM Reference'!$B$4</f>
        <v>4.1346256829365895E-3</v>
      </c>
      <c r="N551" s="48">
        <v>184975.63</v>
      </c>
      <c r="O551" s="39">
        <f>Table3[[#This Row],[C&amp;I Incentive Disbursements]]/'[1]1.) CLM Reference'!$B$5</f>
        <v>2.0861039980010791E-3</v>
      </c>
    </row>
    <row r="552" spans="1:15" x14ac:dyDescent="0.25">
      <c r="A552" s="47">
        <v>9001042900</v>
      </c>
      <c r="B552" t="s">
        <v>1834</v>
      </c>
      <c r="C552" t="s">
        <v>1774</v>
      </c>
      <c r="D552" s="46">
        <f>Table3[[#This Row],[Residential CLM $ Collected]]+Table3[[#This Row],[C&amp;I CLM $ Collected]]</f>
        <v>31305.900275999938</v>
      </c>
      <c r="E552" s="39">
        <f>Table3[[#This Row],[CLM $ Collected ]]/'[1]1.) CLM Reference'!$B$4</f>
        <v>2.9576602482185539E-4</v>
      </c>
      <c r="F552" s="46">
        <f>Table3[[#This Row],[Residential Incentive Disbursements]]+Table3[[#This Row],[C&amp;I Incentive Disbursements]]</f>
        <v>5103.42</v>
      </c>
      <c r="G552" s="39">
        <f>Table3[[#This Row],[Incentive Disbursements]]/'[1]1.) CLM Reference'!$B$5</f>
        <v>5.7554959350475875E-5</v>
      </c>
      <c r="H552" s="46">
        <v>31305.900275999938</v>
      </c>
      <c r="I552" s="39">
        <f>Table3[[#This Row],[Residential CLM $ Collected]]/'[1]1.) CLM Reference'!$B$4</f>
        <v>2.9576602482185539E-4</v>
      </c>
      <c r="J552" s="48">
        <v>5103.42</v>
      </c>
      <c r="K552" s="39">
        <f>Table3[[#This Row],[Residential Incentive Disbursements]]/'[1]1.) CLM Reference'!$B$5</f>
        <v>5.7554959350475875E-5</v>
      </c>
      <c r="L552" s="40">
        <v>0</v>
      </c>
      <c r="M552" s="39">
        <f>Table3[[#This Row],[C&amp;I CLM $ Collected]]/'[1]1.) CLM Reference'!$B$4</f>
        <v>0</v>
      </c>
      <c r="N552" s="48">
        <v>0</v>
      </c>
      <c r="O552" s="39">
        <f>Table3[[#This Row],[C&amp;I Incentive Disbursements]]/'[1]1.) CLM Reference'!$B$5</f>
        <v>0</v>
      </c>
    </row>
    <row r="553" spans="1:15" x14ac:dyDescent="0.25">
      <c r="A553" s="47">
        <v>9001043000</v>
      </c>
      <c r="B553" t="s">
        <v>1834</v>
      </c>
      <c r="C553" t="s">
        <v>1774</v>
      </c>
      <c r="D553" s="46">
        <f>Table3[[#This Row],[Residential CLM $ Collected]]+Table3[[#This Row],[C&amp;I CLM $ Collected]]</f>
        <v>47587.007033999944</v>
      </c>
      <c r="E553" s="39">
        <f>Table3[[#This Row],[CLM $ Collected ]]/'[1]1.) CLM Reference'!$B$4</f>
        <v>4.4958361776951895E-4</v>
      </c>
      <c r="F553" s="46">
        <f>Table3[[#This Row],[Residential Incentive Disbursements]]+Table3[[#This Row],[C&amp;I Incentive Disbursements]]</f>
        <v>9206.8199999999906</v>
      </c>
      <c r="G553" s="39">
        <f>Table3[[#This Row],[Incentive Disbursements]]/'[1]1.) CLM Reference'!$B$5</f>
        <v>1.038319697079895E-4</v>
      </c>
      <c r="H553" s="46">
        <v>47587.007033999944</v>
      </c>
      <c r="I553" s="39">
        <f>Table3[[#This Row],[Residential CLM $ Collected]]/'[1]1.) CLM Reference'!$B$4</f>
        <v>4.4958361776951895E-4</v>
      </c>
      <c r="J553" s="48">
        <v>9206.8199999999906</v>
      </c>
      <c r="K553" s="39">
        <f>Table3[[#This Row],[Residential Incentive Disbursements]]/'[1]1.) CLM Reference'!$B$5</f>
        <v>1.038319697079895E-4</v>
      </c>
      <c r="L553" s="40">
        <v>0</v>
      </c>
      <c r="M553" s="39">
        <f>Table3[[#This Row],[C&amp;I CLM $ Collected]]/'[1]1.) CLM Reference'!$B$4</f>
        <v>0</v>
      </c>
      <c r="N553" s="48">
        <v>0</v>
      </c>
      <c r="O553" s="39">
        <f>Table3[[#This Row],[C&amp;I Incentive Disbursements]]/'[1]1.) CLM Reference'!$B$5</f>
        <v>0</v>
      </c>
    </row>
    <row r="554" spans="1:15" x14ac:dyDescent="0.25">
      <c r="A554" s="47">
        <v>9001043100</v>
      </c>
      <c r="B554" t="s">
        <v>1834</v>
      </c>
      <c r="C554" t="s">
        <v>1774</v>
      </c>
      <c r="D554" s="46">
        <f>Table3[[#This Row],[Residential CLM $ Collected]]+Table3[[#This Row],[C&amp;I CLM $ Collected]]</f>
        <v>76848.34273199999</v>
      </c>
      <c r="E554" s="39">
        <f>Table3[[#This Row],[CLM $ Collected ]]/'[1]1.) CLM Reference'!$B$4</f>
        <v>7.2603338807081057E-4</v>
      </c>
      <c r="F554" s="46">
        <f>Table3[[#This Row],[Residential Incentive Disbursements]]+Table3[[#This Row],[C&amp;I Incentive Disbursements]]</f>
        <v>29996.65</v>
      </c>
      <c r="G554" s="39">
        <f>Table3[[#This Row],[Incentive Disbursements]]/'[1]1.) CLM Reference'!$B$5</f>
        <v>3.3829392278128241E-4</v>
      </c>
      <c r="H554" s="46">
        <v>76848.34273199999</v>
      </c>
      <c r="I554" s="39">
        <f>Table3[[#This Row],[Residential CLM $ Collected]]/'[1]1.) CLM Reference'!$B$4</f>
        <v>7.2603338807081057E-4</v>
      </c>
      <c r="J554" s="48">
        <v>29996.65</v>
      </c>
      <c r="K554" s="39">
        <f>Table3[[#This Row],[Residential Incentive Disbursements]]/'[1]1.) CLM Reference'!$B$5</f>
        <v>3.3829392278128241E-4</v>
      </c>
      <c r="L554" s="40">
        <v>0</v>
      </c>
      <c r="M554" s="39">
        <f>Table3[[#This Row],[C&amp;I CLM $ Collected]]/'[1]1.) CLM Reference'!$B$4</f>
        <v>0</v>
      </c>
      <c r="N554" s="48">
        <v>0</v>
      </c>
      <c r="O554" s="39">
        <f>Table3[[#This Row],[C&amp;I Incentive Disbursements]]/'[1]1.) CLM Reference'!$B$5</f>
        <v>0</v>
      </c>
    </row>
    <row r="555" spans="1:15" x14ac:dyDescent="0.25">
      <c r="A555" s="47">
        <v>9001043200</v>
      </c>
      <c r="B555" t="s">
        <v>1834</v>
      </c>
      <c r="C555" t="s">
        <v>1774</v>
      </c>
      <c r="D555" s="46">
        <f>Table3[[#This Row],[Residential CLM $ Collected]]+Table3[[#This Row],[C&amp;I CLM $ Collected]]</f>
        <v>42837.064893000002</v>
      </c>
      <c r="E555" s="39">
        <f>Table3[[#This Row],[CLM $ Collected ]]/'[1]1.) CLM Reference'!$B$4</f>
        <v>4.0470800349899172E-4</v>
      </c>
      <c r="F555" s="46">
        <f>Table3[[#This Row],[Residential Incentive Disbursements]]+Table3[[#This Row],[C&amp;I Incentive Disbursements]]</f>
        <v>3233.1399999999899</v>
      </c>
      <c r="G555" s="39">
        <f>Table3[[#This Row],[Incentive Disbursements]]/'[1]1.) CLM Reference'!$B$5</f>
        <v>3.6462458757930364E-5</v>
      </c>
      <c r="H555" s="46">
        <v>42837.064893000002</v>
      </c>
      <c r="I555" s="39">
        <f>Table3[[#This Row],[Residential CLM $ Collected]]/'[1]1.) CLM Reference'!$B$4</f>
        <v>4.0470800349899172E-4</v>
      </c>
      <c r="J555" s="48">
        <v>3233.1399999999899</v>
      </c>
      <c r="K555" s="39">
        <f>Table3[[#This Row],[Residential Incentive Disbursements]]/'[1]1.) CLM Reference'!$B$5</f>
        <v>3.6462458757930364E-5</v>
      </c>
      <c r="L555" s="40">
        <v>0</v>
      </c>
      <c r="M555" s="39">
        <f>Table3[[#This Row],[C&amp;I CLM $ Collected]]/'[1]1.) CLM Reference'!$B$4</f>
        <v>0</v>
      </c>
      <c r="N555" s="48">
        <v>0</v>
      </c>
      <c r="O555" s="39">
        <f>Table3[[#This Row],[C&amp;I Incentive Disbursements]]/'[1]1.) CLM Reference'!$B$5</f>
        <v>0</v>
      </c>
    </row>
    <row r="556" spans="1:15" x14ac:dyDescent="0.25">
      <c r="A556" s="47">
        <v>9001043300</v>
      </c>
      <c r="B556" t="s">
        <v>1834</v>
      </c>
      <c r="C556" t="s">
        <v>1774</v>
      </c>
      <c r="D556" s="46">
        <f>Table3[[#This Row],[Residential CLM $ Collected]]+Table3[[#This Row],[C&amp;I CLM $ Collected]]</f>
        <v>45410.16022199994</v>
      </c>
      <c r="E556" s="39">
        <f>Table3[[#This Row],[CLM $ Collected ]]/'[1]1.) CLM Reference'!$B$4</f>
        <v>4.2901761191901943E-4</v>
      </c>
      <c r="F556" s="46">
        <f>Table3[[#This Row],[Residential Incentive Disbursements]]+Table3[[#This Row],[C&amp;I Incentive Disbursements]]</f>
        <v>8429.1399999999903</v>
      </c>
      <c r="G556" s="39">
        <f>Table3[[#This Row],[Incentive Disbursements]]/'[1]1.) CLM Reference'!$B$5</f>
        <v>9.5061509744341968E-5</v>
      </c>
      <c r="H556" s="46">
        <v>45410.16022199994</v>
      </c>
      <c r="I556" s="39">
        <f>Table3[[#This Row],[Residential CLM $ Collected]]/'[1]1.) CLM Reference'!$B$4</f>
        <v>4.2901761191901943E-4</v>
      </c>
      <c r="J556" s="48">
        <v>8429.1399999999903</v>
      </c>
      <c r="K556" s="39">
        <f>Table3[[#This Row],[Residential Incentive Disbursements]]/'[1]1.) CLM Reference'!$B$5</f>
        <v>9.5061509744341968E-5</v>
      </c>
      <c r="L556" s="40">
        <v>0</v>
      </c>
      <c r="M556" s="39">
        <f>Table3[[#This Row],[C&amp;I CLM $ Collected]]/'[1]1.) CLM Reference'!$B$4</f>
        <v>0</v>
      </c>
      <c r="N556" s="48">
        <v>0</v>
      </c>
      <c r="O556" s="39">
        <f>Table3[[#This Row],[C&amp;I Incentive Disbursements]]/'[1]1.) CLM Reference'!$B$5</f>
        <v>0</v>
      </c>
    </row>
    <row r="557" spans="1:15" x14ac:dyDescent="0.25">
      <c r="A557" s="47">
        <v>9001043400</v>
      </c>
      <c r="B557" t="s">
        <v>1834</v>
      </c>
      <c r="C557" t="s">
        <v>1774</v>
      </c>
      <c r="D557" s="46">
        <f>Table3[[#This Row],[Residential CLM $ Collected]]+Table3[[#This Row],[C&amp;I CLM $ Collected]]</f>
        <v>48322.192274999994</v>
      </c>
      <c r="E557" s="39">
        <f>Table3[[#This Row],[CLM $ Collected ]]/'[1]1.) CLM Reference'!$B$4</f>
        <v>4.5652936327823324E-4</v>
      </c>
      <c r="F557" s="46">
        <f>Table3[[#This Row],[Residential Incentive Disbursements]]+Table3[[#This Row],[C&amp;I Incentive Disbursements]]</f>
        <v>17395.609999999899</v>
      </c>
      <c r="G557" s="39">
        <f>Table3[[#This Row],[Incentive Disbursements]]/'[1]1.) CLM Reference'!$B$5</f>
        <v>1.9618287862388866E-4</v>
      </c>
      <c r="H557" s="46">
        <v>48322.192274999994</v>
      </c>
      <c r="I557" s="39">
        <f>Table3[[#This Row],[Residential CLM $ Collected]]/'[1]1.) CLM Reference'!$B$4</f>
        <v>4.5652936327823324E-4</v>
      </c>
      <c r="J557" s="48">
        <v>17395.609999999899</v>
      </c>
      <c r="K557" s="39">
        <f>Table3[[#This Row],[Residential Incentive Disbursements]]/'[1]1.) CLM Reference'!$B$5</f>
        <v>1.9618287862388866E-4</v>
      </c>
      <c r="L557" s="40">
        <v>0</v>
      </c>
      <c r="M557" s="39">
        <f>Table3[[#This Row],[C&amp;I CLM $ Collected]]/'[1]1.) CLM Reference'!$B$4</f>
        <v>0</v>
      </c>
      <c r="N557" s="48">
        <v>0</v>
      </c>
      <c r="O557" s="39">
        <f>Table3[[#This Row],[C&amp;I Incentive Disbursements]]/'[1]1.) CLM Reference'!$B$5</f>
        <v>0</v>
      </c>
    </row>
    <row r="558" spans="1:15" x14ac:dyDescent="0.25">
      <c r="A558" s="47">
        <v>9001043500</v>
      </c>
      <c r="B558" t="s">
        <v>1834</v>
      </c>
      <c r="C558" t="s">
        <v>1774</v>
      </c>
      <c r="D558" s="46">
        <f>Table3[[#This Row],[Residential CLM $ Collected]]+Table3[[#This Row],[C&amp;I CLM $ Collected]]</f>
        <v>34585.397658000002</v>
      </c>
      <c r="E558" s="39">
        <f>Table3[[#This Row],[CLM $ Collected ]]/'[1]1.) CLM Reference'!$B$4</f>
        <v>3.2674944633461877E-4</v>
      </c>
      <c r="F558" s="46">
        <f>Table3[[#This Row],[Residential Incentive Disbursements]]+Table3[[#This Row],[C&amp;I Incentive Disbursements]]</f>
        <v>2910.6499999999901</v>
      </c>
      <c r="G558" s="39">
        <f>Table3[[#This Row],[Incentive Disbursements]]/'[1]1.) CLM Reference'!$B$5</f>
        <v>3.2825505726250636E-5</v>
      </c>
      <c r="H558" s="46">
        <v>34585.397658000002</v>
      </c>
      <c r="I558" s="39">
        <f>Table3[[#This Row],[Residential CLM $ Collected]]/'[1]1.) CLM Reference'!$B$4</f>
        <v>3.2674944633461877E-4</v>
      </c>
      <c r="J558" s="48">
        <v>2910.6499999999901</v>
      </c>
      <c r="K558" s="39">
        <f>Table3[[#This Row],[Residential Incentive Disbursements]]/'[1]1.) CLM Reference'!$B$5</f>
        <v>3.2825505726250636E-5</v>
      </c>
      <c r="L558" s="40">
        <v>0</v>
      </c>
      <c r="M558" s="39">
        <f>Table3[[#This Row],[C&amp;I CLM $ Collected]]/'[1]1.) CLM Reference'!$B$4</f>
        <v>0</v>
      </c>
      <c r="N558" s="48">
        <v>0</v>
      </c>
      <c r="O558" s="39">
        <f>Table3[[#This Row],[C&amp;I Incentive Disbursements]]/'[1]1.) CLM Reference'!$B$5</f>
        <v>0</v>
      </c>
    </row>
    <row r="559" spans="1:15" x14ac:dyDescent="0.25">
      <c r="A559" s="47">
        <v>9001043600</v>
      </c>
      <c r="B559" t="s">
        <v>1834</v>
      </c>
      <c r="C559" t="s">
        <v>1774</v>
      </c>
      <c r="D559" s="46">
        <f>Table3[[#This Row],[Residential CLM $ Collected]]+Table3[[#This Row],[C&amp;I CLM $ Collected]]</f>
        <v>40239.559079999999</v>
      </c>
      <c r="E559" s="39">
        <f>Table3[[#This Row],[CLM $ Collected ]]/'[1]1.) CLM Reference'!$B$4</f>
        <v>3.8016777427735712E-4</v>
      </c>
      <c r="F559" s="46">
        <f>Table3[[#This Row],[Residential Incentive Disbursements]]+Table3[[#This Row],[C&amp;I Incentive Disbursements]]</f>
        <v>4879.8899999999903</v>
      </c>
      <c r="G559" s="39">
        <f>Table3[[#This Row],[Incentive Disbursements]]/'[1]1.) CLM Reference'!$B$5</f>
        <v>5.5034049830269341E-5</v>
      </c>
      <c r="H559" s="46">
        <v>40239.559079999999</v>
      </c>
      <c r="I559" s="39">
        <f>Table3[[#This Row],[Residential CLM $ Collected]]/'[1]1.) CLM Reference'!$B$4</f>
        <v>3.8016777427735712E-4</v>
      </c>
      <c r="J559" s="48">
        <v>4879.8899999999903</v>
      </c>
      <c r="K559" s="39">
        <f>Table3[[#This Row],[Residential Incentive Disbursements]]/'[1]1.) CLM Reference'!$B$5</f>
        <v>5.5034049830269341E-5</v>
      </c>
      <c r="L559" s="40">
        <v>0</v>
      </c>
      <c r="M559" s="39">
        <f>Table3[[#This Row],[C&amp;I CLM $ Collected]]/'[1]1.) CLM Reference'!$B$4</f>
        <v>0</v>
      </c>
      <c r="N559" s="48">
        <v>0</v>
      </c>
      <c r="O559" s="39">
        <f>Table3[[#This Row],[C&amp;I Incentive Disbursements]]/'[1]1.) CLM Reference'!$B$5</f>
        <v>0</v>
      </c>
    </row>
    <row r="560" spans="1:15" x14ac:dyDescent="0.25">
      <c r="A560" s="47">
        <v>9001043700</v>
      </c>
      <c r="B560" t="s">
        <v>1834</v>
      </c>
      <c r="C560" t="s">
        <v>1774</v>
      </c>
      <c r="D560" s="46">
        <f>Table3[[#This Row],[Residential CLM $ Collected]]+Table3[[#This Row],[C&amp;I CLM $ Collected]]</f>
        <v>35930.768453999997</v>
      </c>
      <c r="E560" s="39">
        <f>Table3[[#This Row],[CLM $ Collected ]]/'[1]1.) CLM Reference'!$B$4</f>
        <v>3.3945998871596621E-4</v>
      </c>
      <c r="F560" s="46">
        <f>Table3[[#This Row],[Residential Incentive Disbursements]]+Table3[[#This Row],[C&amp;I Incentive Disbursements]]</f>
        <v>154</v>
      </c>
      <c r="G560" s="39">
        <f>Table3[[#This Row],[Incentive Disbursements]]/'[1]1.) CLM Reference'!$B$5</f>
        <v>1.7367694095279803E-6</v>
      </c>
      <c r="H560" s="46">
        <v>35930.768453999997</v>
      </c>
      <c r="I560" s="39">
        <f>Table3[[#This Row],[Residential CLM $ Collected]]/'[1]1.) CLM Reference'!$B$4</f>
        <v>3.3945998871596621E-4</v>
      </c>
      <c r="J560" s="48">
        <v>154</v>
      </c>
      <c r="K560" s="39">
        <f>Table3[[#This Row],[Residential Incentive Disbursements]]/'[1]1.) CLM Reference'!$B$5</f>
        <v>1.7367694095279803E-6</v>
      </c>
      <c r="L560" s="40">
        <v>0</v>
      </c>
      <c r="M560" s="39">
        <f>Table3[[#This Row],[C&amp;I CLM $ Collected]]/'[1]1.) CLM Reference'!$B$4</f>
        <v>0</v>
      </c>
      <c r="N560" s="48">
        <v>0</v>
      </c>
      <c r="O560" s="39">
        <f>Table3[[#This Row],[C&amp;I Incentive Disbursements]]/'[1]1.) CLM Reference'!$B$5</f>
        <v>0</v>
      </c>
    </row>
    <row r="561" spans="1:15" x14ac:dyDescent="0.25">
      <c r="A561" s="47">
        <v>9001043800</v>
      </c>
      <c r="B561" t="s">
        <v>1834</v>
      </c>
      <c r="C561" t="s">
        <v>1774</v>
      </c>
      <c r="D561" s="46">
        <f>Table3[[#This Row],[Residential CLM $ Collected]]+Table3[[#This Row],[C&amp;I CLM $ Collected]]</f>
        <v>85233.113216999991</v>
      </c>
      <c r="E561" s="39">
        <f>Table3[[#This Row],[CLM $ Collected ]]/'[1]1.) CLM Reference'!$B$4</f>
        <v>8.0524945320640617E-4</v>
      </c>
      <c r="F561" s="46">
        <f>Table3[[#This Row],[Residential Incentive Disbursements]]+Table3[[#This Row],[C&amp;I Incentive Disbursements]]</f>
        <v>41720.789999999899</v>
      </c>
      <c r="G561" s="39">
        <f>Table3[[#This Row],[Incentive Disbursements]]/'[1]1.) CLM Reference'!$B$5</f>
        <v>4.7051553125545902E-4</v>
      </c>
      <c r="H561" s="46">
        <v>85233.113216999991</v>
      </c>
      <c r="I561" s="39">
        <f>Table3[[#This Row],[Residential CLM $ Collected]]/'[1]1.) CLM Reference'!$B$4</f>
        <v>8.0524945320640617E-4</v>
      </c>
      <c r="J561" s="48">
        <v>41720.789999999899</v>
      </c>
      <c r="K561" s="39">
        <f>Table3[[#This Row],[Residential Incentive Disbursements]]/'[1]1.) CLM Reference'!$B$5</f>
        <v>4.7051553125545902E-4</v>
      </c>
      <c r="L561" s="40">
        <v>0</v>
      </c>
      <c r="M561" s="39">
        <f>Table3[[#This Row],[C&amp;I CLM $ Collected]]/'[1]1.) CLM Reference'!$B$4</f>
        <v>0</v>
      </c>
      <c r="N561" s="48">
        <v>0</v>
      </c>
      <c r="O561" s="39">
        <f>Table3[[#This Row],[C&amp;I Incentive Disbursements]]/'[1]1.) CLM Reference'!$B$5</f>
        <v>0</v>
      </c>
    </row>
    <row r="562" spans="1:15" x14ac:dyDescent="0.25">
      <c r="A562" s="47">
        <v>9001043900</v>
      </c>
      <c r="B562" t="s">
        <v>1834</v>
      </c>
      <c r="C562" t="s">
        <v>1774</v>
      </c>
      <c r="D562" s="46">
        <f>Table3[[#This Row],[Residential CLM $ Collected]]+Table3[[#This Row],[C&amp;I CLM $ Collected]]</f>
        <v>62705.108906999994</v>
      </c>
      <c r="E562" s="39">
        <f>Table3[[#This Row],[CLM $ Collected ]]/'[1]1.) CLM Reference'!$B$4</f>
        <v>5.9241359085472037E-4</v>
      </c>
      <c r="F562" s="46">
        <f>Table3[[#This Row],[Residential Incentive Disbursements]]+Table3[[#This Row],[C&amp;I Incentive Disbursements]]</f>
        <v>13240.3999999999</v>
      </c>
      <c r="G562" s="39">
        <f>Table3[[#This Row],[Incentive Disbursements]]/'[1]1.) CLM Reference'!$B$5</f>
        <v>1.4932156941502658E-4</v>
      </c>
      <c r="H562" s="46">
        <v>62705.108906999994</v>
      </c>
      <c r="I562" s="39">
        <f>Table3[[#This Row],[Residential CLM $ Collected]]/'[1]1.) CLM Reference'!$B$4</f>
        <v>5.9241359085472037E-4</v>
      </c>
      <c r="J562" s="48">
        <v>13240.3999999999</v>
      </c>
      <c r="K562" s="39">
        <f>Table3[[#This Row],[Residential Incentive Disbursements]]/'[1]1.) CLM Reference'!$B$5</f>
        <v>1.4932156941502658E-4</v>
      </c>
      <c r="L562" s="40">
        <v>0</v>
      </c>
      <c r="M562" s="39">
        <f>Table3[[#This Row],[C&amp;I CLM $ Collected]]/'[1]1.) CLM Reference'!$B$4</f>
        <v>0</v>
      </c>
      <c r="N562" s="48">
        <v>0</v>
      </c>
      <c r="O562" s="39">
        <f>Table3[[#This Row],[C&amp;I Incentive Disbursements]]/'[1]1.) CLM Reference'!$B$5</f>
        <v>0</v>
      </c>
    </row>
    <row r="563" spans="1:15" x14ac:dyDescent="0.25">
      <c r="A563" s="47">
        <v>9001044000</v>
      </c>
      <c r="B563" t="s">
        <v>1834</v>
      </c>
      <c r="C563" t="s">
        <v>1774</v>
      </c>
      <c r="D563" s="46">
        <f>Table3[[#This Row],[Residential CLM $ Collected]]+Table3[[#This Row],[C&amp;I CLM $ Collected]]</f>
        <v>7153.5441599999995</v>
      </c>
      <c r="E563" s="39">
        <f>Table3[[#This Row],[CLM $ Collected ]]/'[1]1.) CLM Reference'!$B$4</f>
        <v>6.7583915521918944E-5</v>
      </c>
      <c r="F563" s="46">
        <f>Table3[[#This Row],[Residential Incentive Disbursements]]+Table3[[#This Row],[C&amp;I Incentive Disbursements]]</f>
        <v>0</v>
      </c>
      <c r="G563" s="39">
        <f>Table3[[#This Row],[Incentive Disbursements]]/'[1]1.) CLM Reference'!$B$5</f>
        <v>0</v>
      </c>
      <c r="H563" s="46">
        <v>7153.5441599999995</v>
      </c>
      <c r="I563" s="39">
        <f>Table3[[#This Row],[Residential CLM $ Collected]]/'[1]1.) CLM Reference'!$B$4</f>
        <v>6.7583915521918944E-5</v>
      </c>
      <c r="J563" s="48">
        <v>0</v>
      </c>
      <c r="K563" s="39">
        <f>Table3[[#This Row],[Residential Incentive Disbursements]]/'[1]1.) CLM Reference'!$B$5</f>
        <v>0</v>
      </c>
      <c r="L563" s="40">
        <v>0</v>
      </c>
      <c r="M563" s="39">
        <f>Table3[[#This Row],[C&amp;I CLM $ Collected]]/'[1]1.) CLM Reference'!$B$4</f>
        <v>0</v>
      </c>
      <c r="N563" s="48">
        <v>0</v>
      </c>
      <c r="O563" s="39">
        <f>Table3[[#This Row],[C&amp;I Incentive Disbursements]]/'[1]1.) CLM Reference'!$B$5</f>
        <v>0</v>
      </c>
    </row>
    <row r="564" spans="1:15" x14ac:dyDescent="0.25">
      <c r="A564" s="47">
        <v>9001044200</v>
      </c>
      <c r="B564" t="s">
        <v>1834</v>
      </c>
      <c r="C564" t="s">
        <v>1774</v>
      </c>
      <c r="D564" s="46">
        <f>Table3[[#This Row],[Residential CLM $ Collected]]+Table3[[#This Row],[C&amp;I CLM $ Collected]]</f>
        <v>1016.3871899999999</v>
      </c>
      <c r="E564" s="39">
        <f>Table3[[#This Row],[CLM $ Collected ]]/'[1]1.) CLM Reference'!$B$4</f>
        <v>9.6024326473886713E-6</v>
      </c>
      <c r="F564" s="46">
        <f>Table3[[#This Row],[Residential Incentive Disbursements]]+Table3[[#This Row],[C&amp;I Incentive Disbursements]]</f>
        <v>429.09</v>
      </c>
      <c r="G564" s="39">
        <f>Table3[[#This Row],[Incentive Disbursements]]/'[1]1.) CLM Reference'!$B$5</f>
        <v>4.839158350223123E-6</v>
      </c>
      <c r="H564" s="46">
        <v>1016.3871899999999</v>
      </c>
      <c r="I564" s="39">
        <f>Table3[[#This Row],[Residential CLM $ Collected]]/'[1]1.) CLM Reference'!$B$4</f>
        <v>9.6024326473886713E-6</v>
      </c>
      <c r="J564" s="48">
        <v>429.09</v>
      </c>
      <c r="K564" s="39">
        <f>Table3[[#This Row],[Residential Incentive Disbursements]]/'[1]1.) CLM Reference'!$B$5</f>
        <v>4.839158350223123E-6</v>
      </c>
      <c r="L564" s="40">
        <v>0</v>
      </c>
      <c r="M564" s="39">
        <f>Table3[[#This Row],[C&amp;I CLM $ Collected]]/'[1]1.) CLM Reference'!$B$4</f>
        <v>0</v>
      </c>
      <c r="N564" s="48">
        <v>0</v>
      </c>
      <c r="O564" s="39">
        <f>Table3[[#This Row],[C&amp;I Incentive Disbursements]]/'[1]1.) CLM Reference'!$B$5</f>
        <v>0</v>
      </c>
    </row>
    <row r="565" spans="1:15" x14ac:dyDescent="0.25">
      <c r="A565" s="47">
        <v>9001044300</v>
      </c>
      <c r="B565" t="s">
        <v>1834</v>
      </c>
      <c r="C565" t="s">
        <v>1774</v>
      </c>
      <c r="D565" s="46">
        <f>Table3[[#This Row],[Residential CLM $ Collected]]+Table3[[#This Row],[C&amp;I CLM $ Collected]]</f>
        <v>4470.3754199999994</v>
      </c>
      <c r="E565" s="39">
        <f>Table3[[#This Row],[CLM $ Collected ]]/'[1]1.) CLM Reference'!$B$4</f>
        <v>4.223437613287102E-5</v>
      </c>
      <c r="F565" s="46">
        <f>Table3[[#This Row],[Residential Incentive Disbursements]]+Table3[[#This Row],[C&amp;I Incentive Disbursements]]</f>
        <v>0</v>
      </c>
      <c r="G565" s="39">
        <f>Table3[[#This Row],[Incentive Disbursements]]/'[1]1.) CLM Reference'!$B$5</f>
        <v>0</v>
      </c>
      <c r="H565" s="46">
        <v>4470.3754199999994</v>
      </c>
      <c r="I565" s="39">
        <f>Table3[[#This Row],[Residential CLM $ Collected]]/'[1]1.) CLM Reference'!$B$4</f>
        <v>4.223437613287102E-5</v>
      </c>
      <c r="J565" s="48">
        <v>0</v>
      </c>
      <c r="K565" s="39">
        <f>Table3[[#This Row],[Residential Incentive Disbursements]]/'[1]1.) CLM Reference'!$B$5</f>
        <v>0</v>
      </c>
      <c r="L565" s="40">
        <v>0</v>
      </c>
      <c r="M565" s="39">
        <f>Table3[[#This Row],[C&amp;I CLM $ Collected]]/'[1]1.) CLM Reference'!$B$4</f>
        <v>0</v>
      </c>
      <c r="N565" s="48">
        <v>0</v>
      </c>
      <c r="O565" s="39">
        <f>Table3[[#This Row],[C&amp;I Incentive Disbursements]]/'[1]1.) CLM Reference'!$B$5</f>
        <v>0</v>
      </c>
    </row>
    <row r="566" spans="1:15" x14ac:dyDescent="0.25">
      <c r="A566" s="47">
        <v>9001044400</v>
      </c>
      <c r="B566" t="s">
        <v>1834</v>
      </c>
      <c r="C566" t="s">
        <v>1774</v>
      </c>
      <c r="D566" s="46">
        <f>Table3[[#This Row],[Residential CLM $ Collected]]+Table3[[#This Row],[C&amp;I CLM $ Collected]]</f>
        <v>8454.3839099999987</v>
      </c>
      <c r="E566" s="39">
        <f>Table3[[#This Row],[CLM $ Collected ]]/'[1]1.) CLM Reference'!$B$4</f>
        <v>7.9873745822142325E-5</v>
      </c>
      <c r="F566" s="46">
        <f>Table3[[#This Row],[Residential Incentive Disbursements]]+Table3[[#This Row],[C&amp;I Incentive Disbursements]]</f>
        <v>834.5</v>
      </c>
      <c r="G566" s="39">
        <f>Table3[[#This Row],[Incentive Disbursements]]/'[1]1.) CLM Reference'!$B$5</f>
        <v>9.4112602094227245E-6</v>
      </c>
      <c r="H566" s="46">
        <v>8454.3839099999987</v>
      </c>
      <c r="I566" s="39">
        <f>Table3[[#This Row],[Residential CLM $ Collected]]/'[1]1.) CLM Reference'!$B$4</f>
        <v>7.9873745822142325E-5</v>
      </c>
      <c r="J566" s="48">
        <v>834.5</v>
      </c>
      <c r="K566" s="39">
        <f>Table3[[#This Row],[Residential Incentive Disbursements]]/'[1]1.) CLM Reference'!$B$5</f>
        <v>9.4112602094227245E-6</v>
      </c>
      <c r="L566" s="40">
        <v>0</v>
      </c>
      <c r="M566" s="39">
        <f>Table3[[#This Row],[C&amp;I CLM $ Collected]]/'[1]1.) CLM Reference'!$B$4</f>
        <v>0</v>
      </c>
      <c r="N566" s="48">
        <v>0</v>
      </c>
      <c r="O566" s="39">
        <f>Table3[[#This Row],[C&amp;I Incentive Disbursements]]/'[1]1.) CLM Reference'!$B$5</f>
        <v>0</v>
      </c>
    </row>
    <row r="567" spans="1:15" x14ac:dyDescent="0.25">
      <c r="A567" s="47">
        <v>9001044500</v>
      </c>
      <c r="B567" t="s">
        <v>1834</v>
      </c>
      <c r="C567" t="s">
        <v>1774</v>
      </c>
      <c r="D567" s="46">
        <f>Table3[[#This Row],[Residential CLM $ Collected]]+Table3[[#This Row],[C&amp;I CLM $ Collected]]</f>
        <v>17923.023089999999</v>
      </c>
      <c r="E567" s="39">
        <f>Table3[[#This Row],[CLM $ Collected ]]/'[1]1.) CLM Reference'!$B$4</f>
        <v>1.6932978273694792E-4</v>
      </c>
      <c r="F567" s="46">
        <f>Table3[[#This Row],[Residential Incentive Disbursements]]+Table3[[#This Row],[C&amp;I Incentive Disbursements]]</f>
        <v>12397.19</v>
      </c>
      <c r="G567" s="39">
        <f>Table3[[#This Row],[Incentive Disbursements]]/'[1]1.) CLM Reference'!$B$5</f>
        <v>1.3981208023445573E-4</v>
      </c>
      <c r="H567" s="46">
        <v>17923.023089999999</v>
      </c>
      <c r="I567" s="39">
        <f>Table3[[#This Row],[Residential CLM $ Collected]]/'[1]1.) CLM Reference'!$B$4</f>
        <v>1.6932978273694792E-4</v>
      </c>
      <c r="J567" s="48">
        <v>12397.19</v>
      </c>
      <c r="K567" s="39">
        <f>Table3[[#This Row],[Residential Incentive Disbursements]]/'[1]1.) CLM Reference'!$B$5</f>
        <v>1.3981208023445573E-4</v>
      </c>
      <c r="L567" s="40">
        <v>0</v>
      </c>
      <c r="M567" s="39">
        <f>Table3[[#This Row],[C&amp;I CLM $ Collected]]/'[1]1.) CLM Reference'!$B$4</f>
        <v>0</v>
      </c>
      <c r="N567" s="48">
        <v>0</v>
      </c>
      <c r="O567" s="39">
        <f>Table3[[#This Row],[C&amp;I Incentive Disbursements]]/'[1]1.) CLM Reference'!$B$5</f>
        <v>0</v>
      </c>
    </row>
    <row r="568" spans="1:15" x14ac:dyDescent="0.25">
      <c r="A568" s="47">
        <v>9001044600</v>
      </c>
      <c r="B568" t="s">
        <v>1834</v>
      </c>
      <c r="C568" t="s">
        <v>1774</v>
      </c>
      <c r="D568" s="46">
        <f>Table3[[#This Row],[Residential CLM $ Collected]]+Table3[[#This Row],[C&amp;I CLM $ Collected]]</f>
        <v>85029.514289999992</v>
      </c>
      <c r="E568" s="39">
        <f>Table3[[#This Row],[CLM $ Collected ]]/'[1]1.) CLM Reference'!$B$4</f>
        <v>8.0332592937333027E-4</v>
      </c>
      <c r="F568" s="46">
        <f>Table3[[#This Row],[Residential Incentive Disbursements]]+Table3[[#This Row],[C&amp;I Incentive Disbursements]]</f>
        <v>13313.98</v>
      </c>
      <c r="G568" s="39">
        <f>Table3[[#This Row],[Incentive Disbursements]]/'[1]1.) CLM Reference'!$B$5</f>
        <v>1.5015138430563206E-4</v>
      </c>
      <c r="H568" s="46">
        <v>85029.514289999992</v>
      </c>
      <c r="I568" s="39">
        <f>Table3[[#This Row],[Residential CLM $ Collected]]/'[1]1.) CLM Reference'!$B$4</f>
        <v>8.0332592937333027E-4</v>
      </c>
      <c r="J568" s="48">
        <v>13313.98</v>
      </c>
      <c r="K568" s="39">
        <f>Table3[[#This Row],[Residential Incentive Disbursements]]/'[1]1.) CLM Reference'!$B$5</f>
        <v>1.5015138430563206E-4</v>
      </c>
      <c r="L568" s="40">
        <v>0</v>
      </c>
      <c r="M568" s="39">
        <f>Table3[[#This Row],[C&amp;I CLM $ Collected]]/'[1]1.) CLM Reference'!$B$4</f>
        <v>0</v>
      </c>
      <c r="N568" s="48">
        <v>0</v>
      </c>
      <c r="O568" s="39">
        <f>Table3[[#This Row],[C&amp;I Incentive Disbursements]]/'[1]1.) CLM Reference'!$B$5</f>
        <v>0</v>
      </c>
    </row>
    <row r="569" spans="1:15" x14ac:dyDescent="0.25">
      <c r="A569" s="47">
        <v>9001045300</v>
      </c>
      <c r="B569" t="s">
        <v>1834</v>
      </c>
      <c r="C569" t="s">
        <v>1774</v>
      </c>
      <c r="D569" s="46">
        <f>Table3[[#This Row],[Residential CLM $ Collected]]+Table3[[#This Row],[C&amp;I CLM $ Collected]]</f>
        <v>285.69995999999998</v>
      </c>
      <c r="E569" s="39">
        <f>Table3[[#This Row],[CLM $ Collected ]]/'[1]1.) CLM Reference'!$B$4</f>
        <v>2.6991826050676981E-6</v>
      </c>
      <c r="F569" s="46">
        <f>Table3[[#This Row],[Residential Incentive Disbursements]]+Table3[[#This Row],[C&amp;I Incentive Disbursements]]</f>
        <v>0</v>
      </c>
      <c r="G569" s="39">
        <f>Table3[[#This Row],[Incentive Disbursements]]/'[1]1.) CLM Reference'!$B$5</f>
        <v>0</v>
      </c>
      <c r="H569" s="46">
        <v>285.69995999999998</v>
      </c>
      <c r="I569" s="39">
        <f>Table3[[#This Row],[Residential CLM $ Collected]]/'[1]1.) CLM Reference'!$B$4</f>
        <v>2.6991826050676981E-6</v>
      </c>
      <c r="J569" s="48">
        <v>0</v>
      </c>
      <c r="K569" s="39">
        <f>Table3[[#This Row],[Residential Incentive Disbursements]]/'[1]1.) CLM Reference'!$B$5</f>
        <v>0</v>
      </c>
      <c r="L569" s="40">
        <v>0</v>
      </c>
      <c r="M569" s="39">
        <f>Table3[[#This Row],[C&amp;I CLM $ Collected]]/'[1]1.) CLM Reference'!$B$4</f>
        <v>0</v>
      </c>
      <c r="N569" s="48">
        <v>0</v>
      </c>
      <c r="O569" s="39">
        <f>Table3[[#This Row],[C&amp;I Incentive Disbursements]]/'[1]1.) CLM Reference'!$B$5</f>
        <v>0</v>
      </c>
    </row>
    <row r="570" spans="1:15" x14ac:dyDescent="0.25">
      <c r="A570" s="47">
        <v>9001045400</v>
      </c>
      <c r="B570" t="s">
        <v>1834</v>
      </c>
      <c r="C570" t="s">
        <v>1774</v>
      </c>
      <c r="D570" s="46">
        <f>Table3[[#This Row],[Residential CLM $ Collected]]+Table3[[#This Row],[C&amp;I CLM $ Collected]]</f>
        <v>2252.8781099999997</v>
      </c>
      <c r="E570" s="39">
        <f>Table3[[#This Row],[CLM $ Collected ]]/'[1]1.) CLM Reference'!$B$4</f>
        <v>2.1284320116284901E-5</v>
      </c>
      <c r="F570" s="46">
        <f>Table3[[#This Row],[Residential Incentive Disbursements]]+Table3[[#This Row],[C&amp;I Incentive Disbursements]]</f>
        <v>0</v>
      </c>
      <c r="G570" s="39">
        <f>Table3[[#This Row],[Incentive Disbursements]]/'[1]1.) CLM Reference'!$B$5</f>
        <v>0</v>
      </c>
      <c r="H570" s="46">
        <v>2252.8781099999997</v>
      </c>
      <c r="I570" s="39">
        <f>Table3[[#This Row],[Residential CLM $ Collected]]/'[1]1.) CLM Reference'!$B$4</f>
        <v>2.1284320116284901E-5</v>
      </c>
      <c r="J570" s="48">
        <v>0</v>
      </c>
      <c r="K570" s="39">
        <f>Table3[[#This Row],[Residential Incentive Disbursements]]/'[1]1.) CLM Reference'!$B$5</f>
        <v>0</v>
      </c>
      <c r="L570" s="40">
        <v>0</v>
      </c>
      <c r="M570" s="39">
        <f>Table3[[#This Row],[C&amp;I CLM $ Collected]]/'[1]1.) CLM Reference'!$B$4</f>
        <v>0</v>
      </c>
      <c r="N570" s="48">
        <v>0</v>
      </c>
      <c r="O570" s="39">
        <f>Table3[[#This Row],[C&amp;I Incentive Disbursements]]/'[1]1.) CLM Reference'!$B$5</f>
        <v>0</v>
      </c>
    </row>
    <row r="571" spans="1:15" x14ac:dyDescent="0.25">
      <c r="A571" s="47">
        <v>9001050400</v>
      </c>
      <c r="B571" t="s">
        <v>1834</v>
      </c>
      <c r="C571" t="s">
        <v>1774</v>
      </c>
      <c r="D571" s="46">
        <f>Table3[[#This Row],[Residential CLM $ Collected]]+Table3[[#This Row],[C&amp;I CLM $ Collected]]</f>
        <v>247.01354999999998</v>
      </c>
      <c r="E571" s="39">
        <f>Table3[[#This Row],[CLM $ Collected ]]/'[1]1.) CLM Reference'!$B$4</f>
        <v>2.3336883819515414E-6</v>
      </c>
      <c r="F571" s="46">
        <f>Table3[[#This Row],[Residential Incentive Disbursements]]+Table3[[#This Row],[C&amp;I Incentive Disbursements]]</f>
        <v>0</v>
      </c>
      <c r="G571" s="39">
        <f>Table3[[#This Row],[Incentive Disbursements]]/'[1]1.) CLM Reference'!$B$5</f>
        <v>0</v>
      </c>
      <c r="H571" s="46">
        <v>247.01354999999998</v>
      </c>
      <c r="I571" s="39">
        <f>Table3[[#This Row],[Residential CLM $ Collected]]/'[1]1.) CLM Reference'!$B$4</f>
        <v>2.3336883819515414E-6</v>
      </c>
      <c r="J571" s="48">
        <v>0</v>
      </c>
      <c r="K571" s="39">
        <f>Table3[[#This Row],[Residential Incentive Disbursements]]/'[1]1.) CLM Reference'!$B$5</f>
        <v>0</v>
      </c>
      <c r="L571" s="40">
        <v>0</v>
      </c>
      <c r="M571" s="39">
        <f>Table3[[#This Row],[C&amp;I CLM $ Collected]]/'[1]1.) CLM Reference'!$B$4</f>
        <v>0</v>
      </c>
      <c r="N571" s="48">
        <v>0</v>
      </c>
      <c r="O571" s="39">
        <f>Table3[[#This Row],[C&amp;I Incentive Disbursements]]/'[1]1.) CLM Reference'!$B$5</f>
        <v>0</v>
      </c>
    </row>
    <row r="572" spans="1:15" x14ac:dyDescent="0.25">
      <c r="A572" s="47">
        <v>9011650100</v>
      </c>
      <c r="B572" t="s">
        <v>1833</v>
      </c>
      <c r="C572" t="s">
        <v>1774</v>
      </c>
      <c r="D572" s="46">
        <f>Table3[[#This Row],[Residential CLM $ Collected]]+Table3[[#This Row],[C&amp;I CLM $ Collected]]</f>
        <v>2918.3660099999997</v>
      </c>
      <c r="E572" s="39">
        <f>Table3[[#This Row],[CLM $ Collected ]]/'[1]1.) CLM Reference'!$B$4</f>
        <v>2.7571592132574412E-5</v>
      </c>
      <c r="F572" s="46">
        <f>Table3[[#This Row],[Residential Incentive Disbursements]]+Table3[[#This Row],[C&amp;I Incentive Disbursements]]</f>
        <v>0</v>
      </c>
      <c r="G572" s="39">
        <f>Table3[[#This Row],[Incentive Disbursements]]/'[1]1.) CLM Reference'!$B$5</f>
        <v>0</v>
      </c>
      <c r="H572" s="46">
        <v>2900.1426299999998</v>
      </c>
      <c r="I572" s="39">
        <f>Table3[[#This Row],[Residential CLM $ Collected]]/'[1]1.) CLM Reference'!$B$4</f>
        <v>2.7399424694043662E-5</v>
      </c>
      <c r="J572" s="48">
        <v>0</v>
      </c>
      <c r="K572" s="39">
        <f>Table3[[#This Row],[Residential Incentive Disbursements]]/'[1]1.) CLM Reference'!$B$5</f>
        <v>0</v>
      </c>
      <c r="L572" s="40">
        <v>18.223379999999999</v>
      </c>
      <c r="M572" s="39">
        <f>Table3[[#This Row],[C&amp;I CLM $ Collected]]/'[1]1.) CLM Reference'!$B$4</f>
        <v>1.72167438530753E-7</v>
      </c>
      <c r="N572" s="48">
        <v>0</v>
      </c>
      <c r="O572" s="39">
        <f>Table3[[#This Row],[C&amp;I Incentive Disbursements]]/'[1]1.) CLM Reference'!$B$5</f>
        <v>0</v>
      </c>
    </row>
    <row r="573" spans="1:15" x14ac:dyDescent="0.25">
      <c r="A573" s="47">
        <v>9011660101</v>
      </c>
      <c r="B573" t="s">
        <v>1833</v>
      </c>
      <c r="C573" t="s">
        <v>1774</v>
      </c>
      <c r="D573" s="46">
        <f>Table3[[#This Row],[Residential CLM $ Collected]]+Table3[[#This Row],[C&amp;I CLM $ Collected]]</f>
        <v>188760.17468699944</v>
      </c>
      <c r="E573" s="39">
        <f>Table3[[#This Row],[CLM $ Collected ]]/'[1]1.) CLM Reference'!$B$4</f>
        <v>1.7833330464753618E-3</v>
      </c>
      <c r="F573" s="46">
        <f>Table3[[#This Row],[Residential Incentive Disbursements]]+Table3[[#This Row],[C&amp;I Incentive Disbursements]]</f>
        <v>184673.11999999991</v>
      </c>
      <c r="G573" s="39">
        <f>Table3[[#This Row],[Incentive Disbursements]]/'[1]1.) CLM Reference'!$B$5</f>
        <v>2.0826923738836993E-3</v>
      </c>
      <c r="H573" s="46">
        <v>145085.04807299943</v>
      </c>
      <c r="I573" s="39">
        <f>Table3[[#This Row],[Residential CLM $ Collected]]/'[1]1.) CLM Reference'!$B$4</f>
        <v>1.3707073603162242E-3</v>
      </c>
      <c r="J573" s="48">
        <v>160232.16</v>
      </c>
      <c r="K573" s="39">
        <f>Table3[[#This Row],[Residential Incentive Disbursements]]/'[1]1.) CLM Reference'!$B$5</f>
        <v>1.8070539864324211E-3</v>
      </c>
      <c r="L573" s="40">
        <v>43675.126614000001</v>
      </c>
      <c r="M573" s="39">
        <f>Table3[[#This Row],[C&amp;I CLM $ Collected]]/'[1]1.) CLM Reference'!$B$4</f>
        <v>4.1262568615913734E-4</v>
      </c>
      <c r="N573" s="48">
        <v>24440.959999999901</v>
      </c>
      <c r="O573" s="39">
        <f>Table3[[#This Row],[C&amp;I Incentive Disbursements]]/'[1]1.) CLM Reference'!$B$5</f>
        <v>2.7563838745127802E-4</v>
      </c>
    </row>
    <row r="574" spans="1:15" x14ac:dyDescent="0.25">
      <c r="A574" s="47">
        <v>9011660102</v>
      </c>
      <c r="B574" t="s">
        <v>1833</v>
      </c>
      <c r="C574" t="s">
        <v>1774</v>
      </c>
      <c r="D574" s="46">
        <f>Table3[[#This Row],[Residential CLM $ Collected]]+Table3[[#This Row],[C&amp;I CLM $ Collected]]</f>
        <v>84360.911858999432</v>
      </c>
      <c r="E574" s="39">
        <f>Table3[[#This Row],[CLM $ Collected ]]/'[1]1.) CLM Reference'!$B$4</f>
        <v>7.9700923247402831E-4</v>
      </c>
      <c r="F574" s="46">
        <f>Table3[[#This Row],[Residential Incentive Disbursements]]+Table3[[#This Row],[C&amp;I Incentive Disbursements]]</f>
        <v>22622.94</v>
      </c>
      <c r="G574" s="39">
        <f>Table3[[#This Row],[Incentive Disbursements]]/'[1]1.) CLM Reference'!$B$5</f>
        <v>2.5513526068562936E-4</v>
      </c>
      <c r="H574" s="46">
        <v>84360.911858999432</v>
      </c>
      <c r="I574" s="39">
        <f>Table3[[#This Row],[Residential CLM $ Collected]]/'[1]1.) CLM Reference'!$B$4</f>
        <v>7.9700923247402831E-4</v>
      </c>
      <c r="J574" s="48">
        <v>22622.94</v>
      </c>
      <c r="K574" s="39">
        <f>Table3[[#This Row],[Residential Incentive Disbursements]]/'[1]1.) CLM Reference'!$B$5</f>
        <v>2.5513526068562936E-4</v>
      </c>
      <c r="L574" s="40">
        <v>0</v>
      </c>
      <c r="M574" s="39">
        <f>Table3[[#This Row],[C&amp;I CLM $ Collected]]/'[1]1.) CLM Reference'!$B$4</f>
        <v>0</v>
      </c>
      <c r="N574" s="48">
        <v>0</v>
      </c>
      <c r="O574" s="39">
        <f>Table3[[#This Row],[C&amp;I Incentive Disbursements]]/'[1]1.) CLM Reference'!$B$5</f>
        <v>0</v>
      </c>
    </row>
    <row r="575" spans="1:15" x14ac:dyDescent="0.25">
      <c r="A575" s="47">
        <v>9007670100</v>
      </c>
      <c r="B575" t="s">
        <v>1832</v>
      </c>
      <c r="C575" t="s">
        <v>1774</v>
      </c>
      <c r="D575" s="46">
        <f>Table3[[#This Row],[Residential CLM $ Collected]]+Table3[[#This Row],[C&amp;I CLM $ Collected]]</f>
        <v>92135.665187999999</v>
      </c>
      <c r="E575" s="39">
        <f>Table3[[#This Row],[CLM $ Collected ]]/'[1]1.) CLM Reference'!$B$4</f>
        <v>8.7046209170554693E-4</v>
      </c>
      <c r="F575" s="46">
        <f>Table3[[#This Row],[Residential Incentive Disbursements]]+Table3[[#This Row],[C&amp;I Incentive Disbursements]]</f>
        <v>27127.1899999999</v>
      </c>
      <c r="G575" s="39">
        <f>Table3[[#This Row],[Incentive Disbursements]]/'[1]1.) CLM Reference'!$B$5</f>
        <v>3.0593294648346205E-4</v>
      </c>
      <c r="H575" s="46">
        <v>92135.665187999999</v>
      </c>
      <c r="I575" s="39">
        <f>Table3[[#This Row],[Residential CLM $ Collected]]/'[1]1.) CLM Reference'!$B$4</f>
        <v>8.7046209170554693E-4</v>
      </c>
      <c r="J575" s="48">
        <v>27127.1899999999</v>
      </c>
      <c r="K575" s="39">
        <f>Table3[[#This Row],[Residential Incentive Disbursements]]/'[1]1.) CLM Reference'!$B$5</f>
        <v>3.0593294648346205E-4</v>
      </c>
      <c r="L575" s="40">
        <v>0</v>
      </c>
      <c r="M575" s="39">
        <f>Table3[[#This Row],[C&amp;I CLM $ Collected]]/'[1]1.) CLM Reference'!$B$4</f>
        <v>0</v>
      </c>
      <c r="N575" s="48">
        <v>0</v>
      </c>
      <c r="O575" s="39">
        <f>Table3[[#This Row],[C&amp;I Incentive Disbursements]]/'[1]1.) CLM Reference'!$B$5</f>
        <v>0</v>
      </c>
    </row>
    <row r="576" spans="1:15" x14ac:dyDescent="0.25">
      <c r="A576" s="47">
        <v>9007670200</v>
      </c>
      <c r="B576" t="s">
        <v>1832</v>
      </c>
      <c r="C576" t="s">
        <v>1774</v>
      </c>
      <c r="D576" s="46">
        <f>Table3[[#This Row],[Residential CLM $ Collected]]+Table3[[#This Row],[C&amp;I CLM $ Collected]]</f>
        <v>321749.14470299997</v>
      </c>
      <c r="E576" s="39">
        <f>Table3[[#This Row],[CLM $ Collected ]]/'[1]1.) CLM Reference'!$B$4</f>
        <v>3.0397613446559368E-3</v>
      </c>
      <c r="F576" s="46">
        <f>Table3[[#This Row],[Residential Incentive Disbursements]]+Table3[[#This Row],[C&amp;I Incentive Disbursements]]</f>
        <v>270895.44</v>
      </c>
      <c r="G576" s="39">
        <f>Table3[[#This Row],[Incentive Disbursements]]/'[1]1.) CLM Reference'!$B$5</f>
        <v>3.0550838530689767E-3</v>
      </c>
      <c r="H576" s="46">
        <v>183996.91258199999</v>
      </c>
      <c r="I576" s="39">
        <f>Table3[[#This Row],[Residential CLM $ Collected]]/'[1]1.) CLM Reference'!$B$4</f>
        <v>1.7383315903421769E-3</v>
      </c>
      <c r="J576" s="48">
        <v>215763.46</v>
      </c>
      <c r="K576" s="39">
        <f>Table3[[#This Row],[Residential Incentive Disbursements]]/'[1]1.) CLM Reference'!$B$5</f>
        <v>2.4333206300124282E-3</v>
      </c>
      <c r="L576" s="40">
        <v>137752.23212100001</v>
      </c>
      <c r="M576" s="39">
        <f>Table3[[#This Row],[C&amp;I CLM $ Collected]]/'[1]1.) CLM Reference'!$B$4</f>
        <v>1.3014297543137601E-3</v>
      </c>
      <c r="N576" s="48">
        <v>55131.98</v>
      </c>
      <c r="O576" s="39">
        <f>Table3[[#This Row],[C&amp;I Incentive Disbursements]]/'[1]1.) CLM Reference'!$B$5</f>
        <v>6.2176322305654817E-4</v>
      </c>
    </row>
    <row r="577" spans="1:15" x14ac:dyDescent="0.25">
      <c r="A577" s="47">
        <v>9009344200</v>
      </c>
      <c r="B577" t="s">
        <v>1831</v>
      </c>
      <c r="C577" t="s">
        <v>1774</v>
      </c>
      <c r="D577" s="46">
        <f>Table3[[#This Row],[Residential CLM $ Collected]]+Table3[[#This Row],[C&amp;I CLM $ Collected]]</f>
        <v>388.61045999999999</v>
      </c>
      <c r="E577" s="39">
        <f>Table3[[#This Row],[CLM $ Collected ]]/'[1]1.) CLM Reference'!$B$4</f>
        <v>3.6714411642877256E-6</v>
      </c>
      <c r="F577" s="46">
        <f>Table3[[#This Row],[Residential Incentive Disbursements]]+Table3[[#This Row],[C&amp;I Incentive Disbursements]]</f>
        <v>0</v>
      </c>
      <c r="G577" s="39">
        <f>Table3[[#This Row],[Incentive Disbursements]]/'[1]1.) CLM Reference'!$B$5</f>
        <v>0</v>
      </c>
      <c r="H577" s="46">
        <v>388.61045999999999</v>
      </c>
      <c r="I577" s="39">
        <f>Table3[[#This Row],[Residential CLM $ Collected]]/'[1]1.) CLM Reference'!$B$4</f>
        <v>3.6714411642877256E-6</v>
      </c>
      <c r="J577" s="48">
        <v>0</v>
      </c>
      <c r="K577" s="39">
        <f>Table3[[#This Row],[Residential Incentive Disbursements]]/'[1]1.) CLM Reference'!$B$5</f>
        <v>0</v>
      </c>
      <c r="L577" s="40">
        <v>0</v>
      </c>
      <c r="M577" s="39">
        <f>Table3[[#This Row],[C&amp;I CLM $ Collected]]/'[1]1.) CLM Reference'!$B$4</f>
        <v>0</v>
      </c>
      <c r="N577" s="48">
        <v>0</v>
      </c>
      <c r="O577" s="39">
        <f>Table3[[#This Row],[C&amp;I Incentive Disbursements]]/'[1]1.) CLM Reference'!$B$5</f>
        <v>0</v>
      </c>
    </row>
    <row r="578" spans="1:15" x14ac:dyDescent="0.25">
      <c r="A578" s="47">
        <v>9009345300</v>
      </c>
      <c r="B578" t="s">
        <v>1831</v>
      </c>
      <c r="C578" t="s">
        <v>1774</v>
      </c>
      <c r="D578" s="46">
        <f>Table3[[#This Row],[Residential CLM $ Collected]]+Table3[[#This Row],[C&amp;I CLM $ Collected]]</f>
        <v>140.41755000000001</v>
      </c>
      <c r="E578" s="39">
        <f>Table3[[#This Row],[CLM $ Collected ]]/'[1]1.) CLM Reference'!$B$4</f>
        <v>1.3266106456795577E-6</v>
      </c>
      <c r="F578" s="46">
        <f>Table3[[#This Row],[Residential Incentive Disbursements]]+Table3[[#This Row],[C&amp;I Incentive Disbursements]]</f>
        <v>0</v>
      </c>
      <c r="G578" s="39">
        <f>Table3[[#This Row],[Incentive Disbursements]]/'[1]1.) CLM Reference'!$B$5</f>
        <v>0</v>
      </c>
      <c r="H578" s="46">
        <v>140.41755000000001</v>
      </c>
      <c r="I578" s="39">
        <f>Table3[[#This Row],[Residential CLM $ Collected]]/'[1]1.) CLM Reference'!$B$4</f>
        <v>1.3266106456795577E-6</v>
      </c>
      <c r="J578" s="48">
        <v>0</v>
      </c>
      <c r="K578" s="39">
        <f>Table3[[#This Row],[Residential Incentive Disbursements]]/'[1]1.) CLM Reference'!$B$5</f>
        <v>0</v>
      </c>
      <c r="L578" s="40">
        <v>0</v>
      </c>
      <c r="M578" s="39">
        <f>Table3[[#This Row],[C&amp;I CLM $ Collected]]/'[1]1.) CLM Reference'!$B$4</f>
        <v>0</v>
      </c>
      <c r="N578" s="48">
        <v>0</v>
      </c>
      <c r="O578" s="39">
        <f>Table3[[#This Row],[C&amp;I Incentive Disbursements]]/'[1]1.) CLM Reference'!$B$5</f>
        <v>0</v>
      </c>
    </row>
    <row r="579" spans="1:15" x14ac:dyDescent="0.25">
      <c r="A579" s="47">
        <v>9009346101</v>
      </c>
      <c r="B579" t="s">
        <v>1831</v>
      </c>
      <c r="C579" t="s">
        <v>1774</v>
      </c>
      <c r="D579" s="46">
        <f>Table3[[#This Row],[Residential CLM $ Collected]]+Table3[[#This Row],[C&amp;I CLM $ Collected]]</f>
        <v>239280.67358999941</v>
      </c>
      <c r="E579" s="39">
        <f>Table3[[#This Row],[CLM $ Collected ]]/'[1]1.) CLM Reference'!$B$4</f>
        <v>2.2606311596368731E-3</v>
      </c>
      <c r="F579" s="46">
        <f>Table3[[#This Row],[Residential Incentive Disbursements]]+Table3[[#This Row],[C&amp;I Incentive Disbursements]]</f>
        <v>177072.459999999</v>
      </c>
      <c r="G579" s="39">
        <f>Table3[[#This Row],[Incentive Disbursements]]/'[1]1.) CLM Reference'!$B$5</f>
        <v>1.9969742324536699E-3</v>
      </c>
      <c r="H579" s="46">
        <v>169532.22150899941</v>
      </c>
      <c r="I579" s="39">
        <f>Table3[[#This Row],[Residential CLM $ Collected]]/'[1]1.) CLM Reference'!$B$4</f>
        <v>1.601674789508459E-3</v>
      </c>
      <c r="J579" s="48">
        <v>149874.41999999899</v>
      </c>
      <c r="K579" s="39">
        <f>Table3[[#This Row],[Residential Incentive Disbursements]]/'[1]1.) CLM Reference'!$B$5</f>
        <v>1.6902422592645894E-3</v>
      </c>
      <c r="L579" s="40">
        <v>69748.452080999996</v>
      </c>
      <c r="M579" s="39">
        <f>Table3[[#This Row],[C&amp;I CLM $ Collected]]/'[1]1.) CLM Reference'!$B$4</f>
        <v>6.5895637012841407E-4</v>
      </c>
      <c r="N579" s="48">
        <v>27198.04</v>
      </c>
      <c r="O579" s="39">
        <f>Table3[[#This Row],[C&amp;I Incentive Disbursements]]/'[1]1.) CLM Reference'!$B$5</f>
        <v>3.0673197318908046E-4</v>
      </c>
    </row>
    <row r="580" spans="1:15" x14ac:dyDescent="0.25">
      <c r="A580" s="47">
        <v>9009346102</v>
      </c>
      <c r="B580" t="s">
        <v>1831</v>
      </c>
      <c r="C580" t="s">
        <v>1774</v>
      </c>
      <c r="D580" s="46">
        <f>Table3[[#This Row],[Residential CLM $ Collected]]+Table3[[#This Row],[C&amp;I CLM $ Collected]]</f>
        <v>99840.316337999437</v>
      </c>
      <c r="E580" s="39">
        <f>Table3[[#This Row],[CLM $ Collected ]]/'[1]1.) CLM Reference'!$B$4</f>
        <v>9.4325265269195149E-4</v>
      </c>
      <c r="F580" s="46">
        <f>Table3[[#This Row],[Residential Incentive Disbursements]]+Table3[[#This Row],[C&amp;I Incentive Disbursements]]</f>
        <v>15487.5799999999</v>
      </c>
      <c r="G580" s="39">
        <f>Table3[[#This Row],[Incentive Disbursements]]/'[1]1.) CLM Reference'!$B$5</f>
        <v>1.7466464397154015E-4</v>
      </c>
      <c r="H580" s="46">
        <v>99840.316337999437</v>
      </c>
      <c r="I580" s="39">
        <f>Table3[[#This Row],[Residential CLM $ Collected]]/'[1]1.) CLM Reference'!$B$4</f>
        <v>9.4325265269195149E-4</v>
      </c>
      <c r="J580" s="48">
        <v>15487.5799999999</v>
      </c>
      <c r="K580" s="39">
        <f>Table3[[#This Row],[Residential Incentive Disbursements]]/'[1]1.) CLM Reference'!$B$5</f>
        <v>1.7466464397154015E-4</v>
      </c>
      <c r="L580" s="40">
        <v>0</v>
      </c>
      <c r="M580" s="39">
        <f>Table3[[#This Row],[C&amp;I CLM $ Collected]]/'[1]1.) CLM Reference'!$B$4</f>
        <v>0</v>
      </c>
      <c r="N580" s="48">
        <v>0</v>
      </c>
      <c r="O580" s="39">
        <f>Table3[[#This Row],[C&amp;I Incentive Disbursements]]/'[1]1.) CLM Reference'!$B$5</f>
        <v>0</v>
      </c>
    </row>
    <row r="581" spans="1:15" x14ac:dyDescent="0.25">
      <c r="A581" s="47">
        <v>9011709100</v>
      </c>
      <c r="B581" t="s">
        <v>1830</v>
      </c>
      <c r="C581" t="s">
        <v>1774</v>
      </c>
      <c r="D581" s="46">
        <f>Table3[[#This Row],[Residential CLM $ Collected]]+Table3[[#This Row],[C&amp;I CLM $ Collected]]</f>
        <v>345.03650999999996</v>
      </c>
      <c r="E581" s="39">
        <f>Table3[[#This Row],[CLM $ Collected ]]/'[1]1.) CLM Reference'!$B$4</f>
        <v>3.2597713556042043E-6</v>
      </c>
      <c r="F581" s="46">
        <f>Table3[[#This Row],[Residential Incentive Disbursements]]+Table3[[#This Row],[C&amp;I Incentive Disbursements]]</f>
        <v>0</v>
      </c>
      <c r="G581" s="39">
        <f>Table3[[#This Row],[Incentive Disbursements]]/'[1]1.) CLM Reference'!$B$5</f>
        <v>0</v>
      </c>
      <c r="H581" s="46">
        <v>345.03650999999996</v>
      </c>
      <c r="I581" s="39">
        <f>Table3[[#This Row],[Residential CLM $ Collected]]/'[1]1.) CLM Reference'!$B$4</f>
        <v>3.2597713556042043E-6</v>
      </c>
      <c r="J581" s="48">
        <v>0</v>
      </c>
      <c r="K581" s="39">
        <f>Table3[[#This Row],[Residential Incentive Disbursements]]/'[1]1.) CLM Reference'!$B$5</f>
        <v>0</v>
      </c>
      <c r="L581" s="40">
        <v>0</v>
      </c>
      <c r="M581" s="39">
        <f>Table3[[#This Row],[C&amp;I CLM $ Collected]]/'[1]1.) CLM Reference'!$B$4</f>
        <v>0</v>
      </c>
      <c r="N581" s="48">
        <v>0</v>
      </c>
      <c r="O581" s="39">
        <f>Table3[[#This Row],[C&amp;I Incentive Disbursements]]/'[1]1.) CLM Reference'!$B$5</f>
        <v>0</v>
      </c>
    </row>
    <row r="582" spans="1:15" x14ac:dyDescent="0.25">
      <c r="A582" s="47">
        <v>9015906100</v>
      </c>
      <c r="B582" t="s">
        <v>1830</v>
      </c>
      <c r="C582" t="s">
        <v>1774</v>
      </c>
      <c r="D582" s="46">
        <f>Table3[[#This Row],[Residential CLM $ Collected]]+Table3[[#This Row],[C&amp;I CLM $ Collected]]</f>
        <v>386.79605999999995</v>
      </c>
      <c r="E582" s="39">
        <f>Table3[[#This Row],[CLM $ Collected ]]/'[1]1.) CLM Reference'!$B$4</f>
        <v>3.6542994155852235E-6</v>
      </c>
      <c r="F582" s="46">
        <f>Table3[[#This Row],[Residential Incentive Disbursements]]+Table3[[#This Row],[C&amp;I Incentive Disbursements]]</f>
        <v>0</v>
      </c>
      <c r="G582" s="39">
        <f>Table3[[#This Row],[Incentive Disbursements]]/'[1]1.) CLM Reference'!$B$5</f>
        <v>0</v>
      </c>
      <c r="H582" s="46">
        <v>386.79605999999995</v>
      </c>
      <c r="I582" s="39">
        <f>Table3[[#This Row],[Residential CLM $ Collected]]/'[1]1.) CLM Reference'!$B$4</f>
        <v>3.6542994155852235E-6</v>
      </c>
      <c r="J582" s="48">
        <v>0</v>
      </c>
      <c r="K582" s="39">
        <f>Table3[[#This Row],[Residential Incentive Disbursements]]/'[1]1.) CLM Reference'!$B$5</f>
        <v>0</v>
      </c>
      <c r="L582" s="40">
        <v>0</v>
      </c>
      <c r="M582" s="39">
        <f>Table3[[#This Row],[C&amp;I CLM $ Collected]]/'[1]1.) CLM Reference'!$B$4</f>
        <v>0</v>
      </c>
      <c r="N582" s="48">
        <v>0</v>
      </c>
      <c r="O582" s="39">
        <f>Table3[[#This Row],[C&amp;I Incentive Disbursements]]/'[1]1.) CLM Reference'!$B$5</f>
        <v>0</v>
      </c>
    </row>
    <row r="583" spans="1:15" x14ac:dyDescent="0.25">
      <c r="A583" s="47">
        <v>9015907100</v>
      </c>
      <c r="B583" t="s">
        <v>1830</v>
      </c>
      <c r="C583" t="s">
        <v>1774</v>
      </c>
      <c r="D583" s="46">
        <f>Table3[[#This Row],[Residential CLM $ Collected]]+Table3[[#This Row],[C&amp;I CLM $ Collected]]</f>
        <v>260496.07686899995</v>
      </c>
      <c r="E583" s="39">
        <f>Table3[[#This Row],[CLM $ Collected ]]/'[1]1.) CLM Reference'!$B$4</f>
        <v>2.461066075659173E-3</v>
      </c>
      <c r="F583" s="46">
        <f>Table3[[#This Row],[Residential Incentive Disbursements]]+Table3[[#This Row],[C&amp;I Incentive Disbursements]]</f>
        <v>16332.960000000001</v>
      </c>
      <c r="G583" s="39">
        <f>Table3[[#This Row],[Incentive Disbursements]]/'[1]1.) CLM Reference'!$B$5</f>
        <v>1.841986058119748E-4</v>
      </c>
      <c r="H583" s="46">
        <v>52995.392666999942</v>
      </c>
      <c r="I583" s="39">
        <f>Table3[[#This Row],[Residential CLM $ Collected]]/'[1]1.) CLM Reference'!$B$4</f>
        <v>5.006799512169988E-4</v>
      </c>
      <c r="J583" s="48">
        <v>16332.960000000001</v>
      </c>
      <c r="K583" s="39">
        <f>Table3[[#This Row],[Residential Incentive Disbursements]]/'[1]1.) CLM Reference'!$B$5</f>
        <v>1.841986058119748E-4</v>
      </c>
      <c r="L583" s="40">
        <v>207500.684202</v>
      </c>
      <c r="M583" s="39">
        <f>Table3[[#This Row],[C&amp;I CLM $ Collected]]/'[1]1.) CLM Reference'!$B$4</f>
        <v>1.9603861244421742E-3</v>
      </c>
      <c r="N583" s="48">
        <v>0</v>
      </c>
      <c r="O583" s="39">
        <f>Table3[[#This Row],[C&amp;I Incentive Disbursements]]/'[1]1.) CLM Reference'!$B$5</f>
        <v>0</v>
      </c>
    </row>
    <row r="584" spans="1:15" x14ac:dyDescent="0.25">
      <c r="A584" s="47">
        <v>9015907200</v>
      </c>
      <c r="B584" t="s">
        <v>1830</v>
      </c>
      <c r="C584" t="s">
        <v>1774</v>
      </c>
      <c r="D584" s="46">
        <f>Table3[[#This Row],[Residential CLM $ Collected]]+Table3[[#This Row],[C&amp;I CLM $ Collected]]</f>
        <v>71186.703713999435</v>
      </c>
      <c r="E584" s="39">
        <f>Table3[[#This Row],[CLM $ Collected ]]/'[1]1.) CLM Reference'!$B$4</f>
        <v>6.7254441469622676E-4</v>
      </c>
      <c r="F584" s="46">
        <f>Table3[[#This Row],[Residential Incentive Disbursements]]+Table3[[#This Row],[C&amp;I Incentive Disbursements]]</f>
        <v>11400.84</v>
      </c>
      <c r="G584" s="39">
        <f>Table3[[#This Row],[Incentive Disbursements]]/'[1]1.) CLM Reference'!$B$5</f>
        <v>1.2857552048651285E-4</v>
      </c>
      <c r="H584" s="46">
        <v>71186.703713999435</v>
      </c>
      <c r="I584" s="39">
        <f>Table3[[#This Row],[Residential CLM $ Collected]]/'[1]1.) CLM Reference'!$B$4</f>
        <v>6.7254441469622676E-4</v>
      </c>
      <c r="J584" s="48">
        <v>11400.84</v>
      </c>
      <c r="K584" s="39">
        <f>Table3[[#This Row],[Residential Incentive Disbursements]]/'[1]1.) CLM Reference'!$B$5</f>
        <v>1.2857552048651285E-4</v>
      </c>
      <c r="L584" s="40">
        <v>0</v>
      </c>
      <c r="M584" s="39">
        <f>Table3[[#This Row],[C&amp;I CLM $ Collected]]/'[1]1.) CLM Reference'!$B$4</f>
        <v>0</v>
      </c>
      <c r="N584" s="48">
        <v>0</v>
      </c>
      <c r="O584" s="39">
        <f>Table3[[#This Row],[C&amp;I Incentive Disbursements]]/'[1]1.) CLM Reference'!$B$5</f>
        <v>0</v>
      </c>
    </row>
    <row r="585" spans="1:15" x14ac:dyDescent="0.25">
      <c r="A585" s="47">
        <v>9015907300</v>
      </c>
      <c r="B585" t="s">
        <v>1830</v>
      </c>
      <c r="C585" t="s">
        <v>1774</v>
      </c>
      <c r="D585" s="46">
        <f>Table3[[#This Row],[Residential CLM $ Collected]]+Table3[[#This Row],[C&amp;I CLM $ Collected]]</f>
        <v>216860.012586</v>
      </c>
      <c r="E585" s="39">
        <f>Table3[[#This Row],[CLM $ Collected ]]/'[1]1.) CLM Reference'!$B$4</f>
        <v>2.0488094352792115E-3</v>
      </c>
      <c r="F585" s="46">
        <f>Table3[[#This Row],[Residential Incentive Disbursements]]+Table3[[#This Row],[C&amp;I Incentive Disbursements]]</f>
        <v>250673.2</v>
      </c>
      <c r="G585" s="39">
        <f>Table3[[#This Row],[Incentive Disbursements]]/'[1]1.) CLM Reference'!$B$5</f>
        <v>2.8270230230421382E-3</v>
      </c>
      <c r="H585" s="46">
        <v>144438.178185</v>
      </c>
      <c r="I585" s="39">
        <f>Table3[[#This Row],[Residential CLM $ Collected]]/'[1]1.) CLM Reference'!$B$4</f>
        <v>1.3645959840688138E-3</v>
      </c>
      <c r="J585" s="48">
        <v>168349.94</v>
      </c>
      <c r="K585" s="39">
        <f>Table3[[#This Row],[Residential Incentive Disbursements]]/'[1]1.) CLM Reference'!$B$5</f>
        <v>1.8986040642069539E-3</v>
      </c>
      <c r="L585" s="40">
        <v>72421.834401</v>
      </c>
      <c r="M585" s="39">
        <f>Table3[[#This Row],[C&amp;I CLM $ Collected]]/'[1]1.) CLM Reference'!$B$4</f>
        <v>6.8421345121039796E-4</v>
      </c>
      <c r="N585" s="48">
        <v>82323.259999999995</v>
      </c>
      <c r="O585" s="39">
        <f>Table3[[#This Row],[C&amp;I Incentive Disbursements]]/'[1]1.) CLM Reference'!$B$5</f>
        <v>9.2841895883518429E-4</v>
      </c>
    </row>
    <row r="586" spans="1:15" x14ac:dyDescent="0.25">
      <c r="A586" s="47">
        <v>9015908100</v>
      </c>
      <c r="B586" t="s">
        <v>1830</v>
      </c>
      <c r="C586" t="s">
        <v>1774</v>
      </c>
      <c r="D586" s="46">
        <f>Table3[[#This Row],[Residential CLM $ Collected]]+Table3[[#This Row],[C&amp;I CLM $ Collected]]</f>
        <v>122.08644</v>
      </c>
      <c r="E586" s="39">
        <f>Table3[[#This Row],[CLM $ Collected ]]/'[1]1.) CLM Reference'!$B$4</f>
        <v>1.1534254158195935E-6</v>
      </c>
      <c r="F586" s="46">
        <f>Table3[[#This Row],[Residential Incentive Disbursements]]+Table3[[#This Row],[C&amp;I Incentive Disbursements]]</f>
        <v>0</v>
      </c>
      <c r="G586" s="39">
        <f>Table3[[#This Row],[Incentive Disbursements]]/'[1]1.) CLM Reference'!$B$5</f>
        <v>0</v>
      </c>
      <c r="H586" s="46">
        <v>122.08644</v>
      </c>
      <c r="I586" s="39">
        <f>Table3[[#This Row],[Residential CLM $ Collected]]/'[1]1.) CLM Reference'!$B$4</f>
        <v>1.1534254158195935E-6</v>
      </c>
      <c r="J586" s="48">
        <v>0</v>
      </c>
      <c r="K586" s="39">
        <f>Table3[[#This Row],[Residential Incentive Disbursements]]/'[1]1.) CLM Reference'!$B$5</f>
        <v>0</v>
      </c>
      <c r="L586" s="40">
        <v>0</v>
      </c>
      <c r="M586" s="39">
        <f>Table3[[#This Row],[C&amp;I CLM $ Collected]]/'[1]1.) CLM Reference'!$B$4</f>
        <v>0</v>
      </c>
      <c r="N586" s="48">
        <v>0</v>
      </c>
      <c r="O586" s="39">
        <f>Table3[[#This Row],[C&amp;I Incentive Disbursements]]/'[1]1.) CLM Reference'!$B$5</f>
        <v>0</v>
      </c>
    </row>
    <row r="587" spans="1:15" x14ac:dyDescent="0.25">
      <c r="A587" s="47">
        <v>9003405401</v>
      </c>
      <c r="B587" t="s">
        <v>1829</v>
      </c>
      <c r="C587" t="s">
        <v>1774</v>
      </c>
      <c r="D587" s="46">
        <f>Table3[[#This Row],[Residential CLM $ Collected]]+Table3[[#This Row],[C&amp;I CLM $ Collected]]</f>
        <v>1300.22739</v>
      </c>
      <c r="E587" s="39">
        <f>Table3[[#This Row],[CLM $ Collected ]]/'[1]1.) CLM Reference'!$B$4</f>
        <v>1.2284044960036307E-5</v>
      </c>
      <c r="F587" s="46">
        <f>Table3[[#This Row],[Residential Incentive Disbursements]]+Table3[[#This Row],[C&amp;I Incentive Disbursements]]</f>
        <v>0</v>
      </c>
      <c r="G587" s="39">
        <f>Table3[[#This Row],[Incentive Disbursements]]/'[1]1.) CLM Reference'!$B$5</f>
        <v>0</v>
      </c>
      <c r="H587" s="46">
        <v>1300.22739</v>
      </c>
      <c r="I587" s="39">
        <f>Table3[[#This Row],[Residential CLM $ Collected]]/'[1]1.) CLM Reference'!$B$4</f>
        <v>1.2284044960036307E-5</v>
      </c>
      <c r="J587" s="48">
        <v>0</v>
      </c>
      <c r="K587" s="39">
        <f>Table3[[#This Row],[Residential Incentive Disbursements]]/'[1]1.) CLM Reference'!$B$5</f>
        <v>0</v>
      </c>
      <c r="L587" s="40">
        <v>0</v>
      </c>
      <c r="M587" s="39">
        <f>Table3[[#This Row],[C&amp;I CLM $ Collected]]/'[1]1.) CLM Reference'!$B$4</f>
        <v>0</v>
      </c>
      <c r="N587" s="48">
        <v>0</v>
      </c>
      <c r="O587" s="39">
        <f>Table3[[#This Row],[C&amp;I Incentive Disbursements]]/'[1]1.) CLM Reference'!$B$5</f>
        <v>0</v>
      </c>
    </row>
    <row r="588" spans="1:15" x14ac:dyDescent="0.25">
      <c r="A588" s="47">
        <v>9003420400</v>
      </c>
      <c r="B588" t="s">
        <v>1829</v>
      </c>
      <c r="C588" t="s">
        <v>1774</v>
      </c>
      <c r="D588" s="46">
        <f>Table3[[#This Row],[Residential CLM $ Collected]]+Table3[[#This Row],[C&amp;I CLM $ Collected]]</f>
        <v>44302.114079999999</v>
      </c>
      <c r="E588" s="39">
        <f>Table3[[#This Row],[CLM $ Collected ]]/'[1]1.) CLM Reference'!$B$4</f>
        <v>4.1854922098155271E-4</v>
      </c>
      <c r="F588" s="46">
        <f>Table3[[#This Row],[Residential Incentive Disbursements]]+Table3[[#This Row],[C&amp;I Incentive Disbursements]]</f>
        <v>7459.26</v>
      </c>
      <c r="G588" s="39">
        <f>Table3[[#This Row],[Incentive Disbursements]]/'[1]1.) CLM Reference'!$B$5</f>
        <v>8.4123471335816115E-5</v>
      </c>
      <c r="H588" s="46">
        <v>44302.114079999999</v>
      </c>
      <c r="I588" s="39">
        <f>Table3[[#This Row],[Residential CLM $ Collected]]/'[1]1.) CLM Reference'!$B$4</f>
        <v>4.1854922098155271E-4</v>
      </c>
      <c r="J588" s="48">
        <v>7459.26</v>
      </c>
      <c r="K588" s="39">
        <f>Table3[[#This Row],[Residential Incentive Disbursements]]/'[1]1.) CLM Reference'!$B$5</f>
        <v>8.4123471335816115E-5</v>
      </c>
      <c r="L588" s="40">
        <v>0</v>
      </c>
      <c r="M588" s="39">
        <f>Table3[[#This Row],[C&amp;I CLM $ Collected]]/'[1]1.) CLM Reference'!$B$4</f>
        <v>0</v>
      </c>
      <c r="N588" s="48">
        <v>0</v>
      </c>
      <c r="O588" s="39">
        <f>Table3[[#This Row],[C&amp;I Incentive Disbursements]]/'[1]1.) CLM Reference'!$B$5</f>
        <v>0</v>
      </c>
    </row>
    <row r="589" spans="1:15" x14ac:dyDescent="0.25">
      <c r="A589" s="47">
        <v>9003420500</v>
      </c>
      <c r="B589" t="s">
        <v>1829</v>
      </c>
      <c r="C589" t="s">
        <v>1774</v>
      </c>
      <c r="D589" s="46">
        <f>Table3[[#This Row],[Residential CLM $ Collected]]+Table3[[#This Row],[C&amp;I CLM $ Collected]]</f>
        <v>77046.598817999999</v>
      </c>
      <c r="E589" s="39">
        <f>Table3[[#This Row],[CLM $ Collected ]]/'[1]1.) CLM Reference'!$B$4</f>
        <v>7.279064348107543E-4</v>
      </c>
      <c r="F589" s="46">
        <f>Table3[[#This Row],[Residential Incentive Disbursements]]+Table3[[#This Row],[C&amp;I Incentive Disbursements]]</f>
        <v>4791.0899999999901</v>
      </c>
      <c r="G589" s="39">
        <f>Table3[[#This Row],[Incentive Disbursements]]/'[1]1.) CLM Reference'!$B$5</f>
        <v>5.4032587988931125E-5</v>
      </c>
      <c r="H589" s="46">
        <v>77046.598817999999</v>
      </c>
      <c r="I589" s="39">
        <f>Table3[[#This Row],[Residential CLM $ Collected]]/'[1]1.) CLM Reference'!$B$4</f>
        <v>7.279064348107543E-4</v>
      </c>
      <c r="J589" s="48">
        <v>4791.0899999999901</v>
      </c>
      <c r="K589" s="39">
        <f>Table3[[#This Row],[Residential Incentive Disbursements]]/'[1]1.) CLM Reference'!$B$5</f>
        <v>5.4032587988931125E-5</v>
      </c>
      <c r="L589" s="40">
        <v>0</v>
      </c>
      <c r="M589" s="39">
        <f>Table3[[#This Row],[C&amp;I CLM $ Collected]]/'[1]1.) CLM Reference'!$B$4</f>
        <v>0</v>
      </c>
      <c r="N589" s="48">
        <v>0</v>
      </c>
      <c r="O589" s="39">
        <f>Table3[[#This Row],[C&amp;I Incentive Disbursements]]/'[1]1.) CLM Reference'!$B$5</f>
        <v>0</v>
      </c>
    </row>
    <row r="590" spans="1:15" x14ac:dyDescent="0.25">
      <c r="A590" s="47">
        <v>9003420600</v>
      </c>
      <c r="B590" t="s">
        <v>1829</v>
      </c>
      <c r="C590" t="s">
        <v>1774</v>
      </c>
      <c r="D590" s="46">
        <f>Table3[[#This Row],[Residential CLM $ Collected]]+Table3[[#This Row],[C&amp;I CLM $ Collected]]</f>
        <v>306306.03502800001</v>
      </c>
      <c r="E590" s="39">
        <f>Table3[[#This Row],[CLM $ Collected ]]/'[1]1.) CLM Reference'!$B$4</f>
        <v>2.8938608236936218E-3</v>
      </c>
      <c r="F590" s="46">
        <f>Table3[[#This Row],[Residential Incentive Disbursements]]+Table3[[#This Row],[C&amp;I Incentive Disbursements]]</f>
        <v>400147.29000000004</v>
      </c>
      <c r="G590" s="39">
        <f>Table3[[#This Row],[Incentive Disbursements]]/'[1]1.) CLM Reference'!$B$5</f>
        <v>4.512750471282607E-3</v>
      </c>
      <c r="H590" s="46">
        <v>168501.08381399998</v>
      </c>
      <c r="I590" s="39">
        <f>Table3[[#This Row],[Residential CLM $ Collected]]/'[1]1.) CLM Reference'!$B$4</f>
        <v>1.5919329998009208E-3</v>
      </c>
      <c r="J590" s="48">
        <v>296547.32</v>
      </c>
      <c r="K590" s="39">
        <f>Table3[[#This Row],[Residential Incentive Disbursements]]/'[1]1.) CLM Reference'!$B$5</f>
        <v>3.344378661386396E-3</v>
      </c>
      <c r="L590" s="40">
        <v>137804.951214</v>
      </c>
      <c r="M590" s="39">
        <f>Table3[[#This Row],[C&amp;I CLM $ Collected]]/'[1]1.) CLM Reference'!$B$4</f>
        <v>1.3019278238927006E-3</v>
      </c>
      <c r="N590" s="48">
        <v>103599.97</v>
      </c>
      <c r="O590" s="39">
        <f>Table3[[#This Row],[C&amp;I Incentive Disbursements]]/'[1]1.) CLM Reference'!$B$5</f>
        <v>1.1683718098962109E-3</v>
      </c>
    </row>
    <row r="591" spans="1:15" x14ac:dyDescent="0.25">
      <c r="A591" s="47">
        <v>9003420700</v>
      </c>
      <c r="B591" t="s">
        <v>1829</v>
      </c>
      <c r="C591" t="s">
        <v>1774</v>
      </c>
      <c r="D591" s="46">
        <f>Table3[[#This Row],[Residential CLM $ Collected]]+Table3[[#This Row],[C&amp;I CLM $ Collected]]</f>
        <v>51417.837638999939</v>
      </c>
      <c r="E591" s="39">
        <f>Table3[[#This Row],[CLM $ Collected ]]/'[1]1.) CLM Reference'!$B$4</f>
        <v>4.8577582210856387E-4</v>
      </c>
      <c r="F591" s="46">
        <f>Table3[[#This Row],[Residential Incentive Disbursements]]+Table3[[#This Row],[C&amp;I Incentive Disbursements]]</f>
        <v>14697.0899999999</v>
      </c>
      <c r="G591" s="39">
        <f>Table3[[#This Row],[Incentive Disbursements]]/'[1]1.) CLM Reference'!$B$5</f>
        <v>1.657497163706455E-4</v>
      </c>
      <c r="H591" s="46">
        <v>51417.837638999939</v>
      </c>
      <c r="I591" s="39">
        <f>Table3[[#This Row],[Residential CLM $ Collected]]/'[1]1.) CLM Reference'!$B$4</f>
        <v>4.8577582210856387E-4</v>
      </c>
      <c r="J591" s="48">
        <v>14697.0899999999</v>
      </c>
      <c r="K591" s="39">
        <f>Table3[[#This Row],[Residential Incentive Disbursements]]/'[1]1.) CLM Reference'!$B$5</f>
        <v>1.657497163706455E-4</v>
      </c>
      <c r="L591" s="40">
        <v>0</v>
      </c>
      <c r="M591" s="39">
        <f>Table3[[#This Row],[C&amp;I CLM $ Collected]]/'[1]1.) CLM Reference'!$B$4</f>
        <v>0</v>
      </c>
      <c r="N591" s="48">
        <v>0</v>
      </c>
      <c r="O591" s="39">
        <f>Table3[[#This Row],[C&amp;I Incentive Disbursements]]/'[1]1.) CLM Reference'!$B$5</f>
        <v>0</v>
      </c>
    </row>
    <row r="592" spans="1:15" x14ac:dyDescent="0.25">
      <c r="A592" s="47">
        <v>9003405700</v>
      </c>
      <c r="B592" t="s">
        <v>1828</v>
      </c>
      <c r="C592" t="s">
        <v>1774</v>
      </c>
      <c r="D592" s="46">
        <f>Table3[[#This Row],[Residential CLM $ Collected]]+Table3[[#This Row],[C&amp;I CLM $ Collected]]</f>
        <v>81.392849999999996</v>
      </c>
      <c r="E592" s="39">
        <f>Table3[[#This Row],[CLM $ Collected ]]/'[1]1.) CLM Reference'!$B$4</f>
        <v>7.6896813320129419E-7</v>
      </c>
      <c r="F592" s="46">
        <f>Table3[[#This Row],[Residential Incentive Disbursements]]+Table3[[#This Row],[C&amp;I Incentive Disbursements]]</f>
        <v>1450.75</v>
      </c>
      <c r="G592" s="39">
        <f>Table3[[#This Row],[Incentive Disbursements]]/'[1]1.) CLM Reference'!$B$5</f>
        <v>1.6361157278394269E-5</v>
      </c>
      <c r="H592" s="46">
        <v>81.392849999999996</v>
      </c>
      <c r="I592" s="39">
        <f>Table3[[#This Row],[Residential CLM $ Collected]]/'[1]1.) CLM Reference'!$B$4</f>
        <v>7.6896813320129419E-7</v>
      </c>
      <c r="J592" s="48">
        <v>1450.75</v>
      </c>
      <c r="K592" s="39">
        <f>Table3[[#This Row],[Residential Incentive Disbursements]]/'[1]1.) CLM Reference'!$B$5</f>
        <v>1.6361157278394269E-5</v>
      </c>
      <c r="L592" s="40">
        <v>0</v>
      </c>
      <c r="M592" s="39">
        <f>Table3[[#This Row],[C&amp;I CLM $ Collected]]/'[1]1.) CLM Reference'!$B$4</f>
        <v>0</v>
      </c>
      <c r="N592" s="48">
        <v>0</v>
      </c>
      <c r="O592" s="39">
        <f>Table3[[#This Row],[C&amp;I Incentive Disbursements]]/'[1]1.) CLM Reference'!$B$5</f>
        <v>0</v>
      </c>
    </row>
    <row r="593" spans="1:15" x14ac:dyDescent="0.25">
      <c r="A593" s="47">
        <v>9005349100</v>
      </c>
      <c r="B593" t="s">
        <v>1828</v>
      </c>
      <c r="C593" t="s">
        <v>1774</v>
      </c>
      <c r="D593" s="46">
        <f>Table3[[#This Row],[Residential CLM $ Collected]]+Table3[[#This Row],[C&amp;I CLM $ Collected]]</f>
        <v>145.25405999999998</v>
      </c>
      <c r="E593" s="39">
        <f>Table3[[#This Row],[CLM $ Collected ]]/'[1]1.) CLM Reference'!$B$4</f>
        <v>1.3723041195646641E-6</v>
      </c>
      <c r="F593" s="46">
        <f>Table3[[#This Row],[Residential Incentive Disbursements]]+Table3[[#This Row],[C&amp;I Incentive Disbursements]]</f>
        <v>0</v>
      </c>
      <c r="G593" s="39">
        <f>Table3[[#This Row],[Incentive Disbursements]]/'[1]1.) CLM Reference'!$B$5</f>
        <v>0</v>
      </c>
      <c r="H593" s="46">
        <v>145.25405999999998</v>
      </c>
      <c r="I593" s="39">
        <f>Table3[[#This Row],[Residential CLM $ Collected]]/'[1]1.) CLM Reference'!$B$4</f>
        <v>1.3723041195646641E-6</v>
      </c>
      <c r="J593" s="48">
        <v>0</v>
      </c>
      <c r="K593" s="39">
        <f>Table3[[#This Row],[Residential Incentive Disbursements]]/'[1]1.) CLM Reference'!$B$5</f>
        <v>0</v>
      </c>
      <c r="L593" s="40">
        <v>0</v>
      </c>
      <c r="M593" s="39">
        <f>Table3[[#This Row],[C&amp;I CLM $ Collected]]/'[1]1.) CLM Reference'!$B$4</f>
        <v>0</v>
      </c>
      <c r="N593" s="48">
        <v>0</v>
      </c>
      <c r="O593" s="39">
        <f>Table3[[#This Row],[C&amp;I Incentive Disbursements]]/'[1]1.) CLM Reference'!$B$5</f>
        <v>0</v>
      </c>
    </row>
    <row r="594" spans="1:15" x14ac:dyDescent="0.25">
      <c r="A594" s="47">
        <v>9005349200</v>
      </c>
      <c r="B594" t="s">
        <v>1828</v>
      </c>
      <c r="C594" t="s">
        <v>1774</v>
      </c>
      <c r="D594" s="46">
        <f>Table3[[#This Row],[Residential CLM $ Collected]]+Table3[[#This Row],[C&amp;I CLM $ Collected]]</f>
        <v>157.58063999999999</v>
      </c>
      <c r="E594" s="39">
        <f>Table3[[#This Row],[CLM $ Collected ]]/'[1]1.) CLM Reference'!$B$4</f>
        <v>1.4887608748122862E-6</v>
      </c>
      <c r="F594" s="46">
        <f>Table3[[#This Row],[Residential Incentive Disbursements]]+Table3[[#This Row],[C&amp;I Incentive Disbursements]]</f>
        <v>0</v>
      </c>
      <c r="G594" s="39">
        <f>Table3[[#This Row],[Incentive Disbursements]]/'[1]1.) CLM Reference'!$B$5</f>
        <v>0</v>
      </c>
      <c r="H594" s="46">
        <v>157.58063999999999</v>
      </c>
      <c r="I594" s="39">
        <f>Table3[[#This Row],[Residential CLM $ Collected]]/'[1]1.) CLM Reference'!$B$4</f>
        <v>1.4887608748122862E-6</v>
      </c>
      <c r="J594" s="48">
        <v>0</v>
      </c>
      <c r="K594" s="39">
        <f>Table3[[#This Row],[Residential Incentive Disbursements]]/'[1]1.) CLM Reference'!$B$5</f>
        <v>0</v>
      </c>
      <c r="L594" s="40">
        <v>0</v>
      </c>
      <c r="M594" s="39">
        <f>Table3[[#This Row],[C&amp;I CLM $ Collected]]/'[1]1.) CLM Reference'!$B$4</f>
        <v>0</v>
      </c>
      <c r="N594" s="48">
        <v>0</v>
      </c>
      <c r="O594" s="39">
        <f>Table3[[#This Row],[C&amp;I Incentive Disbursements]]/'[1]1.) CLM Reference'!$B$5</f>
        <v>0</v>
      </c>
    </row>
    <row r="595" spans="1:15" x14ac:dyDescent="0.25">
      <c r="A595" s="47">
        <v>9005425300</v>
      </c>
      <c r="B595" t="s">
        <v>1828</v>
      </c>
      <c r="C595" t="s">
        <v>1774</v>
      </c>
      <c r="D595" s="46">
        <f>Table3[[#This Row],[Residential CLM $ Collected]]+Table3[[#This Row],[C&amp;I CLM $ Collected]]</f>
        <v>51757.425845999998</v>
      </c>
      <c r="E595" s="39">
        <f>Table3[[#This Row],[CLM $ Collected ]]/'[1]1.) CLM Reference'!$B$4</f>
        <v>4.8898412000689291E-4</v>
      </c>
      <c r="F595" s="46">
        <f>Table3[[#This Row],[Residential Incentive Disbursements]]+Table3[[#This Row],[C&amp;I Incentive Disbursements]]</f>
        <v>13654.1</v>
      </c>
      <c r="G595" s="39">
        <f>Table3[[#This Row],[Incentive Disbursements]]/'[1]1.) CLM Reference'!$B$5</f>
        <v>1.5398716360153243E-4</v>
      </c>
      <c r="H595" s="46">
        <v>51757.425845999998</v>
      </c>
      <c r="I595" s="39">
        <f>Table3[[#This Row],[Residential CLM $ Collected]]/'[1]1.) CLM Reference'!$B$4</f>
        <v>4.8898412000689291E-4</v>
      </c>
      <c r="J595" s="48">
        <v>13654.1</v>
      </c>
      <c r="K595" s="39">
        <f>Table3[[#This Row],[Residential Incentive Disbursements]]/'[1]1.) CLM Reference'!$B$5</f>
        <v>1.5398716360153243E-4</v>
      </c>
      <c r="L595" s="40">
        <v>0</v>
      </c>
      <c r="M595" s="39">
        <f>Table3[[#This Row],[C&amp;I CLM $ Collected]]/'[1]1.) CLM Reference'!$B$4</f>
        <v>0</v>
      </c>
      <c r="N595" s="48">
        <v>0</v>
      </c>
      <c r="O595" s="39">
        <f>Table3[[#This Row],[C&amp;I Incentive Disbursements]]/'[1]1.) CLM Reference'!$B$5</f>
        <v>0</v>
      </c>
    </row>
    <row r="596" spans="1:15" x14ac:dyDescent="0.25">
      <c r="A596" s="47">
        <v>9005425400</v>
      </c>
      <c r="B596" t="s">
        <v>1828</v>
      </c>
      <c r="C596" t="s">
        <v>1774</v>
      </c>
      <c r="D596" s="46">
        <f>Table3[[#This Row],[Residential CLM $ Collected]]+Table3[[#This Row],[C&amp;I CLM $ Collected]]</f>
        <v>191172.13428599943</v>
      </c>
      <c r="E596" s="39">
        <f>Table3[[#This Row],[CLM $ Collected ]]/'[1]1.) CLM Reference'!$B$4</f>
        <v>1.8061203069067136E-3</v>
      </c>
      <c r="F596" s="46">
        <f>Table3[[#This Row],[Residential Incentive Disbursements]]+Table3[[#This Row],[C&amp;I Incentive Disbursements]]</f>
        <v>237401.86999999889</v>
      </c>
      <c r="G596" s="39">
        <f>Table3[[#This Row],[Incentive Disbursements]]/'[1]1.) CLM Reference'!$B$5</f>
        <v>2.6773526336411452E-3</v>
      </c>
      <c r="H596" s="46">
        <v>133288.54900199943</v>
      </c>
      <c r="I596" s="39">
        <f>Table3[[#This Row],[Residential CLM $ Collected]]/'[1]1.) CLM Reference'!$B$4</f>
        <v>1.2592586044496135E-3</v>
      </c>
      <c r="J596" s="48">
        <v>163229.049999999</v>
      </c>
      <c r="K596" s="39">
        <f>Table3[[#This Row],[Residential Incentive Disbursements]]/'[1]1.) CLM Reference'!$B$5</f>
        <v>1.8408520830279962E-3</v>
      </c>
      <c r="L596" s="40">
        <v>57883.585283999993</v>
      </c>
      <c r="M596" s="39">
        <f>Table3[[#This Row],[C&amp;I CLM $ Collected]]/'[1]1.) CLM Reference'!$B$4</f>
        <v>5.4686170245710013E-4</v>
      </c>
      <c r="N596" s="48">
        <v>74172.819999999905</v>
      </c>
      <c r="O596" s="39">
        <f>Table3[[#This Row],[C&amp;I Incentive Disbursements]]/'[1]1.) CLM Reference'!$B$5</f>
        <v>8.3650055061314937E-4</v>
      </c>
    </row>
    <row r="597" spans="1:15" x14ac:dyDescent="0.25">
      <c r="A597" s="47">
        <v>9005425500</v>
      </c>
      <c r="B597" t="s">
        <v>1828</v>
      </c>
      <c r="C597" t="s">
        <v>1774</v>
      </c>
      <c r="D597" s="46">
        <f>Table3[[#This Row],[Residential CLM $ Collected]]+Table3[[#This Row],[C&amp;I CLM $ Collected]]</f>
        <v>44123.469389999998</v>
      </c>
      <c r="E597" s="39">
        <f>Table3[[#This Row],[CLM $ Collected ]]/'[1]1.) CLM Reference'!$B$4</f>
        <v>4.1686145511789729E-4</v>
      </c>
      <c r="F597" s="46">
        <f>Table3[[#This Row],[Residential Incentive Disbursements]]+Table3[[#This Row],[C&amp;I Incentive Disbursements]]</f>
        <v>12958.55</v>
      </c>
      <c r="G597" s="39">
        <f>Table3[[#This Row],[Incentive Disbursements]]/'[1]1.) CLM Reference'!$B$5</f>
        <v>1.4614294306388836E-4</v>
      </c>
      <c r="H597" s="46">
        <v>44123.469389999998</v>
      </c>
      <c r="I597" s="39">
        <f>Table3[[#This Row],[Residential CLM $ Collected]]/'[1]1.) CLM Reference'!$B$4</f>
        <v>4.1686145511789729E-4</v>
      </c>
      <c r="J597" s="48">
        <v>12958.55</v>
      </c>
      <c r="K597" s="39">
        <f>Table3[[#This Row],[Residential Incentive Disbursements]]/'[1]1.) CLM Reference'!$B$5</f>
        <v>1.4614294306388836E-4</v>
      </c>
      <c r="L597" s="40">
        <v>0</v>
      </c>
      <c r="M597" s="39">
        <f>Table3[[#This Row],[C&amp;I CLM $ Collected]]/'[1]1.) CLM Reference'!$B$4</f>
        <v>0</v>
      </c>
      <c r="N597" s="48">
        <v>0</v>
      </c>
      <c r="O597" s="39">
        <f>Table3[[#This Row],[C&amp;I Incentive Disbursements]]/'[1]1.) CLM Reference'!$B$5</f>
        <v>0</v>
      </c>
    </row>
    <row r="598" spans="1:15" x14ac:dyDescent="0.25">
      <c r="A598" s="47">
        <v>9015901100</v>
      </c>
      <c r="B598" t="s">
        <v>1827</v>
      </c>
      <c r="C598" t="s">
        <v>1774</v>
      </c>
      <c r="D598" s="46">
        <f>Table3[[#This Row],[Residential CLM $ Collected]]+Table3[[#This Row],[C&amp;I CLM $ Collected]]</f>
        <v>166.40315999999999</v>
      </c>
      <c r="E598" s="39">
        <f>Table3[[#This Row],[CLM $ Collected ]]/'[1]1.) CLM Reference'!$B$4</f>
        <v>1.5721126278782013E-6</v>
      </c>
      <c r="F598" s="46">
        <f>Table3[[#This Row],[Residential Incentive Disbursements]]+Table3[[#This Row],[C&amp;I Incentive Disbursements]]</f>
        <v>0</v>
      </c>
      <c r="G598" s="39">
        <f>Table3[[#This Row],[Incentive Disbursements]]/'[1]1.) CLM Reference'!$B$5</f>
        <v>0</v>
      </c>
      <c r="H598" s="46">
        <v>166.40315999999999</v>
      </c>
      <c r="I598" s="39">
        <f>Table3[[#This Row],[Residential CLM $ Collected]]/'[1]1.) CLM Reference'!$B$4</f>
        <v>1.5721126278782013E-6</v>
      </c>
      <c r="J598" s="48">
        <v>0</v>
      </c>
      <c r="K598" s="39">
        <f>Table3[[#This Row],[Residential Incentive Disbursements]]/'[1]1.) CLM Reference'!$B$5</f>
        <v>0</v>
      </c>
      <c r="L598" s="40">
        <v>0</v>
      </c>
      <c r="M598" s="39">
        <f>Table3[[#This Row],[C&amp;I CLM $ Collected]]/'[1]1.) CLM Reference'!$B$4</f>
        <v>0</v>
      </c>
      <c r="N598" s="48">
        <v>0</v>
      </c>
      <c r="O598" s="39">
        <f>Table3[[#This Row],[C&amp;I Incentive Disbursements]]/'[1]1.) CLM Reference'!$B$5</f>
        <v>0</v>
      </c>
    </row>
    <row r="599" spans="1:15" x14ac:dyDescent="0.25">
      <c r="A599" s="47">
        <v>9015902200</v>
      </c>
      <c r="B599" t="s">
        <v>1827</v>
      </c>
      <c r="C599" t="s">
        <v>1774</v>
      </c>
      <c r="D599" s="46">
        <f>Table3[[#This Row],[Residential CLM $ Collected]]+Table3[[#This Row],[C&amp;I CLM $ Collected]]</f>
        <v>148.87152</v>
      </c>
      <c r="E599" s="39">
        <f>Table3[[#This Row],[CLM $ Collected ]]/'[1]1.) CLM Reference'!$B$4</f>
        <v>1.4064804810402773E-6</v>
      </c>
      <c r="F599" s="46">
        <f>Table3[[#This Row],[Residential Incentive Disbursements]]+Table3[[#This Row],[C&amp;I Incentive Disbursements]]</f>
        <v>0</v>
      </c>
      <c r="G599" s="39">
        <f>Table3[[#This Row],[Incentive Disbursements]]/'[1]1.) CLM Reference'!$B$5</f>
        <v>0</v>
      </c>
      <c r="H599" s="46">
        <v>148.87152</v>
      </c>
      <c r="I599" s="39">
        <f>Table3[[#This Row],[Residential CLM $ Collected]]/'[1]1.) CLM Reference'!$B$4</f>
        <v>1.4064804810402773E-6</v>
      </c>
      <c r="J599" s="48">
        <v>0</v>
      </c>
      <c r="K599" s="39">
        <f>Table3[[#This Row],[Residential Incentive Disbursements]]/'[1]1.) CLM Reference'!$B$5</f>
        <v>0</v>
      </c>
      <c r="L599" s="40">
        <v>0</v>
      </c>
      <c r="M599" s="39">
        <f>Table3[[#This Row],[C&amp;I CLM $ Collected]]/'[1]1.) CLM Reference'!$B$4</f>
        <v>0</v>
      </c>
      <c r="N599" s="48">
        <v>0</v>
      </c>
      <c r="O599" s="39">
        <f>Table3[[#This Row],[C&amp;I Incentive Disbursements]]/'[1]1.) CLM Reference'!$B$5</f>
        <v>0</v>
      </c>
    </row>
    <row r="600" spans="1:15" x14ac:dyDescent="0.25">
      <c r="A600" s="47">
        <v>9015902500</v>
      </c>
      <c r="B600" t="s">
        <v>1827</v>
      </c>
      <c r="C600" t="s">
        <v>1774</v>
      </c>
      <c r="D600" s="46">
        <f>Table3[[#This Row],[Residential CLM $ Collected]]+Table3[[#This Row],[C&amp;I CLM $ Collected]]</f>
        <v>99866.224835999994</v>
      </c>
      <c r="E600" s="39">
        <f>Table3[[#This Row],[CLM $ Collected ]]/'[1]1.) CLM Reference'!$B$4</f>
        <v>9.4349742614983554E-4</v>
      </c>
      <c r="F600" s="46">
        <f>Table3[[#This Row],[Residential Incentive Disbursements]]+Table3[[#This Row],[C&amp;I Incentive Disbursements]]</f>
        <v>71727.349999999802</v>
      </c>
      <c r="G600" s="39">
        <f>Table3[[#This Row],[Incentive Disbursements]]/'[1]1.) CLM Reference'!$B$5</f>
        <v>8.0892121627601575E-4</v>
      </c>
      <c r="H600" s="46">
        <v>78320.00540699999</v>
      </c>
      <c r="I600" s="39">
        <f>Table3[[#This Row],[Residential CLM $ Collected]]/'[1]1.) CLM Reference'!$B$4</f>
        <v>7.3993708722739217E-4</v>
      </c>
      <c r="J600" s="48">
        <v>52783.359999999899</v>
      </c>
      <c r="K600" s="39">
        <f>Table3[[#This Row],[Residential Incentive Disbursements]]/'[1]1.) CLM Reference'!$B$5</f>
        <v>5.9527613623443264E-4</v>
      </c>
      <c r="L600" s="40">
        <v>21546.219429000001</v>
      </c>
      <c r="M600" s="39">
        <f>Table3[[#This Row],[C&amp;I CLM $ Collected]]/'[1]1.) CLM Reference'!$B$4</f>
        <v>2.0356033892244326E-4</v>
      </c>
      <c r="N600" s="48">
        <v>18943.9899999999</v>
      </c>
      <c r="O600" s="39">
        <f>Table3[[#This Row],[C&amp;I Incentive Disbursements]]/'[1]1.) CLM Reference'!$B$5</f>
        <v>2.1364508004158305E-4</v>
      </c>
    </row>
    <row r="601" spans="1:15" x14ac:dyDescent="0.25">
      <c r="A601" s="47">
        <v>9015905100</v>
      </c>
      <c r="B601" t="s">
        <v>1827</v>
      </c>
      <c r="C601" t="s">
        <v>1774</v>
      </c>
      <c r="D601" s="46">
        <f>Table3[[#This Row],[Residential CLM $ Collected]]+Table3[[#This Row],[C&amp;I CLM $ Collected]]</f>
        <v>768.98240999999996</v>
      </c>
      <c r="E601" s="39">
        <f>Table3[[#This Row],[CLM $ Collected ]]/'[1]1.) CLM Reference'!$B$4</f>
        <v>7.2650480758731537E-6</v>
      </c>
      <c r="F601" s="46">
        <f>Table3[[#This Row],[Residential Incentive Disbursements]]+Table3[[#This Row],[C&amp;I Incentive Disbursements]]</f>
        <v>0</v>
      </c>
      <c r="G601" s="39">
        <f>Table3[[#This Row],[Incentive Disbursements]]/'[1]1.) CLM Reference'!$B$5</f>
        <v>0</v>
      </c>
      <c r="H601" s="46">
        <v>768.98240999999996</v>
      </c>
      <c r="I601" s="39">
        <f>Table3[[#This Row],[Residential CLM $ Collected]]/'[1]1.) CLM Reference'!$B$4</f>
        <v>7.2650480758731537E-6</v>
      </c>
      <c r="J601" s="48">
        <v>0</v>
      </c>
      <c r="K601" s="39">
        <f>Table3[[#This Row],[Residential Incentive Disbursements]]/'[1]1.) CLM Reference'!$B$5</f>
        <v>0</v>
      </c>
      <c r="L601" s="40">
        <v>0</v>
      </c>
      <c r="M601" s="39">
        <f>Table3[[#This Row],[C&amp;I CLM $ Collected]]/'[1]1.) CLM Reference'!$B$4</f>
        <v>0</v>
      </c>
      <c r="N601" s="48">
        <v>0</v>
      </c>
      <c r="O601" s="39">
        <f>Table3[[#This Row],[C&amp;I Incentive Disbursements]]/'[1]1.) CLM Reference'!$B$5</f>
        <v>0</v>
      </c>
    </row>
    <row r="602" spans="1:15" x14ac:dyDescent="0.25">
      <c r="A602" s="47">
        <v>9007560100</v>
      </c>
      <c r="B602" t="s">
        <v>1826</v>
      </c>
      <c r="C602" t="s">
        <v>1774</v>
      </c>
      <c r="D602" s="46">
        <f>Table3[[#This Row],[Residential CLM $ Collected]]+Table3[[#This Row],[C&amp;I CLM $ Collected]]</f>
        <v>204102.68438699943</v>
      </c>
      <c r="E602" s="39">
        <f>Table3[[#This Row],[CLM $ Collected ]]/'[1]1.) CLM Reference'!$B$4</f>
        <v>1.9282831378240703E-3</v>
      </c>
      <c r="F602" s="46">
        <f>Table3[[#This Row],[Residential Incentive Disbursements]]+Table3[[#This Row],[C&amp;I Incentive Disbursements]]</f>
        <v>199222.8459999999</v>
      </c>
      <c r="G602" s="39">
        <f>Table3[[#This Row],[Incentive Disbursements]]/'[1]1.) CLM Reference'!$B$5</f>
        <v>2.2467801598175558E-3</v>
      </c>
      <c r="H602" s="46">
        <v>140442.63578099944</v>
      </c>
      <c r="I602" s="39">
        <f>Table3[[#This Row],[Residential CLM $ Collected]]/'[1]1.) CLM Reference'!$B$4</f>
        <v>1.3268476464257538E-3</v>
      </c>
      <c r="J602" s="48">
        <v>125014.34</v>
      </c>
      <c r="K602" s="39">
        <f>Table3[[#This Row],[Residential Incentive Disbursements]]/'[1]1.) CLM Reference'!$B$5</f>
        <v>1.4098771523657803E-3</v>
      </c>
      <c r="L602" s="40">
        <v>63660.048606000004</v>
      </c>
      <c r="M602" s="39">
        <f>Table3[[#This Row],[C&amp;I CLM $ Collected]]/'[1]1.) CLM Reference'!$B$4</f>
        <v>6.0143549139831656E-4</v>
      </c>
      <c r="N602" s="48">
        <v>74208.505999999907</v>
      </c>
      <c r="O602" s="39">
        <f>Table3[[#This Row],[C&amp;I Incentive Disbursements]]/'[1]1.) CLM Reference'!$B$5</f>
        <v>8.3690300745177548E-4</v>
      </c>
    </row>
    <row r="603" spans="1:15" x14ac:dyDescent="0.25">
      <c r="A603" s="47">
        <v>9007560200</v>
      </c>
      <c r="B603" t="s">
        <v>1826</v>
      </c>
      <c r="C603" t="s">
        <v>1774</v>
      </c>
      <c r="D603" s="46">
        <f>Table3[[#This Row],[Residential CLM $ Collected]]+Table3[[#This Row],[C&amp;I CLM $ Collected]]</f>
        <v>46477.386899999998</v>
      </c>
      <c r="E603" s="39">
        <f>Table3[[#This Row],[CLM $ Collected ]]/'[1]1.) CLM Reference'!$B$4</f>
        <v>4.3910035636505275E-4</v>
      </c>
      <c r="F603" s="46">
        <f>Table3[[#This Row],[Residential Incentive Disbursements]]+Table3[[#This Row],[C&amp;I Incentive Disbursements]]</f>
        <v>61207.91</v>
      </c>
      <c r="G603" s="39">
        <f>Table3[[#This Row],[Incentive Disbursements]]/'[1]1.) CLM Reference'!$B$5</f>
        <v>6.9028588122819329E-4</v>
      </c>
      <c r="H603" s="46">
        <v>46477.386899999998</v>
      </c>
      <c r="I603" s="39">
        <f>Table3[[#This Row],[Residential CLM $ Collected]]/'[1]1.) CLM Reference'!$B$4</f>
        <v>4.3910035636505275E-4</v>
      </c>
      <c r="J603" s="48">
        <v>61207.91</v>
      </c>
      <c r="K603" s="39">
        <f>Table3[[#This Row],[Residential Incentive Disbursements]]/'[1]1.) CLM Reference'!$B$5</f>
        <v>6.9028588122819329E-4</v>
      </c>
      <c r="L603" s="40">
        <v>0</v>
      </c>
      <c r="M603" s="39">
        <f>Table3[[#This Row],[C&amp;I CLM $ Collected]]/'[1]1.) CLM Reference'!$B$4</f>
        <v>0</v>
      </c>
      <c r="N603" s="48">
        <v>0</v>
      </c>
      <c r="O603" s="39">
        <f>Table3[[#This Row],[C&amp;I Incentive Disbursements]]/'[1]1.) CLM Reference'!$B$5</f>
        <v>0</v>
      </c>
    </row>
    <row r="604" spans="1:15" x14ac:dyDescent="0.25">
      <c r="A604" s="47">
        <v>9011697000</v>
      </c>
      <c r="B604" t="s">
        <v>1825</v>
      </c>
      <c r="C604" t="s">
        <v>1774</v>
      </c>
      <c r="D604" s="46">
        <f>Table3[[#This Row],[Residential CLM $ Collected]]+Table3[[#This Row],[C&amp;I CLM $ Collected]]</f>
        <v>94.819409999999991</v>
      </c>
      <c r="E604" s="39">
        <f>Table3[[#This Row],[CLM $ Collected ]]/'[1]1.) CLM Reference'!$B$4</f>
        <v>8.9581707359980781E-7</v>
      </c>
      <c r="F604" s="46">
        <f>Table3[[#This Row],[Residential Incentive Disbursements]]+Table3[[#This Row],[C&amp;I Incentive Disbursements]]</f>
        <v>0</v>
      </c>
      <c r="G604" s="39">
        <f>Table3[[#This Row],[Incentive Disbursements]]/'[1]1.) CLM Reference'!$B$5</f>
        <v>0</v>
      </c>
      <c r="H604" s="46">
        <v>94.819409999999991</v>
      </c>
      <c r="I604" s="39">
        <f>Table3[[#This Row],[Residential CLM $ Collected]]/'[1]1.) CLM Reference'!$B$4</f>
        <v>8.9581707359980781E-7</v>
      </c>
      <c r="J604" s="48">
        <v>0</v>
      </c>
      <c r="K604" s="39">
        <f>Table3[[#This Row],[Residential Incentive Disbursements]]/'[1]1.) CLM Reference'!$B$5</f>
        <v>0</v>
      </c>
      <c r="L604" s="40">
        <v>0</v>
      </c>
      <c r="M604" s="39">
        <f>Table3[[#This Row],[C&amp;I CLM $ Collected]]/'[1]1.) CLM Reference'!$B$4</f>
        <v>0</v>
      </c>
      <c r="N604" s="48">
        <v>0</v>
      </c>
      <c r="O604" s="39">
        <f>Table3[[#This Row],[C&amp;I Incentive Disbursements]]/'[1]1.) CLM Reference'!$B$5</f>
        <v>0</v>
      </c>
    </row>
    <row r="605" spans="1:15" x14ac:dyDescent="0.25">
      <c r="A605" s="47">
        <v>9011700100</v>
      </c>
      <c r="B605" t="s">
        <v>1825</v>
      </c>
      <c r="C605" t="s">
        <v>1774</v>
      </c>
      <c r="D605" s="46">
        <f>Table3[[#This Row],[Residential CLM $ Collected]]+Table3[[#This Row],[C&amp;I CLM $ Collected]]</f>
        <v>129892.05570599936</v>
      </c>
      <c r="E605" s="39">
        <f>Table3[[#This Row],[CLM $ Collected ]]/'[1]1.) CLM Reference'!$B$4</f>
        <v>1.2271698508397339E-3</v>
      </c>
      <c r="F605" s="46">
        <f>Table3[[#This Row],[Residential Incentive Disbursements]]+Table3[[#This Row],[C&amp;I Incentive Disbursements]]</f>
        <v>77978.269999999902</v>
      </c>
      <c r="G605" s="39">
        <f>Table3[[#This Row],[Incentive Disbursements]]/'[1]1.) CLM Reference'!$B$5</f>
        <v>8.7941736327216394E-4</v>
      </c>
      <c r="H605" s="46">
        <v>107192.57018399941</v>
      </c>
      <c r="I605" s="39">
        <f>Table3[[#This Row],[Residential CLM $ Collected]]/'[1]1.) CLM Reference'!$B$4</f>
        <v>1.0127139003909894E-3</v>
      </c>
      <c r="J605" s="48">
        <v>66812.269999999902</v>
      </c>
      <c r="K605" s="39">
        <f>Table3[[#This Row],[Residential Incentive Disbursements]]/'[1]1.) CLM Reference'!$B$5</f>
        <v>7.5349030335794683E-4</v>
      </c>
      <c r="L605" s="40">
        <v>22699.485521999941</v>
      </c>
      <c r="M605" s="39">
        <f>Table3[[#This Row],[C&amp;I CLM $ Collected]]/'[1]1.) CLM Reference'!$B$4</f>
        <v>2.1445595044874456E-4</v>
      </c>
      <c r="N605" s="48">
        <v>11166</v>
      </c>
      <c r="O605" s="39">
        <f>Table3[[#This Row],[C&amp;I Incentive Disbursements]]/'[1]1.) CLM Reference'!$B$5</f>
        <v>1.2592705991421705E-4</v>
      </c>
    </row>
    <row r="606" spans="1:15" x14ac:dyDescent="0.25">
      <c r="A606" s="47">
        <v>9011707100</v>
      </c>
      <c r="B606" t="s">
        <v>1825</v>
      </c>
      <c r="C606" t="s">
        <v>1774</v>
      </c>
      <c r="D606" s="46">
        <f>Table3[[#This Row],[Residential CLM $ Collected]]+Table3[[#This Row],[C&amp;I CLM $ Collected]]</f>
        <v>589.33412999999996</v>
      </c>
      <c r="E606" s="39">
        <f>Table3[[#This Row],[CLM $ Collected ]]/'[1]1.) CLM Reference'!$B$4</f>
        <v>5.5678006824666881E-6</v>
      </c>
      <c r="F606" s="46">
        <f>Table3[[#This Row],[Residential Incentive Disbursements]]+Table3[[#This Row],[C&amp;I Incentive Disbursements]]</f>
        <v>0</v>
      </c>
      <c r="G606" s="39">
        <f>Table3[[#This Row],[Incentive Disbursements]]/'[1]1.) CLM Reference'!$B$5</f>
        <v>0</v>
      </c>
      <c r="H606" s="46">
        <v>589.33412999999996</v>
      </c>
      <c r="I606" s="39">
        <f>Table3[[#This Row],[Residential CLM $ Collected]]/'[1]1.) CLM Reference'!$B$4</f>
        <v>5.5678006824666881E-6</v>
      </c>
      <c r="J606" s="48">
        <v>0</v>
      </c>
      <c r="K606" s="39">
        <f>Table3[[#This Row],[Residential Incentive Disbursements]]/'[1]1.) CLM Reference'!$B$5</f>
        <v>0</v>
      </c>
      <c r="L606" s="40">
        <v>0</v>
      </c>
      <c r="M606" s="39">
        <f>Table3[[#This Row],[C&amp;I CLM $ Collected]]/'[1]1.) CLM Reference'!$B$4</f>
        <v>0</v>
      </c>
      <c r="N606" s="48">
        <v>0</v>
      </c>
      <c r="O606" s="39">
        <f>Table3[[#This Row],[C&amp;I Incentive Disbursements]]/'[1]1.) CLM Reference'!$B$5</f>
        <v>0</v>
      </c>
    </row>
    <row r="607" spans="1:15" x14ac:dyDescent="0.25">
      <c r="A607" s="47">
        <v>9009347100</v>
      </c>
      <c r="B607" t="s">
        <v>1824</v>
      </c>
      <c r="C607" t="s">
        <v>1774</v>
      </c>
      <c r="D607" s="46">
        <f>Table3[[#This Row],[Residential CLM $ Collected]]+Table3[[#This Row],[C&amp;I CLM $ Collected]]</f>
        <v>181209.68516699944</v>
      </c>
      <c r="E607" s="39">
        <f>Table3[[#This Row],[CLM $ Collected ]]/'[1]1.) CLM Reference'!$B$4</f>
        <v>1.7119989448810529E-3</v>
      </c>
      <c r="F607" s="46">
        <f>Table3[[#This Row],[Residential Incentive Disbursements]]+Table3[[#This Row],[C&amp;I Incentive Disbursements]]</f>
        <v>132134.69999999899</v>
      </c>
      <c r="G607" s="39">
        <f>Table3[[#This Row],[Incentive Disbursements]]/'[1]1.) CLM Reference'!$B$5</f>
        <v>1.4901786032282796E-3</v>
      </c>
      <c r="H607" s="46">
        <v>142507.05669899943</v>
      </c>
      <c r="I607" s="39">
        <f>Table3[[#This Row],[Residential CLM $ Collected]]/'[1]1.) CLM Reference'!$B$4</f>
        <v>1.3463514959586816E-3</v>
      </c>
      <c r="J607" s="48">
        <v>127081.69999999899</v>
      </c>
      <c r="K607" s="39">
        <f>Table3[[#This Row],[Residential Incentive Disbursements]]/'[1]1.) CLM Reference'!$B$5</f>
        <v>1.4331922666935726E-3</v>
      </c>
      <c r="L607" s="40">
        <v>38702.628468000003</v>
      </c>
      <c r="M607" s="39">
        <f>Table3[[#This Row],[C&amp;I CLM $ Collected]]/'[1]1.) CLM Reference'!$B$4</f>
        <v>3.6564744892237126E-4</v>
      </c>
      <c r="N607" s="48">
        <v>5053</v>
      </c>
      <c r="O607" s="39">
        <f>Table3[[#This Row],[C&amp;I Incentive Disbursements]]/'[1]1.) CLM Reference'!$B$5</f>
        <v>5.6986336534707043E-5</v>
      </c>
    </row>
    <row r="608" spans="1:15" x14ac:dyDescent="0.25">
      <c r="A608" s="47">
        <v>9009347200</v>
      </c>
      <c r="B608" t="s">
        <v>1824</v>
      </c>
      <c r="C608" t="s">
        <v>1774</v>
      </c>
      <c r="D608" s="46">
        <f>Table3[[#This Row],[Residential CLM $ Collected]]+Table3[[#This Row],[C&amp;I CLM $ Collected]]</f>
        <v>51084.076491</v>
      </c>
      <c r="E608" s="39">
        <f>Table3[[#This Row],[CLM $ Collected ]]/'[1]1.) CLM Reference'!$B$4</f>
        <v>4.8262257600755338E-4</v>
      </c>
      <c r="F608" s="46">
        <f>Table3[[#This Row],[Residential Incentive Disbursements]]+Table3[[#This Row],[C&amp;I Incentive Disbursements]]</f>
        <v>11619.73</v>
      </c>
      <c r="G608" s="39">
        <f>Table3[[#This Row],[Incentive Disbursements]]/'[1]1.) CLM Reference'!$B$5</f>
        <v>1.3104410136996467E-4</v>
      </c>
      <c r="H608" s="46">
        <v>51084.076491</v>
      </c>
      <c r="I608" s="39">
        <f>Table3[[#This Row],[Residential CLM $ Collected]]/'[1]1.) CLM Reference'!$B$4</f>
        <v>4.8262257600755338E-4</v>
      </c>
      <c r="J608" s="48">
        <v>11619.73</v>
      </c>
      <c r="K608" s="39">
        <f>Table3[[#This Row],[Residential Incentive Disbursements]]/'[1]1.) CLM Reference'!$B$5</f>
        <v>1.3104410136996467E-4</v>
      </c>
      <c r="L608" s="40">
        <v>0</v>
      </c>
      <c r="M608" s="39">
        <f>Table3[[#This Row],[C&amp;I CLM $ Collected]]/'[1]1.) CLM Reference'!$B$4</f>
        <v>0</v>
      </c>
      <c r="N608" s="48">
        <v>0</v>
      </c>
      <c r="O608" s="39">
        <f>Table3[[#This Row],[C&amp;I Incentive Disbursements]]/'[1]1.) CLM Reference'!$B$5</f>
        <v>0</v>
      </c>
    </row>
    <row r="609" spans="1:15" x14ac:dyDescent="0.25">
      <c r="A609" s="47">
        <v>9009352800</v>
      </c>
      <c r="B609" t="s">
        <v>1824</v>
      </c>
      <c r="C609" t="s">
        <v>1774</v>
      </c>
      <c r="D609" s="46">
        <f>Table3[[#This Row],[Residential CLM $ Collected]]+Table3[[#This Row],[C&amp;I CLM $ Collected]]</f>
        <v>1053.00972</v>
      </c>
      <c r="E609" s="39">
        <f>Table3[[#This Row],[CLM $ Collected ]]/'[1]1.) CLM Reference'!$B$4</f>
        <v>9.9484281313557343E-6</v>
      </c>
      <c r="F609" s="46">
        <f>Table3[[#This Row],[Residential Incentive Disbursements]]+Table3[[#This Row],[C&amp;I Incentive Disbursements]]</f>
        <v>718.05999999999904</v>
      </c>
      <c r="G609" s="39">
        <f>Table3[[#This Row],[Incentive Disbursements]]/'[1]1.) CLM Reference'!$B$5</f>
        <v>8.0980820922445446E-6</v>
      </c>
      <c r="H609" s="46">
        <v>1053.00972</v>
      </c>
      <c r="I609" s="39">
        <f>Table3[[#This Row],[Residential CLM $ Collected]]/'[1]1.) CLM Reference'!$B$4</f>
        <v>9.9484281313557343E-6</v>
      </c>
      <c r="J609" s="48">
        <v>718.05999999999904</v>
      </c>
      <c r="K609" s="39">
        <f>Table3[[#This Row],[Residential Incentive Disbursements]]/'[1]1.) CLM Reference'!$B$5</f>
        <v>8.0980820922445446E-6</v>
      </c>
      <c r="L609" s="40">
        <v>0</v>
      </c>
      <c r="M609" s="39">
        <f>Table3[[#This Row],[C&amp;I CLM $ Collected]]/'[1]1.) CLM Reference'!$B$4</f>
        <v>0</v>
      </c>
      <c r="N609" s="48">
        <v>0</v>
      </c>
      <c r="O609" s="39">
        <f>Table3[[#This Row],[C&amp;I Incentive Disbursements]]/'[1]1.) CLM Reference'!$B$5</f>
        <v>0</v>
      </c>
    </row>
    <row r="610" spans="1:15" x14ac:dyDescent="0.25">
      <c r="A610" s="47">
        <v>9015901100</v>
      </c>
      <c r="B610" t="s">
        <v>1823</v>
      </c>
      <c r="C610" t="s">
        <v>1774</v>
      </c>
      <c r="D610" s="46">
        <f>Table3[[#This Row],[Residential CLM $ Collected]]+Table3[[#This Row],[C&amp;I CLM $ Collected]]</f>
        <v>375.81326999999999</v>
      </c>
      <c r="E610" s="39">
        <f>Table3[[#This Row],[CLM $ Collected ]]/'[1]1.) CLM Reference'!$B$4</f>
        <v>3.550538267970392E-6</v>
      </c>
      <c r="F610" s="46">
        <f>Table3[[#This Row],[Residential Incentive Disbursements]]+Table3[[#This Row],[C&amp;I Incentive Disbursements]]</f>
        <v>0</v>
      </c>
      <c r="G610" s="39">
        <f>Table3[[#This Row],[Incentive Disbursements]]/'[1]1.) CLM Reference'!$B$5</f>
        <v>0</v>
      </c>
      <c r="H610" s="46">
        <v>375.81326999999999</v>
      </c>
      <c r="I610" s="39">
        <f>Table3[[#This Row],[Residential CLM $ Collected]]/'[1]1.) CLM Reference'!$B$4</f>
        <v>3.550538267970392E-6</v>
      </c>
      <c r="J610" s="48">
        <v>0</v>
      </c>
      <c r="K610" s="39">
        <f>Table3[[#This Row],[Residential Incentive Disbursements]]/'[1]1.) CLM Reference'!$B$5</f>
        <v>0</v>
      </c>
      <c r="L610" s="40">
        <v>0</v>
      </c>
      <c r="M610" s="39">
        <f>Table3[[#This Row],[C&amp;I CLM $ Collected]]/'[1]1.) CLM Reference'!$B$4</f>
        <v>0</v>
      </c>
      <c r="N610" s="48">
        <v>0</v>
      </c>
      <c r="O610" s="39">
        <f>Table3[[#This Row],[C&amp;I Incentive Disbursements]]/'[1]1.) CLM Reference'!$B$5</f>
        <v>0</v>
      </c>
    </row>
    <row r="611" spans="1:15" x14ac:dyDescent="0.25">
      <c r="A611" s="47">
        <v>9015902500</v>
      </c>
      <c r="B611" t="s">
        <v>1823</v>
      </c>
      <c r="C611" t="s">
        <v>1774</v>
      </c>
      <c r="D611" s="46">
        <f>Table3[[#This Row],[Residential CLM $ Collected]]+Table3[[#This Row],[C&amp;I CLM $ Collected]]</f>
        <v>138.07073699999944</v>
      </c>
      <c r="E611" s="39">
        <f>Table3[[#This Row],[CLM $ Collected ]]/'[1]1.) CLM Reference'!$B$4</f>
        <v>1.3044388650921602E-6</v>
      </c>
      <c r="F611" s="46">
        <f>Table3[[#This Row],[Residential Incentive Disbursements]]+Table3[[#This Row],[C&amp;I Incentive Disbursements]]</f>
        <v>0</v>
      </c>
      <c r="G611" s="39">
        <f>Table3[[#This Row],[Incentive Disbursements]]/'[1]1.) CLM Reference'!$B$5</f>
        <v>0</v>
      </c>
      <c r="H611" s="46">
        <v>138.07073699999944</v>
      </c>
      <c r="I611" s="39">
        <f>Table3[[#This Row],[Residential CLM $ Collected]]/'[1]1.) CLM Reference'!$B$4</f>
        <v>1.3044388650921602E-6</v>
      </c>
      <c r="J611" s="48">
        <v>0</v>
      </c>
      <c r="K611" s="39">
        <f>Table3[[#This Row],[Residential Incentive Disbursements]]/'[1]1.) CLM Reference'!$B$5</f>
        <v>0</v>
      </c>
      <c r="L611" s="40">
        <v>0</v>
      </c>
      <c r="M611" s="39">
        <f>Table3[[#This Row],[C&amp;I CLM $ Collected]]/'[1]1.) CLM Reference'!$B$4</f>
        <v>0</v>
      </c>
      <c r="N611" s="48">
        <v>0</v>
      </c>
      <c r="O611" s="39">
        <f>Table3[[#This Row],[C&amp;I Incentive Disbursements]]/'[1]1.) CLM Reference'!$B$5</f>
        <v>0</v>
      </c>
    </row>
    <row r="612" spans="1:15" x14ac:dyDescent="0.25">
      <c r="A612" s="47">
        <v>9015903100</v>
      </c>
      <c r="B612" t="s">
        <v>1823</v>
      </c>
      <c r="C612" t="s">
        <v>1774</v>
      </c>
      <c r="D612" s="46">
        <f>Table3[[#This Row],[Residential CLM $ Collected]]+Table3[[#This Row],[C&amp;I CLM $ Collected]]</f>
        <v>223231.65694199997</v>
      </c>
      <c r="E612" s="39">
        <f>Table3[[#This Row],[CLM $ Collected ]]/'[1]1.) CLM Reference'!$B$4</f>
        <v>2.1090062641880881E-3</v>
      </c>
      <c r="F612" s="46">
        <f>Table3[[#This Row],[Residential Incentive Disbursements]]+Table3[[#This Row],[C&amp;I Incentive Disbursements]]</f>
        <v>390538.23</v>
      </c>
      <c r="G612" s="39">
        <f>Table3[[#This Row],[Incentive Disbursements]]/'[1]1.) CLM Reference'!$B$5</f>
        <v>4.4043821500987174E-3</v>
      </c>
      <c r="H612" s="46">
        <v>137018.97467999998</v>
      </c>
      <c r="I612" s="39">
        <f>Table3[[#This Row],[Residential CLM $ Collected]]/'[1]1.) CLM Reference'!$B$4</f>
        <v>1.2945022219130425E-3</v>
      </c>
      <c r="J612" s="48">
        <v>363655.3</v>
      </c>
      <c r="K612" s="39">
        <f>Table3[[#This Row],[Residential Incentive Disbursements]]/'[1]1.) CLM Reference'!$B$5</f>
        <v>4.1012039003423409E-3</v>
      </c>
      <c r="L612" s="40">
        <v>86212.682261999988</v>
      </c>
      <c r="M612" s="39">
        <f>Table3[[#This Row],[C&amp;I CLM $ Collected]]/'[1]1.) CLM Reference'!$B$4</f>
        <v>8.1450404227504573E-4</v>
      </c>
      <c r="N612" s="48">
        <v>26882.93</v>
      </c>
      <c r="O612" s="39">
        <f>Table3[[#This Row],[C&amp;I Incentive Disbursements]]/'[1]1.) CLM Reference'!$B$5</f>
        <v>3.031782497563768E-4</v>
      </c>
    </row>
    <row r="613" spans="1:15" x14ac:dyDescent="0.25">
      <c r="A613" s="47">
        <v>9015903200</v>
      </c>
      <c r="B613" t="s">
        <v>1823</v>
      </c>
      <c r="C613" t="s">
        <v>1774</v>
      </c>
      <c r="D613" s="46">
        <f>Table3[[#This Row],[Residential CLM $ Collected]]+Table3[[#This Row],[C&amp;I CLM $ Collected]]</f>
        <v>34956.271223999938</v>
      </c>
      <c r="E613" s="39">
        <f>Table3[[#This Row],[CLM $ Collected ]]/'[1]1.) CLM Reference'!$B$4</f>
        <v>3.3025331619174599E-4</v>
      </c>
      <c r="F613" s="46">
        <f>Table3[[#This Row],[Residential Incentive Disbursements]]+Table3[[#This Row],[C&amp;I Incentive Disbursements]]</f>
        <v>7919.1599999999899</v>
      </c>
      <c r="G613" s="39">
        <f>Table3[[#This Row],[Incentive Disbursements]]/'[1]1.) CLM Reference'!$B$5</f>
        <v>8.9310096345179106E-5</v>
      </c>
      <c r="H613" s="46">
        <v>34956.271223999938</v>
      </c>
      <c r="I613" s="39">
        <f>Table3[[#This Row],[Residential CLM $ Collected]]/'[1]1.) CLM Reference'!$B$4</f>
        <v>3.3025331619174599E-4</v>
      </c>
      <c r="J613" s="48">
        <v>7919.1599999999899</v>
      </c>
      <c r="K613" s="39">
        <f>Table3[[#This Row],[Residential Incentive Disbursements]]/'[1]1.) CLM Reference'!$B$5</f>
        <v>8.9310096345179106E-5</v>
      </c>
      <c r="L613" s="40">
        <v>0</v>
      </c>
      <c r="M613" s="39">
        <f>Table3[[#This Row],[C&amp;I CLM $ Collected]]/'[1]1.) CLM Reference'!$B$4</f>
        <v>0</v>
      </c>
      <c r="N613" s="48">
        <v>0</v>
      </c>
      <c r="O613" s="39">
        <f>Table3[[#This Row],[C&amp;I Incentive Disbursements]]/'[1]1.) CLM Reference'!$B$5</f>
        <v>0</v>
      </c>
    </row>
    <row r="614" spans="1:15" x14ac:dyDescent="0.25">
      <c r="A614" s="47">
        <v>9015904100</v>
      </c>
      <c r="B614" t="s">
        <v>1823</v>
      </c>
      <c r="C614" t="s">
        <v>1774</v>
      </c>
      <c r="D614" s="46">
        <f>Table3[[#This Row],[Residential CLM $ Collected]]+Table3[[#This Row],[C&amp;I CLM $ Collected]]</f>
        <v>18.80172</v>
      </c>
      <c r="E614" s="39">
        <f>Table3[[#This Row],[CLM $ Collected ]]/'[1]1.) CLM Reference'!$B$4</f>
        <v>1.7763137092967547E-7</v>
      </c>
      <c r="F614" s="46">
        <f>Table3[[#This Row],[Residential Incentive Disbursements]]+Table3[[#This Row],[C&amp;I Incentive Disbursements]]</f>
        <v>0</v>
      </c>
      <c r="G614" s="39">
        <f>Table3[[#This Row],[Incentive Disbursements]]/'[1]1.) CLM Reference'!$B$5</f>
        <v>0</v>
      </c>
      <c r="H614" s="46">
        <v>18.80172</v>
      </c>
      <c r="I614" s="39">
        <f>Table3[[#This Row],[Residential CLM $ Collected]]/'[1]1.) CLM Reference'!$B$4</f>
        <v>1.7763137092967547E-7</v>
      </c>
      <c r="J614" s="48">
        <v>0</v>
      </c>
      <c r="K614" s="39">
        <f>Table3[[#This Row],[Residential Incentive Disbursements]]/'[1]1.) CLM Reference'!$B$5</f>
        <v>0</v>
      </c>
      <c r="L614" s="40">
        <v>0</v>
      </c>
      <c r="M614" s="39">
        <f>Table3[[#This Row],[C&amp;I CLM $ Collected]]/'[1]1.) CLM Reference'!$B$4</f>
        <v>0</v>
      </c>
      <c r="N614" s="48">
        <v>0</v>
      </c>
      <c r="O614" s="39">
        <f>Table3[[#This Row],[C&amp;I Incentive Disbursements]]/'[1]1.) CLM Reference'!$B$5</f>
        <v>0</v>
      </c>
    </row>
    <row r="615" spans="1:15" x14ac:dyDescent="0.25">
      <c r="A615" s="47">
        <v>9001055100</v>
      </c>
      <c r="B615" t="s">
        <v>1822</v>
      </c>
      <c r="C615" t="s">
        <v>1774</v>
      </c>
      <c r="D615" s="46">
        <f>Table3[[#This Row],[Residential CLM $ Collected]]+Table3[[#This Row],[C&amp;I CLM $ Collected]]</f>
        <v>4734.4670099999994</v>
      </c>
      <c r="E615" s="39">
        <f>Table3[[#This Row],[CLM $ Collected ]]/'[1]1.) CLM Reference'!$B$4</f>
        <v>4.4729411224484862E-5</v>
      </c>
      <c r="F615" s="46">
        <f>Table3[[#This Row],[Residential Incentive Disbursements]]+Table3[[#This Row],[C&amp;I Incentive Disbursements]]</f>
        <v>0</v>
      </c>
      <c r="G615" s="39">
        <f>Table3[[#This Row],[Incentive Disbursements]]/'[1]1.) CLM Reference'!$B$5</f>
        <v>0</v>
      </c>
      <c r="H615" s="46">
        <v>4734.4670099999994</v>
      </c>
      <c r="I615" s="39">
        <f>Table3[[#This Row],[Residential CLM $ Collected]]/'[1]1.) CLM Reference'!$B$4</f>
        <v>4.4729411224484862E-5</v>
      </c>
      <c r="J615" s="48">
        <v>0</v>
      </c>
      <c r="K615" s="39">
        <f>Table3[[#This Row],[Residential Incentive Disbursements]]/'[1]1.) CLM Reference'!$B$5</f>
        <v>0</v>
      </c>
      <c r="L615" s="40">
        <v>0</v>
      </c>
      <c r="M615" s="39">
        <f>Table3[[#This Row],[C&amp;I CLM $ Collected]]/'[1]1.) CLM Reference'!$B$4</f>
        <v>0</v>
      </c>
      <c r="N615" s="48">
        <v>0</v>
      </c>
      <c r="O615" s="39">
        <f>Table3[[#This Row],[C&amp;I Incentive Disbursements]]/'[1]1.) CLM Reference'!$B$5</f>
        <v>0</v>
      </c>
    </row>
    <row r="616" spans="1:15" x14ac:dyDescent="0.25">
      <c r="A616" s="47">
        <v>9001210500</v>
      </c>
      <c r="B616" t="s">
        <v>1822</v>
      </c>
      <c r="C616" t="s">
        <v>1774</v>
      </c>
      <c r="D616" s="46">
        <f>Table3[[#This Row],[Residential CLM $ Collected]]+Table3[[#This Row],[C&amp;I CLM $ Collected]]</f>
        <v>117.53909999999999</v>
      </c>
      <c r="E616" s="39">
        <f>Table3[[#This Row],[CLM $ Collected ]]/'[1]1.) CLM Reference'!$B$4</f>
        <v>1.1104639081339482E-6</v>
      </c>
      <c r="F616" s="46">
        <f>Table3[[#This Row],[Residential Incentive Disbursements]]+Table3[[#This Row],[C&amp;I Incentive Disbursements]]</f>
        <v>0</v>
      </c>
      <c r="G616" s="39">
        <f>Table3[[#This Row],[Incentive Disbursements]]/'[1]1.) CLM Reference'!$B$5</f>
        <v>0</v>
      </c>
      <c r="H616" s="46">
        <v>117.53909999999999</v>
      </c>
      <c r="I616" s="39">
        <f>Table3[[#This Row],[Residential CLM $ Collected]]/'[1]1.) CLM Reference'!$B$4</f>
        <v>1.1104639081339482E-6</v>
      </c>
      <c r="J616" s="48">
        <v>0</v>
      </c>
      <c r="K616" s="39">
        <f>Table3[[#This Row],[Residential Incentive Disbursements]]/'[1]1.) CLM Reference'!$B$5</f>
        <v>0</v>
      </c>
      <c r="L616" s="40">
        <v>0</v>
      </c>
      <c r="M616" s="39">
        <f>Table3[[#This Row],[C&amp;I CLM $ Collected]]/'[1]1.) CLM Reference'!$B$4</f>
        <v>0</v>
      </c>
      <c r="N616" s="48">
        <v>0</v>
      </c>
      <c r="O616" s="39">
        <f>Table3[[#This Row],[C&amp;I Incentive Disbursements]]/'[1]1.) CLM Reference'!$B$5</f>
        <v>0</v>
      </c>
    </row>
    <row r="617" spans="1:15" x14ac:dyDescent="0.25">
      <c r="A617" s="47">
        <v>9001240100</v>
      </c>
      <c r="B617" t="s">
        <v>1822</v>
      </c>
      <c r="C617" t="s">
        <v>1774</v>
      </c>
      <c r="D617" s="46">
        <f>Table3[[#This Row],[Residential CLM $ Collected]]+Table3[[#This Row],[C&amp;I CLM $ Collected]]</f>
        <v>77058.659474999993</v>
      </c>
      <c r="E617" s="39">
        <f>Table3[[#This Row],[CLM $ Collected ]]/'[1]1.) CLM Reference'!$B$4</f>
        <v>7.2802037922845757E-4</v>
      </c>
      <c r="F617" s="46">
        <f>Table3[[#This Row],[Residential Incentive Disbursements]]+Table3[[#This Row],[C&amp;I Incentive Disbursements]]</f>
        <v>15134.73</v>
      </c>
      <c r="G617" s="39">
        <f>Table3[[#This Row],[Incentive Disbursements]]/'[1]1.) CLM Reference'!$B$5</f>
        <v>1.7068529925626889E-4</v>
      </c>
      <c r="H617" s="46">
        <v>77058.659474999993</v>
      </c>
      <c r="I617" s="39">
        <f>Table3[[#This Row],[Residential CLM $ Collected]]/'[1]1.) CLM Reference'!$B$4</f>
        <v>7.2802037922845757E-4</v>
      </c>
      <c r="J617" s="48">
        <v>15134.73</v>
      </c>
      <c r="K617" s="39">
        <f>Table3[[#This Row],[Residential Incentive Disbursements]]/'[1]1.) CLM Reference'!$B$5</f>
        <v>1.7068529925626889E-4</v>
      </c>
      <c r="L617" s="40">
        <v>0</v>
      </c>
      <c r="M617" s="39">
        <f>Table3[[#This Row],[C&amp;I CLM $ Collected]]/'[1]1.) CLM Reference'!$B$4</f>
        <v>0</v>
      </c>
      <c r="N617" s="48">
        <v>0</v>
      </c>
      <c r="O617" s="39">
        <f>Table3[[#This Row],[C&amp;I Incentive Disbursements]]/'[1]1.) CLM Reference'!$B$5</f>
        <v>0</v>
      </c>
    </row>
    <row r="618" spans="1:15" x14ac:dyDescent="0.25">
      <c r="A618" s="47">
        <v>9001240200</v>
      </c>
      <c r="B618" t="s">
        <v>1822</v>
      </c>
      <c r="C618" t="s">
        <v>1774</v>
      </c>
      <c r="D618" s="46">
        <f>Table3[[#This Row],[Residential CLM $ Collected]]+Table3[[#This Row],[C&amp;I CLM $ Collected]]</f>
        <v>182527.24234499937</v>
      </c>
      <c r="E618" s="39">
        <f>Table3[[#This Row],[CLM $ Collected ]]/'[1]1.) CLM Reference'!$B$4</f>
        <v>1.7244467149683832E-3</v>
      </c>
      <c r="F618" s="46">
        <f>Table3[[#This Row],[Residential Incentive Disbursements]]+Table3[[#This Row],[C&amp;I Incentive Disbursements]]</f>
        <v>125024.31</v>
      </c>
      <c r="G618" s="39">
        <f>Table3[[#This Row],[Incentive Disbursements]]/'[1]1.) CLM Reference'!$B$5</f>
        <v>1.4099895912684621E-3</v>
      </c>
      <c r="H618" s="46">
        <v>156522.37248899942</v>
      </c>
      <c r="I618" s="39">
        <f>Table3[[#This Row],[Residential CLM $ Collected]]/'[1]1.) CLM Reference'!$B$4</f>
        <v>1.4787627731072631E-3</v>
      </c>
      <c r="J618" s="48">
        <v>122505.66</v>
      </c>
      <c r="K618" s="39">
        <f>Table3[[#This Row],[Residential Incentive Disbursements]]/'[1]1.) CLM Reference'!$B$5</f>
        <v>1.3815849531301008E-3</v>
      </c>
      <c r="L618" s="40">
        <v>26004.869855999939</v>
      </c>
      <c r="M618" s="39">
        <f>Table3[[#This Row],[C&amp;I CLM $ Collected]]/'[1]1.) CLM Reference'!$B$4</f>
        <v>2.4568394186112025E-4</v>
      </c>
      <c r="N618" s="48">
        <v>2518.65</v>
      </c>
      <c r="O618" s="39">
        <f>Table3[[#This Row],[C&amp;I Incentive Disbursements]]/'[1]1.) CLM Reference'!$B$5</f>
        <v>2.8404638138361348E-5</v>
      </c>
    </row>
    <row r="619" spans="1:15" x14ac:dyDescent="0.25">
      <c r="A619" s="47">
        <v>9001245200</v>
      </c>
      <c r="B619" t="s">
        <v>1822</v>
      </c>
      <c r="C619" t="s">
        <v>1774</v>
      </c>
      <c r="D619" s="46">
        <f>Table3[[#This Row],[Residential CLM $ Collected]]+Table3[[#This Row],[C&amp;I CLM $ Collected]]</f>
        <v>209.12661</v>
      </c>
      <c r="E619" s="39">
        <f>Table3[[#This Row],[CLM $ Collected ]]/'[1]1.) CLM Reference'!$B$4</f>
        <v>1.9757472418574249E-6</v>
      </c>
      <c r="F619" s="46">
        <f>Table3[[#This Row],[Residential Incentive Disbursements]]+Table3[[#This Row],[C&amp;I Incentive Disbursements]]</f>
        <v>0</v>
      </c>
      <c r="G619" s="39">
        <f>Table3[[#This Row],[Incentive Disbursements]]/'[1]1.) CLM Reference'!$B$5</f>
        <v>0</v>
      </c>
      <c r="H619" s="46">
        <v>209.12661</v>
      </c>
      <c r="I619" s="39">
        <f>Table3[[#This Row],[Residential CLM $ Collected]]/'[1]1.) CLM Reference'!$B$4</f>
        <v>1.9757472418574249E-6</v>
      </c>
      <c r="J619" s="48">
        <v>0</v>
      </c>
      <c r="K619" s="39">
        <f>Table3[[#This Row],[Residential Incentive Disbursements]]/'[1]1.) CLM Reference'!$B$5</f>
        <v>0</v>
      </c>
      <c r="L619" s="40">
        <v>0</v>
      </c>
      <c r="M619" s="39">
        <f>Table3[[#This Row],[C&amp;I CLM $ Collected]]/'[1]1.) CLM Reference'!$B$4</f>
        <v>0</v>
      </c>
      <c r="N619" s="48">
        <v>0</v>
      </c>
      <c r="O619" s="39">
        <f>Table3[[#This Row],[C&amp;I Incentive Disbursements]]/'[1]1.) CLM Reference'!$B$5</f>
        <v>0</v>
      </c>
    </row>
    <row r="620" spans="1:15" x14ac:dyDescent="0.25">
      <c r="A620" s="47">
        <v>9001210500</v>
      </c>
      <c r="B620" t="s">
        <v>1821</v>
      </c>
      <c r="C620" t="s">
        <v>1774</v>
      </c>
      <c r="D620" s="46">
        <f>Table3[[#This Row],[Residential CLM $ Collected]]+Table3[[#This Row],[C&amp;I CLM $ Collected]]</f>
        <v>782.66411999999991</v>
      </c>
      <c r="E620" s="39">
        <f>Table3[[#This Row],[CLM $ Collected ]]/'[1]1.) CLM Reference'!$B$4</f>
        <v>7.3943075746829561E-6</v>
      </c>
      <c r="F620" s="46">
        <f>Table3[[#This Row],[Residential Incentive Disbursements]]+Table3[[#This Row],[C&amp;I Incentive Disbursements]]</f>
        <v>0</v>
      </c>
      <c r="G620" s="39">
        <f>Table3[[#This Row],[Incentive Disbursements]]/'[1]1.) CLM Reference'!$B$5</f>
        <v>0</v>
      </c>
      <c r="H620" s="46">
        <v>782.66411999999991</v>
      </c>
      <c r="I620" s="39">
        <f>Table3[[#This Row],[Residential CLM $ Collected]]/'[1]1.) CLM Reference'!$B$4</f>
        <v>7.3943075746829561E-6</v>
      </c>
      <c r="J620" s="48">
        <v>0</v>
      </c>
      <c r="K620" s="39">
        <f>Table3[[#This Row],[Residential Incentive Disbursements]]/'[1]1.) CLM Reference'!$B$5</f>
        <v>0</v>
      </c>
      <c r="L620" s="40">
        <v>0</v>
      </c>
      <c r="M620" s="39">
        <f>Table3[[#This Row],[C&amp;I CLM $ Collected]]/'[1]1.) CLM Reference'!$B$4</f>
        <v>0</v>
      </c>
      <c r="N620" s="48">
        <v>0</v>
      </c>
      <c r="O620" s="39">
        <f>Table3[[#This Row],[C&amp;I Incentive Disbursements]]/'[1]1.) CLM Reference'!$B$5</f>
        <v>0</v>
      </c>
    </row>
    <row r="621" spans="1:15" x14ac:dyDescent="0.25">
      <c r="A621" s="47">
        <v>9001240100</v>
      </c>
      <c r="B621" t="s">
        <v>1821</v>
      </c>
      <c r="C621" t="s">
        <v>1774</v>
      </c>
      <c r="D621" s="46">
        <f>Table3[[#This Row],[Residential CLM $ Collected]]+Table3[[#This Row],[C&amp;I CLM $ Collected]]</f>
        <v>717.11324999999999</v>
      </c>
      <c r="E621" s="39">
        <f>Table3[[#This Row],[CLM $ Collected ]]/'[1]1.) CLM Reference'!$B$4</f>
        <v>6.7750083348403823E-6</v>
      </c>
      <c r="F621" s="46">
        <f>Table3[[#This Row],[Residential Incentive Disbursements]]+Table3[[#This Row],[C&amp;I Incentive Disbursements]]</f>
        <v>0</v>
      </c>
      <c r="G621" s="39">
        <f>Table3[[#This Row],[Incentive Disbursements]]/'[1]1.) CLM Reference'!$B$5</f>
        <v>0</v>
      </c>
      <c r="H621" s="46">
        <v>717.11324999999999</v>
      </c>
      <c r="I621" s="39">
        <f>Table3[[#This Row],[Residential CLM $ Collected]]/'[1]1.) CLM Reference'!$B$4</f>
        <v>6.7750083348403823E-6</v>
      </c>
      <c r="J621" s="48">
        <v>0</v>
      </c>
      <c r="K621" s="39">
        <f>Table3[[#This Row],[Residential Incentive Disbursements]]/'[1]1.) CLM Reference'!$B$5</f>
        <v>0</v>
      </c>
      <c r="L621" s="40">
        <v>0</v>
      </c>
      <c r="M621" s="39">
        <f>Table3[[#This Row],[C&amp;I CLM $ Collected]]/'[1]1.) CLM Reference'!$B$4</f>
        <v>0</v>
      </c>
      <c r="N621" s="48">
        <v>0</v>
      </c>
      <c r="O621" s="39">
        <f>Table3[[#This Row],[C&amp;I Incentive Disbursements]]/'[1]1.) CLM Reference'!$B$5</f>
        <v>0</v>
      </c>
    </row>
    <row r="622" spans="1:15" x14ac:dyDescent="0.25">
      <c r="A622" s="47">
        <v>9001245100</v>
      </c>
      <c r="B622" t="s">
        <v>1821</v>
      </c>
      <c r="C622" t="s">
        <v>1774</v>
      </c>
      <c r="D622" s="46">
        <f>Table3[[#This Row],[Residential CLM $ Collected]]+Table3[[#This Row],[C&amp;I CLM $ Collected]]</f>
        <v>42903.727650000001</v>
      </c>
      <c r="E622" s="39">
        <f>Table3[[#This Row],[CLM $ Collected ]]/'[1]1.) CLM Reference'!$B$4</f>
        <v>4.0533780741671104E-4</v>
      </c>
      <c r="F622" s="46">
        <f>Table3[[#This Row],[Residential Incentive Disbursements]]+Table3[[#This Row],[C&amp;I Incentive Disbursements]]</f>
        <v>9902.8700000000008</v>
      </c>
      <c r="G622" s="39">
        <f>Table3[[#This Row],[Incentive Disbursements]]/'[1]1.) CLM Reference'!$B$5</f>
        <v>1.1168182910735293E-4</v>
      </c>
      <c r="H622" s="46">
        <v>42903.727650000001</v>
      </c>
      <c r="I622" s="39">
        <f>Table3[[#This Row],[Residential CLM $ Collected]]/'[1]1.) CLM Reference'!$B$4</f>
        <v>4.0533780741671104E-4</v>
      </c>
      <c r="J622" s="48">
        <v>9902.8700000000008</v>
      </c>
      <c r="K622" s="39">
        <f>Table3[[#This Row],[Residential Incentive Disbursements]]/'[1]1.) CLM Reference'!$B$5</f>
        <v>1.1168182910735293E-4</v>
      </c>
      <c r="L622" s="40">
        <v>0</v>
      </c>
      <c r="M622" s="39">
        <f>Table3[[#This Row],[C&amp;I CLM $ Collected]]/'[1]1.) CLM Reference'!$B$4</f>
        <v>0</v>
      </c>
      <c r="N622" s="48">
        <v>0</v>
      </c>
      <c r="O622" s="39">
        <f>Table3[[#This Row],[C&amp;I Incentive Disbursements]]/'[1]1.) CLM Reference'!$B$5</f>
        <v>0</v>
      </c>
    </row>
    <row r="623" spans="1:15" x14ac:dyDescent="0.25">
      <c r="A623" s="47">
        <v>9001245200</v>
      </c>
      <c r="B623" t="s">
        <v>1821</v>
      </c>
      <c r="C623" t="s">
        <v>1774</v>
      </c>
      <c r="D623" s="46">
        <f>Table3[[#This Row],[Residential CLM $ Collected]]+Table3[[#This Row],[C&amp;I CLM $ Collected]]</f>
        <v>72614.170440000002</v>
      </c>
      <c r="E623" s="39">
        <f>Table3[[#This Row],[CLM $ Collected ]]/'[1]1.) CLM Reference'!$B$4</f>
        <v>6.860305676384031E-4</v>
      </c>
      <c r="F623" s="46">
        <f>Table3[[#This Row],[Residential Incentive Disbursements]]+Table3[[#This Row],[C&amp;I Incentive Disbursements]]</f>
        <v>14786.889999999899</v>
      </c>
      <c r="G623" s="39">
        <f>Table3[[#This Row],[Incentive Disbursements]]/'[1]1.) CLM Reference'!$B$5</f>
        <v>1.6676245593542222E-4</v>
      </c>
      <c r="H623" s="46">
        <v>72614.170440000002</v>
      </c>
      <c r="I623" s="39">
        <f>Table3[[#This Row],[Residential CLM $ Collected]]/'[1]1.) CLM Reference'!$B$4</f>
        <v>6.860305676384031E-4</v>
      </c>
      <c r="J623" s="48">
        <v>14786.889999999899</v>
      </c>
      <c r="K623" s="39">
        <f>Table3[[#This Row],[Residential Incentive Disbursements]]/'[1]1.) CLM Reference'!$B$5</f>
        <v>1.6676245593542222E-4</v>
      </c>
      <c r="L623" s="40">
        <v>0</v>
      </c>
      <c r="M623" s="39">
        <f>Table3[[#This Row],[C&amp;I CLM $ Collected]]/'[1]1.) CLM Reference'!$B$4</f>
        <v>0</v>
      </c>
      <c r="N623" s="48">
        <v>0</v>
      </c>
      <c r="O623" s="39">
        <f>Table3[[#This Row],[C&amp;I Incentive Disbursements]]/'[1]1.) CLM Reference'!$B$5</f>
        <v>0</v>
      </c>
    </row>
    <row r="624" spans="1:15" x14ac:dyDescent="0.25">
      <c r="A624" s="47">
        <v>9001245300</v>
      </c>
      <c r="B624" t="s">
        <v>1821</v>
      </c>
      <c r="C624" t="s">
        <v>1774</v>
      </c>
      <c r="D624" s="46">
        <f>Table3[[#This Row],[Residential CLM $ Collected]]+Table3[[#This Row],[C&amp;I CLM $ Collected]]</f>
        <v>100726.95011399942</v>
      </c>
      <c r="E624" s="39">
        <f>Table3[[#This Row],[CLM $ Collected ]]/'[1]1.) CLM Reference'!$B$4</f>
        <v>9.5162922532165939E-4</v>
      </c>
      <c r="F624" s="46">
        <f>Table3[[#This Row],[Residential Incentive Disbursements]]+Table3[[#This Row],[C&amp;I Incentive Disbursements]]</f>
        <v>11572.82</v>
      </c>
      <c r="G624" s="39">
        <f>Table3[[#This Row],[Incentive Disbursements]]/'[1]1.) CLM Reference'!$B$5</f>
        <v>1.3051506336346494E-4</v>
      </c>
      <c r="H624" s="46">
        <v>100726.95011399942</v>
      </c>
      <c r="I624" s="39">
        <f>Table3[[#This Row],[Residential CLM $ Collected]]/'[1]1.) CLM Reference'!$B$4</f>
        <v>9.5162922532165939E-4</v>
      </c>
      <c r="J624" s="48">
        <v>11572.82</v>
      </c>
      <c r="K624" s="39">
        <f>Table3[[#This Row],[Residential Incentive Disbursements]]/'[1]1.) CLM Reference'!$B$5</f>
        <v>1.3051506336346494E-4</v>
      </c>
      <c r="L624" s="40">
        <v>0</v>
      </c>
      <c r="M624" s="39">
        <f>Table3[[#This Row],[C&amp;I CLM $ Collected]]/'[1]1.) CLM Reference'!$B$4</f>
        <v>0</v>
      </c>
      <c r="N624" s="48">
        <v>0</v>
      </c>
      <c r="O624" s="39">
        <f>Table3[[#This Row],[C&amp;I Incentive Disbursements]]/'[1]1.) CLM Reference'!$B$5</f>
        <v>0</v>
      </c>
    </row>
    <row r="625" spans="1:15" x14ac:dyDescent="0.25">
      <c r="A625" s="47">
        <v>9001245400</v>
      </c>
      <c r="B625" t="s">
        <v>1821</v>
      </c>
      <c r="C625" t="s">
        <v>1774</v>
      </c>
      <c r="D625" s="46">
        <f>Table3[[#This Row],[Residential CLM $ Collected]]+Table3[[#This Row],[C&amp;I CLM $ Collected]]</f>
        <v>67248.881343000001</v>
      </c>
      <c r="E625" s="39">
        <f>Table3[[#This Row],[CLM $ Collected ]]/'[1]1.) CLM Reference'!$B$4</f>
        <v>6.3534139357697948E-4</v>
      </c>
      <c r="F625" s="46">
        <f>Table3[[#This Row],[Residential Incentive Disbursements]]+Table3[[#This Row],[C&amp;I Incentive Disbursements]]</f>
        <v>11436.05</v>
      </c>
      <c r="G625" s="39">
        <f>Table3[[#This Row],[Incentive Disbursements]]/'[1]1.) CLM Reference'!$B$5</f>
        <v>1.289726091287822E-4</v>
      </c>
      <c r="H625" s="46">
        <v>67248.881343000001</v>
      </c>
      <c r="I625" s="39">
        <f>Table3[[#This Row],[Residential CLM $ Collected]]/'[1]1.) CLM Reference'!$B$4</f>
        <v>6.3534139357697948E-4</v>
      </c>
      <c r="J625" s="48">
        <v>11436.05</v>
      </c>
      <c r="K625" s="39">
        <f>Table3[[#This Row],[Residential Incentive Disbursements]]/'[1]1.) CLM Reference'!$B$5</f>
        <v>1.289726091287822E-4</v>
      </c>
      <c r="L625" s="40">
        <v>0</v>
      </c>
      <c r="M625" s="39">
        <f>Table3[[#This Row],[C&amp;I CLM $ Collected]]/'[1]1.) CLM Reference'!$B$4</f>
        <v>0</v>
      </c>
      <c r="N625" s="48">
        <v>0</v>
      </c>
      <c r="O625" s="39">
        <f>Table3[[#This Row],[C&amp;I Incentive Disbursements]]/'[1]1.) CLM Reference'!$B$5</f>
        <v>0</v>
      </c>
    </row>
    <row r="626" spans="1:15" x14ac:dyDescent="0.25">
      <c r="A626" s="47">
        <v>9001245500</v>
      </c>
      <c r="B626" t="s">
        <v>1821</v>
      </c>
      <c r="C626" t="s">
        <v>1774</v>
      </c>
      <c r="D626" s="46">
        <f>Table3[[#This Row],[Residential CLM $ Collected]]+Table3[[#This Row],[C&amp;I CLM $ Collected]]</f>
        <v>56676.788721000004</v>
      </c>
      <c r="E626" s="39">
        <f>Table3[[#This Row],[CLM $ Collected ]]/'[1]1.) CLM Reference'!$B$4</f>
        <v>5.3546035577610983E-4</v>
      </c>
      <c r="F626" s="46">
        <f>Table3[[#This Row],[Residential Incentive Disbursements]]+Table3[[#This Row],[C&amp;I Incentive Disbursements]]</f>
        <v>5354.5199999999904</v>
      </c>
      <c r="G626" s="39">
        <f>Table3[[#This Row],[Incentive Disbursements]]/'[1]1.) CLM Reference'!$B$5</f>
        <v>6.0386795705881455E-5</v>
      </c>
      <c r="H626" s="46">
        <v>56676.788721000004</v>
      </c>
      <c r="I626" s="39">
        <f>Table3[[#This Row],[Residential CLM $ Collected]]/'[1]1.) CLM Reference'!$B$4</f>
        <v>5.3546035577610983E-4</v>
      </c>
      <c r="J626" s="48">
        <v>5354.5199999999904</v>
      </c>
      <c r="K626" s="39">
        <f>Table3[[#This Row],[Residential Incentive Disbursements]]/'[1]1.) CLM Reference'!$B$5</f>
        <v>6.0386795705881455E-5</v>
      </c>
      <c r="L626" s="40">
        <v>0</v>
      </c>
      <c r="M626" s="39">
        <f>Table3[[#This Row],[C&amp;I CLM $ Collected]]/'[1]1.) CLM Reference'!$B$4</f>
        <v>0</v>
      </c>
      <c r="N626" s="48">
        <v>0</v>
      </c>
      <c r="O626" s="39">
        <f>Table3[[#This Row],[C&amp;I Incentive Disbursements]]/'[1]1.) CLM Reference'!$B$5</f>
        <v>0</v>
      </c>
    </row>
    <row r="627" spans="1:15" x14ac:dyDescent="0.25">
      <c r="A627" s="47">
        <v>9001245600</v>
      </c>
      <c r="B627" t="s">
        <v>1821</v>
      </c>
      <c r="C627" t="s">
        <v>1774</v>
      </c>
      <c r="D627" s="46">
        <f>Table3[[#This Row],[Residential CLM $ Collected]]+Table3[[#This Row],[C&amp;I CLM $ Collected]]</f>
        <v>419073.52951799938</v>
      </c>
      <c r="E627" s="39">
        <f>Table3[[#This Row],[CLM $ Collected ]]/'[1]1.) CLM Reference'!$B$4</f>
        <v>3.959244450434325E-3</v>
      </c>
      <c r="F627" s="46">
        <f>Table3[[#This Row],[Residential Incentive Disbursements]]+Table3[[#This Row],[C&amp;I Incentive Disbursements]]</f>
        <v>350285.78999999992</v>
      </c>
      <c r="G627" s="39">
        <f>Table3[[#This Row],[Incentive Disbursements]]/'[1]1.) CLM Reference'!$B$5</f>
        <v>3.9504262640541682E-3</v>
      </c>
      <c r="H627" s="46">
        <v>278457.816987</v>
      </c>
      <c r="I627" s="39">
        <f>Table3[[#This Row],[Residential CLM $ Collected]]/'[1]1.) CLM Reference'!$B$4</f>
        <v>2.630761641886247E-3</v>
      </c>
      <c r="J627" s="48">
        <v>284182.11</v>
      </c>
      <c r="K627" s="39">
        <f>Table3[[#This Row],[Residential Incentive Disbursements]]/'[1]1.) CLM Reference'!$B$5</f>
        <v>3.2049272427475033E-3</v>
      </c>
      <c r="L627" s="40">
        <v>140615.71253099942</v>
      </c>
      <c r="M627" s="39">
        <f>Table3[[#This Row],[C&amp;I CLM $ Collected]]/'[1]1.) CLM Reference'!$B$4</f>
        <v>1.3284828085480783E-3</v>
      </c>
      <c r="N627" s="48">
        <v>66103.679999999906</v>
      </c>
      <c r="O627" s="39">
        <f>Table3[[#This Row],[C&amp;I Incentive Disbursements]]/'[1]1.) CLM Reference'!$B$5</f>
        <v>7.4549902130666493E-4</v>
      </c>
    </row>
    <row r="628" spans="1:15" x14ac:dyDescent="0.25">
      <c r="A628" s="47">
        <v>9003490100</v>
      </c>
      <c r="B628" t="s">
        <v>1820</v>
      </c>
      <c r="C628" t="s">
        <v>1774</v>
      </c>
      <c r="D628" s="46">
        <f>Table3[[#This Row],[Residential CLM $ Collected]]+Table3[[#This Row],[C&amp;I CLM $ Collected]]</f>
        <v>61616.544884999996</v>
      </c>
      <c r="E628" s="39">
        <f>Table3[[#This Row],[CLM $ Collected ]]/'[1]1.) CLM Reference'!$B$4</f>
        <v>5.8212925944394628E-4</v>
      </c>
      <c r="F628" s="46">
        <f>Table3[[#This Row],[Residential Incentive Disbursements]]+Table3[[#This Row],[C&amp;I Incentive Disbursements]]</f>
        <v>12605.459999999901</v>
      </c>
      <c r="G628" s="39">
        <f>Table3[[#This Row],[Incentive Disbursements]]/'[1]1.) CLM Reference'!$B$5</f>
        <v>1.4216089169498961E-4</v>
      </c>
      <c r="H628" s="46">
        <v>61616.544884999996</v>
      </c>
      <c r="I628" s="39">
        <f>Table3[[#This Row],[Residential CLM $ Collected]]/'[1]1.) CLM Reference'!$B$4</f>
        <v>5.8212925944394628E-4</v>
      </c>
      <c r="J628" s="48">
        <v>12605.459999999901</v>
      </c>
      <c r="K628" s="39">
        <f>Table3[[#This Row],[Residential Incentive Disbursements]]/'[1]1.) CLM Reference'!$B$5</f>
        <v>1.4216089169498961E-4</v>
      </c>
      <c r="L628" s="40">
        <v>0</v>
      </c>
      <c r="M628" s="39">
        <f>Table3[[#This Row],[C&amp;I CLM $ Collected]]/'[1]1.) CLM Reference'!$B$4</f>
        <v>0</v>
      </c>
      <c r="N628" s="48">
        <v>0</v>
      </c>
      <c r="O628" s="39">
        <f>Table3[[#This Row],[C&amp;I Incentive Disbursements]]/'[1]1.) CLM Reference'!$B$5</f>
        <v>0</v>
      </c>
    </row>
    <row r="629" spans="1:15" x14ac:dyDescent="0.25">
      <c r="A629" s="47">
        <v>9003490302</v>
      </c>
      <c r="B629" t="s">
        <v>1820</v>
      </c>
      <c r="C629" t="s">
        <v>1774</v>
      </c>
      <c r="D629" s="46">
        <f>Table3[[#This Row],[Residential CLM $ Collected]]+Table3[[#This Row],[C&amp;I CLM $ Collected]]</f>
        <v>324343.4713469994</v>
      </c>
      <c r="E629" s="39">
        <f>Table3[[#This Row],[CLM $ Collected ]]/'[1]1.) CLM Reference'!$B$4</f>
        <v>3.0642715383197615E-3</v>
      </c>
      <c r="F629" s="46">
        <f>Table3[[#This Row],[Residential Incentive Disbursements]]+Table3[[#This Row],[C&amp;I Incentive Disbursements]]</f>
        <v>237011.05999999988</v>
      </c>
      <c r="G629" s="39">
        <f>Table3[[#This Row],[Incentive Disbursements]]/'[1]1.) CLM Reference'!$B$5</f>
        <v>2.6729451865441589E-3</v>
      </c>
      <c r="H629" s="46">
        <v>193519.82103299943</v>
      </c>
      <c r="I629" s="39">
        <f>Table3[[#This Row],[Residential CLM $ Collected]]/'[1]1.) CLM Reference'!$B$4</f>
        <v>1.8283003423174655E-3</v>
      </c>
      <c r="J629" s="48">
        <v>174335.78</v>
      </c>
      <c r="K629" s="39">
        <f>Table3[[#This Row],[Residential Incentive Disbursements]]/'[1]1.) CLM Reference'!$B$5</f>
        <v>1.966110712274025E-3</v>
      </c>
      <c r="L629" s="40">
        <v>130823.65031399998</v>
      </c>
      <c r="M629" s="39">
        <f>Table3[[#This Row],[C&amp;I CLM $ Collected]]/'[1]1.) CLM Reference'!$B$4</f>
        <v>1.235971196002296E-3</v>
      </c>
      <c r="N629" s="48">
        <v>62675.279999999897</v>
      </c>
      <c r="O629" s="39">
        <f>Table3[[#This Row],[C&amp;I Incentive Disbursements]]/'[1]1.) CLM Reference'!$B$5</f>
        <v>7.0683447427013406E-4</v>
      </c>
    </row>
    <row r="630" spans="1:15" x14ac:dyDescent="0.25">
      <c r="A630" s="47">
        <v>9003492600</v>
      </c>
      <c r="B630" t="s">
        <v>1820</v>
      </c>
      <c r="C630" t="s">
        <v>1774</v>
      </c>
      <c r="D630" s="46">
        <f>Table3[[#This Row],[Residential CLM $ Collected]]+Table3[[#This Row],[C&amp;I CLM $ Collected]]</f>
        <v>144.07469999999998</v>
      </c>
      <c r="E630" s="39">
        <f>Table3[[#This Row],[CLM $ Collected ]]/'[1]1.) CLM Reference'!$B$4</f>
        <v>1.3611619829080379E-6</v>
      </c>
      <c r="F630" s="46">
        <f>Table3[[#This Row],[Residential Incentive Disbursements]]+Table3[[#This Row],[C&amp;I Incentive Disbursements]]</f>
        <v>0</v>
      </c>
      <c r="G630" s="39">
        <f>Table3[[#This Row],[Incentive Disbursements]]/'[1]1.) CLM Reference'!$B$5</f>
        <v>0</v>
      </c>
      <c r="H630" s="46">
        <v>144.07469999999998</v>
      </c>
      <c r="I630" s="39">
        <f>Table3[[#This Row],[Residential CLM $ Collected]]/'[1]1.) CLM Reference'!$B$4</f>
        <v>1.3611619829080379E-6</v>
      </c>
      <c r="J630" s="48">
        <v>0</v>
      </c>
      <c r="K630" s="39">
        <f>Table3[[#This Row],[Residential Incentive Disbursements]]/'[1]1.) CLM Reference'!$B$5</f>
        <v>0</v>
      </c>
      <c r="L630" s="40">
        <v>0</v>
      </c>
      <c r="M630" s="39">
        <f>Table3[[#This Row],[C&amp;I CLM $ Collected]]/'[1]1.) CLM Reference'!$B$4</f>
        <v>0</v>
      </c>
      <c r="N630" s="48">
        <v>0</v>
      </c>
      <c r="O630" s="39">
        <f>Table3[[#This Row],[C&amp;I Incentive Disbursements]]/'[1]1.) CLM Reference'!$B$5</f>
        <v>0</v>
      </c>
    </row>
    <row r="631" spans="1:15" x14ac:dyDescent="0.25">
      <c r="A631" s="47">
        <v>9003524200</v>
      </c>
      <c r="B631" t="s">
        <v>1820</v>
      </c>
      <c r="C631" t="s">
        <v>1774</v>
      </c>
      <c r="D631" s="46">
        <f>Table3[[#This Row],[Residential CLM $ Collected]]+Table3[[#This Row],[C&amp;I CLM $ Collected]]</f>
        <v>75756.373307999995</v>
      </c>
      <c r="E631" s="39">
        <f>Table3[[#This Row],[CLM $ Collected ]]/'[1]1.) CLM Reference'!$B$4</f>
        <v>7.1571688374044045E-4</v>
      </c>
      <c r="F631" s="46">
        <f>Table3[[#This Row],[Residential Incentive Disbursements]]+Table3[[#This Row],[C&amp;I Incentive Disbursements]]</f>
        <v>39379.29</v>
      </c>
      <c r="G631" s="39">
        <f>Table3[[#This Row],[Incentive Disbursements]]/'[1]1.) CLM Reference'!$B$5</f>
        <v>4.4410874182422794E-4</v>
      </c>
      <c r="H631" s="46">
        <v>75749.909507999997</v>
      </c>
      <c r="I631" s="39">
        <f>Table3[[#This Row],[Residential CLM $ Collected]]/'[1]1.) CLM Reference'!$B$4</f>
        <v>7.1565581626068778E-4</v>
      </c>
      <c r="J631" s="48">
        <v>39379.29</v>
      </c>
      <c r="K631" s="39">
        <f>Table3[[#This Row],[Residential Incentive Disbursements]]/'[1]1.) CLM Reference'!$B$5</f>
        <v>4.4410874182422794E-4</v>
      </c>
      <c r="L631" s="40">
        <v>6.4638</v>
      </c>
      <c r="M631" s="39">
        <f>Table3[[#This Row],[C&amp;I CLM $ Collected]]/'[1]1.) CLM Reference'!$B$4</f>
        <v>6.1067479752662867E-8</v>
      </c>
      <c r="N631" s="48">
        <v>0</v>
      </c>
      <c r="O631" s="39">
        <f>Table3[[#This Row],[C&amp;I Incentive Disbursements]]/'[1]1.) CLM Reference'!$B$5</f>
        <v>0</v>
      </c>
    </row>
    <row r="632" spans="1:15" x14ac:dyDescent="0.25">
      <c r="A632" s="47">
        <v>9005268100</v>
      </c>
      <c r="B632" t="s">
        <v>1819</v>
      </c>
      <c r="C632" t="s">
        <v>1774</v>
      </c>
      <c r="D632" s="46">
        <f>Table3[[#This Row],[Residential CLM $ Collected]]+Table3[[#This Row],[C&amp;I CLM $ Collected]]</f>
        <v>97754.34771899943</v>
      </c>
      <c r="E632" s="39">
        <f>Table3[[#This Row],[CLM $ Collected ]]/'[1]1.) CLM Reference'!$B$4</f>
        <v>9.2354522882279199E-4</v>
      </c>
      <c r="F632" s="46">
        <f>Table3[[#This Row],[Residential Incentive Disbursements]]+Table3[[#This Row],[C&amp;I Incentive Disbursements]]</f>
        <v>25512.879999999899</v>
      </c>
      <c r="G632" s="39">
        <f>Table3[[#This Row],[Incentive Disbursements]]/'[1]1.) CLM Reference'!$B$5</f>
        <v>2.8772720475946778E-4</v>
      </c>
      <c r="H632" s="46">
        <v>92415.390668999433</v>
      </c>
      <c r="I632" s="39">
        <f>Table3[[#This Row],[Residential CLM $ Collected]]/'[1]1.) CLM Reference'!$B$4</f>
        <v>8.7310482974620987E-4</v>
      </c>
      <c r="J632" s="48">
        <v>25512.879999999899</v>
      </c>
      <c r="K632" s="39">
        <f>Table3[[#This Row],[Residential Incentive Disbursements]]/'[1]1.) CLM Reference'!$B$5</f>
        <v>2.8772720475946778E-4</v>
      </c>
      <c r="L632" s="40">
        <v>5338.95705</v>
      </c>
      <c r="M632" s="39">
        <f>Table3[[#This Row],[C&amp;I CLM $ Collected]]/'[1]1.) CLM Reference'!$B$4</f>
        <v>5.0440399076582142E-5</v>
      </c>
      <c r="N632" s="48">
        <v>0</v>
      </c>
      <c r="O632" s="39">
        <f>Table3[[#This Row],[C&amp;I Incentive Disbursements]]/'[1]1.) CLM Reference'!$B$5</f>
        <v>0</v>
      </c>
    </row>
    <row r="633" spans="1:15" x14ac:dyDescent="0.25">
      <c r="A633" s="47">
        <v>9007595101</v>
      </c>
      <c r="B633" t="s">
        <v>1818</v>
      </c>
      <c r="C633" t="s">
        <v>1774</v>
      </c>
      <c r="D633" s="46">
        <f>Table3[[#This Row],[Residential CLM $ Collected]]+Table3[[#This Row],[C&amp;I CLM $ Collected]]</f>
        <v>431.22618</v>
      </c>
      <c r="E633" s="39">
        <f>Table3[[#This Row],[CLM $ Collected ]]/'[1]1.) CLM Reference'!$B$4</f>
        <v>4.0740579869377378E-6</v>
      </c>
      <c r="F633" s="46">
        <f>Table3[[#This Row],[Residential Incentive Disbursements]]+Table3[[#This Row],[C&amp;I Incentive Disbursements]]</f>
        <v>0</v>
      </c>
      <c r="G633" s="39">
        <f>Table3[[#This Row],[Incentive Disbursements]]/'[1]1.) CLM Reference'!$B$5</f>
        <v>0</v>
      </c>
      <c r="H633" s="46">
        <v>431.22618</v>
      </c>
      <c r="I633" s="39">
        <f>Table3[[#This Row],[Residential CLM $ Collected]]/'[1]1.) CLM Reference'!$B$4</f>
        <v>4.0740579869377378E-6</v>
      </c>
      <c r="J633" s="48">
        <v>0</v>
      </c>
      <c r="K633" s="39">
        <f>Table3[[#This Row],[Residential Incentive Disbursements]]/'[1]1.) CLM Reference'!$B$5</f>
        <v>0</v>
      </c>
      <c r="L633" s="40">
        <v>0</v>
      </c>
      <c r="M633" s="39">
        <f>Table3[[#This Row],[C&amp;I CLM $ Collected]]/'[1]1.) CLM Reference'!$B$4</f>
        <v>0</v>
      </c>
      <c r="N633" s="48">
        <v>0</v>
      </c>
      <c r="O633" s="39">
        <f>Table3[[#This Row],[C&amp;I Incentive Disbursements]]/'[1]1.) CLM Reference'!$B$5</f>
        <v>0</v>
      </c>
    </row>
    <row r="634" spans="1:15" x14ac:dyDescent="0.25">
      <c r="A634" s="47">
        <v>9011715100</v>
      </c>
      <c r="B634" t="s">
        <v>1818</v>
      </c>
      <c r="C634" t="s">
        <v>1774</v>
      </c>
      <c r="D634" s="46">
        <f>Table3[[#This Row],[Residential CLM $ Collected]]+Table3[[#This Row],[C&amp;I CLM $ Collected]]</f>
        <v>110837.76555599942</v>
      </c>
      <c r="E634" s="39">
        <f>Table3[[#This Row],[CLM $ Collected ]]/'[1]1.) CLM Reference'!$B$4</f>
        <v>1.047152294922706E-3</v>
      </c>
      <c r="F634" s="46">
        <f>Table3[[#This Row],[Residential Incentive Disbursements]]+Table3[[#This Row],[C&amp;I Incentive Disbursements]]</f>
        <v>49029.659999999902</v>
      </c>
      <c r="G634" s="39">
        <f>Table3[[#This Row],[Incentive Disbursements]]/'[1]1.) CLM Reference'!$B$5</f>
        <v>5.5294294576336016E-4</v>
      </c>
      <c r="H634" s="46">
        <v>94029.609050999425</v>
      </c>
      <c r="I634" s="39">
        <f>Table3[[#This Row],[Residential CLM $ Collected]]/'[1]1.) CLM Reference'!$B$4</f>
        <v>8.8835534002795757E-4</v>
      </c>
      <c r="J634" s="48">
        <v>47999.659999999902</v>
      </c>
      <c r="K634" s="39">
        <f>Table3[[#This Row],[Residential Incentive Disbursements]]/'[1]1.) CLM Reference'!$B$5</f>
        <v>5.4132689062171197E-4</v>
      </c>
      <c r="L634" s="40">
        <v>16808.156504999999</v>
      </c>
      <c r="M634" s="39">
        <f>Table3[[#This Row],[C&amp;I CLM $ Collected]]/'[1]1.) CLM Reference'!$B$4</f>
        <v>1.5879695489474862E-4</v>
      </c>
      <c r="N634" s="48">
        <v>1030</v>
      </c>
      <c r="O634" s="39">
        <f>Table3[[#This Row],[C&amp;I Incentive Disbursements]]/'[1]1.) CLM Reference'!$B$5</f>
        <v>1.1616055141648179E-5</v>
      </c>
    </row>
    <row r="635" spans="1:15" x14ac:dyDescent="0.25">
      <c r="A635" s="47">
        <v>9005261100</v>
      </c>
      <c r="B635" t="s">
        <v>1817</v>
      </c>
      <c r="C635" t="s">
        <v>1774</v>
      </c>
      <c r="D635" s="46">
        <f>Table3[[#This Row],[Residential CLM $ Collected]]+Table3[[#This Row],[C&amp;I CLM $ Collected]]</f>
        <v>173766.78333000001</v>
      </c>
      <c r="E635" s="39">
        <f>Table3[[#This Row],[CLM $ Collected ]]/'[1]1.) CLM Reference'!$B$4</f>
        <v>1.6416812900600466E-3</v>
      </c>
      <c r="F635" s="46">
        <f>Table3[[#This Row],[Residential Incentive Disbursements]]+Table3[[#This Row],[C&amp;I Incentive Disbursements]]</f>
        <v>37480.770000000004</v>
      </c>
      <c r="G635" s="39">
        <f>Table3[[#This Row],[Incentive Disbursements]]/'[1]1.) CLM Reference'!$B$5</f>
        <v>4.2269775832177948E-4</v>
      </c>
      <c r="H635" s="46">
        <v>136761.96548700001</v>
      </c>
      <c r="I635" s="39">
        <f>Table3[[#This Row],[Residential CLM $ Collected]]/'[1]1.) CLM Reference'!$B$4</f>
        <v>1.2920740985661299E-3</v>
      </c>
      <c r="J635" s="48">
        <v>30965.77</v>
      </c>
      <c r="K635" s="39">
        <f>Table3[[#This Row],[Residential Incentive Disbursements]]/'[1]1.) CLM Reference'!$B$5</f>
        <v>3.4922339011999508E-4</v>
      </c>
      <c r="L635" s="40">
        <v>37004.817842999997</v>
      </c>
      <c r="M635" s="39">
        <f>Table3[[#This Row],[C&amp;I CLM $ Collected]]/'[1]1.) CLM Reference'!$B$4</f>
        <v>3.4960719149391685E-4</v>
      </c>
      <c r="N635" s="48">
        <v>6515</v>
      </c>
      <c r="O635" s="39">
        <f>Table3[[#This Row],[C&amp;I Incentive Disbursements]]/'[1]1.) CLM Reference'!$B$5</f>
        <v>7.3474368201784364E-5</v>
      </c>
    </row>
    <row r="636" spans="1:15" x14ac:dyDescent="0.25">
      <c r="A636" s="47">
        <v>9005262100</v>
      </c>
      <c r="B636" t="s">
        <v>1817</v>
      </c>
      <c r="C636" t="s">
        <v>1774</v>
      </c>
      <c r="D636" s="46">
        <f>Table3[[#This Row],[Residential CLM $ Collected]]+Table3[[#This Row],[C&amp;I CLM $ Collected]]</f>
        <v>702.04805999999996</v>
      </c>
      <c r="E636" s="39">
        <f>Table3[[#This Row],[CLM $ Collected ]]/'[1]1.) CLM Reference'!$B$4</f>
        <v>6.6326782526449211E-6</v>
      </c>
      <c r="F636" s="46">
        <f>Table3[[#This Row],[Residential Incentive Disbursements]]+Table3[[#This Row],[C&amp;I Incentive Disbursements]]</f>
        <v>0</v>
      </c>
      <c r="G636" s="39">
        <f>Table3[[#This Row],[Incentive Disbursements]]/'[1]1.) CLM Reference'!$B$5</f>
        <v>0</v>
      </c>
      <c r="H636" s="46">
        <v>702.04805999999996</v>
      </c>
      <c r="I636" s="39">
        <f>Table3[[#This Row],[Residential CLM $ Collected]]/'[1]1.) CLM Reference'!$B$4</f>
        <v>6.6326782526449211E-6</v>
      </c>
      <c r="J636" s="48">
        <v>0</v>
      </c>
      <c r="K636" s="39">
        <f>Table3[[#This Row],[Residential Incentive Disbursements]]/'[1]1.) CLM Reference'!$B$5</f>
        <v>0</v>
      </c>
      <c r="L636" s="40">
        <v>0</v>
      </c>
      <c r="M636" s="39">
        <f>Table3[[#This Row],[C&amp;I CLM $ Collected]]/'[1]1.) CLM Reference'!$B$4</f>
        <v>0</v>
      </c>
      <c r="N636" s="48">
        <v>0</v>
      </c>
      <c r="O636" s="39">
        <f>Table3[[#This Row],[C&amp;I Incentive Disbursements]]/'[1]1.) CLM Reference'!$B$5</f>
        <v>0</v>
      </c>
    </row>
    <row r="637" spans="1:15" x14ac:dyDescent="0.25">
      <c r="A637" s="47">
        <v>9015825000</v>
      </c>
      <c r="B637" t="s">
        <v>1816</v>
      </c>
      <c r="C637" t="s">
        <v>1774</v>
      </c>
      <c r="D637" s="46">
        <f>Table3[[#This Row],[Residential CLM $ Collected]]+Table3[[#This Row],[C&amp;I CLM $ Collected]]</f>
        <v>31844.049614999996</v>
      </c>
      <c r="E637" s="39">
        <f>Table3[[#This Row],[CLM $ Collected ]]/'[1]1.) CLM Reference'!$B$4</f>
        <v>3.0085025141662859E-4</v>
      </c>
      <c r="F637" s="46">
        <f>Table3[[#This Row],[Residential Incentive Disbursements]]+Table3[[#This Row],[C&amp;I Incentive Disbursements]]</f>
        <v>9035.99</v>
      </c>
      <c r="G637" s="39">
        <f>Table3[[#This Row],[Incentive Disbursements]]/'[1]1.) CLM Reference'!$B$5</f>
        <v>1.0190539621299177E-4</v>
      </c>
      <c r="H637" s="46">
        <v>30440.345859000001</v>
      </c>
      <c r="I637" s="39">
        <f>Table3[[#This Row],[Residential CLM $ Collected]]/'[1]1.) CLM Reference'!$B$4</f>
        <v>2.8758860181449572E-4</v>
      </c>
      <c r="J637" s="48">
        <v>9035.99</v>
      </c>
      <c r="K637" s="39">
        <f>Table3[[#This Row],[Residential Incentive Disbursements]]/'[1]1.) CLM Reference'!$B$5</f>
        <v>1.0190539621299177E-4</v>
      </c>
      <c r="L637" s="40">
        <v>1403.7037559999942</v>
      </c>
      <c r="M637" s="39">
        <f>Table3[[#This Row],[C&amp;I CLM $ Collected]]/'[1]1.) CLM Reference'!$B$4</f>
        <v>1.3261649602132872E-5</v>
      </c>
      <c r="N637" s="48">
        <v>0</v>
      </c>
      <c r="O637" s="39">
        <f>Table3[[#This Row],[C&amp;I Incentive Disbursements]]/'[1]1.) CLM Reference'!$B$5</f>
        <v>0</v>
      </c>
    </row>
    <row r="638" spans="1:15" x14ac:dyDescent="0.25">
      <c r="A638" s="47">
        <v>9009120200</v>
      </c>
      <c r="B638" t="s">
        <v>1815</v>
      </c>
      <c r="C638" t="s">
        <v>1774</v>
      </c>
      <c r="D638" s="46">
        <f>Table3[[#This Row],[Residential CLM $ Collected]]+Table3[[#This Row],[C&amp;I CLM $ Collected]]</f>
        <v>126.37862999999999</v>
      </c>
      <c r="E638" s="39">
        <f>Table3[[#This Row],[CLM $ Collected ]]/'[1]1.) CLM Reference'!$B$4</f>
        <v>1.1939763650939496E-6</v>
      </c>
      <c r="F638" s="46">
        <f>Table3[[#This Row],[Residential Incentive Disbursements]]+Table3[[#This Row],[C&amp;I Incentive Disbursements]]</f>
        <v>0</v>
      </c>
      <c r="G638" s="39">
        <f>Table3[[#This Row],[Incentive Disbursements]]/'[1]1.) CLM Reference'!$B$5</f>
        <v>0</v>
      </c>
      <c r="H638" s="46">
        <v>126.37862999999999</v>
      </c>
      <c r="I638" s="39">
        <f>Table3[[#This Row],[Residential CLM $ Collected]]/'[1]1.) CLM Reference'!$B$4</f>
        <v>1.1939763650939496E-6</v>
      </c>
      <c r="J638" s="48">
        <v>0</v>
      </c>
      <c r="K638" s="39">
        <f>Table3[[#This Row],[Residential Incentive Disbursements]]/'[1]1.) CLM Reference'!$B$5</f>
        <v>0</v>
      </c>
      <c r="L638" s="40">
        <v>0</v>
      </c>
      <c r="M638" s="39">
        <f>Table3[[#This Row],[C&amp;I CLM $ Collected]]/'[1]1.) CLM Reference'!$B$4</f>
        <v>0</v>
      </c>
      <c r="N638" s="48">
        <v>0</v>
      </c>
      <c r="O638" s="39">
        <f>Table3[[#This Row],[C&amp;I Incentive Disbursements]]/'[1]1.) CLM Reference'!$B$5</f>
        <v>0</v>
      </c>
    </row>
    <row r="639" spans="1:15" x14ac:dyDescent="0.25">
      <c r="A639" s="47">
        <v>9009125400</v>
      </c>
      <c r="B639" t="s">
        <v>1815</v>
      </c>
      <c r="C639" t="s">
        <v>1774</v>
      </c>
      <c r="D639" s="46">
        <f>Table3[[#This Row],[Residential CLM $ Collected]]+Table3[[#This Row],[C&amp;I CLM $ Collected]]</f>
        <v>741.29579999999999</v>
      </c>
      <c r="E639" s="39">
        <f>Table3[[#This Row],[CLM $ Collected ]]/'[1]1.) CLM Reference'!$B$4</f>
        <v>7.003475704265914E-6</v>
      </c>
      <c r="F639" s="46">
        <f>Table3[[#This Row],[Residential Incentive Disbursements]]+Table3[[#This Row],[C&amp;I Incentive Disbursements]]</f>
        <v>0</v>
      </c>
      <c r="G639" s="39">
        <f>Table3[[#This Row],[Incentive Disbursements]]/'[1]1.) CLM Reference'!$B$5</f>
        <v>0</v>
      </c>
      <c r="H639" s="46">
        <v>741.29579999999999</v>
      </c>
      <c r="I639" s="39">
        <f>Table3[[#This Row],[Residential CLM $ Collected]]/'[1]1.) CLM Reference'!$B$4</f>
        <v>7.003475704265914E-6</v>
      </c>
      <c r="J639" s="48">
        <v>0</v>
      </c>
      <c r="K639" s="39">
        <f>Table3[[#This Row],[Residential Incentive Disbursements]]/'[1]1.) CLM Reference'!$B$5</f>
        <v>0</v>
      </c>
      <c r="L639" s="40">
        <v>0</v>
      </c>
      <c r="M639" s="39">
        <f>Table3[[#This Row],[C&amp;I CLM $ Collected]]/'[1]1.) CLM Reference'!$B$4</f>
        <v>0</v>
      </c>
      <c r="N639" s="48">
        <v>0</v>
      </c>
      <c r="O639" s="39">
        <f>Table3[[#This Row],[C&amp;I Incentive Disbursements]]/'[1]1.) CLM Reference'!$B$5</f>
        <v>0</v>
      </c>
    </row>
    <row r="640" spans="1:15" x14ac:dyDescent="0.25">
      <c r="A640" s="47">
        <v>9009130101</v>
      </c>
      <c r="B640" t="s">
        <v>1815</v>
      </c>
      <c r="C640" t="s">
        <v>1774</v>
      </c>
      <c r="D640" s="46">
        <f>Table3[[#This Row],[Residential CLM $ Collected]]+Table3[[#This Row],[C&amp;I CLM $ Collected]]</f>
        <v>67378.085900999999</v>
      </c>
      <c r="E640" s="39">
        <f>Table3[[#This Row],[CLM $ Collected ]]/'[1]1.) CLM Reference'!$B$4</f>
        <v>6.3656206821567749E-4</v>
      </c>
      <c r="F640" s="46">
        <f>Table3[[#This Row],[Residential Incentive Disbursements]]+Table3[[#This Row],[C&amp;I Incentive Disbursements]]</f>
        <v>46328.8299999999</v>
      </c>
      <c r="G640" s="39">
        <f>Table3[[#This Row],[Incentive Disbursements]]/'[1]1.) CLM Reference'!$B$5</f>
        <v>5.2248373196897406E-4</v>
      </c>
      <c r="H640" s="46">
        <v>67378.085900999999</v>
      </c>
      <c r="I640" s="39">
        <f>Table3[[#This Row],[Residential CLM $ Collected]]/'[1]1.) CLM Reference'!$B$4</f>
        <v>6.3656206821567749E-4</v>
      </c>
      <c r="J640" s="48">
        <v>46328.8299999999</v>
      </c>
      <c r="K640" s="39">
        <f>Table3[[#This Row],[Residential Incentive Disbursements]]/'[1]1.) CLM Reference'!$B$5</f>
        <v>5.2248373196897406E-4</v>
      </c>
      <c r="L640" s="40">
        <v>0</v>
      </c>
      <c r="M640" s="39">
        <f>Table3[[#This Row],[C&amp;I CLM $ Collected]]/'[1]1.) CLM Reference'!$B$4</f>
        <v>0</v>
      </c>
      <c r="N640" s="48">
        <v>0</v>
      </c>
      <c r="O640" s="39">
        <f>Table3[[#This Row],[C&amp;I Incentive Disbursements]]/'[1]1.) CLM Reference'!$B$5</f>
        <v>0</v>
      </c>
    </row>
    <row r="641" spans="1:15" x14ac:dyDescent="0.25">
      <c r="A641" s="47">
        <v>9009130102</v>
      </c>
      <c r="B641" t="s">
        <v>1815</v>
      </c>
      <c r="C641" t="s">
        <v>1774</v>
      </c>
      <c r="D641" s="46">
        <f>Table3[[#This Row],[Residential CLM $ Collected]]+Table3[[#This Row],[C&amp;I CLM $ Collected]]</f>
        <v>40553.807489999999</v>
      </c>
      <c r="E641" s="39">
        <f>Table3[[#This Row],[CLM $ Collected ]]/'[1]1.) CLM Reference'!$B$4</f>
        <v>3.8313667158466577E-4</v>
      </c>
      <c r="F641" s="46">
        <f>Table3[[#This Row],[Residential Incentive Disbursements]]+Table3[[#This Row],[C&amp;I Incentive Disbursements]]</f>
        <v>29528.84</v>
      </c>
      <c r="G641" s="39">
        <f>Table3[[#This Row],[Incentive Disbursements]]/'[1]1.) CLM Reference'!$B$5</f>
        <v>3.3301809097952082E-4</v>
      </c>
      <c r="H641" s="46">
        <v>40553.807489999999</v>
      </c>
      <c r="I641" s="39">
        <f>Table3[[#This Row],[Residential CLM $ Collected]]/'[1]1.) CLM Reference'!$B$4</f>
        <v>3.8313667158466577E-4</v>
      </c>
      <c r="J641" s="48">
        <v>29528.84</v>
      </c>
      <c r="K641" s="39">
        <f>Table3[[#This Row],[Residential Incentive Disbursements]]/'[1]1.) CLM Reference'!$B$5</f>
        <v>3.3301809097952082E-4</v>
      </c>
      <c r="L641" s="40">
        <v>0</v>
      </c>
      <c r="M641" s="39">
        <f>Table3[[#This Row],[C&amp;I CLM $ Collected]]/'[1]1.) CLM Reference'!$B$4</f>
        <v>0</v>
      </c>
      <c r="N641" s="48">
        <v>0</v>
      </c>
      <c r="O641" s="39">
        <f>Table3[[#This Row],[C&amp;I Incentive Disbursements]]/'[1]1.) CLM Reference'!$B$5</f>
        <v>0</v>
      </c>
    </row>
    <row r="642" spans="1:15" x14ac:dyDescent="0.25">
      <c r="A642" s="47">
        <v>9009130200</v>
      </c>
      <c r="B642" t="s">
        <v>1815</v>
      </c>
      <c r="C642" t="s">
        <v>1774</v>
      </c>
      <c r="D642" s="46">
        <f>Table3[[#This Row],[Residential CLM $ Collected]]+Table3[[#This Row],[C&amp;I CLM $ Collected]]</f>
        <v>276874.18655399885</v>
      </c>
      <c r="E642" s="39">
        <f>Table3[[#This Row],[CLM $ Collected ]]/'[1]1.) CLM Reference'!$B$4</f>
        <v>2.61580011470363E-3</v>
      </c>
      <c r="F642" s="46">
        <f>Table3[[#This Row],[Residential Incentive Disbursements]]+Table3[[#This Row],[C&amp;I Incentive Disbursements]]</f>
        <v>430433.52</v>
      </c>
      <c r="G642" s="39">
        <f>Table3[[#This Row],[Incentive Disbursements]]/'[1]1.) CLM Reference'!$B$5</f>
        <v>4.8543101972172084E-3</v>
      </c>
      <c r="H642" s="46">
        <v>203900.62656599941</v>
      </c>
      <c r="I642" s="39">
        <f>Table3[[#This Row],[Residential CLM $ Collected]]/'[1]1.) CLM Reference'!$B$4</f>
        <v>1.9263741737637985E-3</v>
      </c>
      <c r="J642" s="48">
        <v>401953.5</v>
      </c>
      <c r="K642" s="39">
        <f>Table3[[#This Row],[Residential Incentive Disbursements]]/'[1]1.) CLM Reference'!$B$5</f>
        <v>4.533120408134448E-3</v>
      </c>
      <c r="L642" s="40">
        <v>72973.559987999426</v>
      </c>
      <c r="M642" s="39">
        <f>Table3[[#This Row],[C&amp;I CLM $ Collected]]/'[1]1.) CLM Reference'!$B$4</f>
        <v>6.8942594093983161E-4</v>
      </c>
      <c r="N642" s="48">
        <v>28480.02</v>
      </c>
      <c r="O642" s="39">
        <f>Table3[[#This Row],[C&amp;I Incentive Disbursements]]/'[1]1.) CLM Reference'!$B$5</f>
        <v>3.2118978908276017E-4</v>
      </c>
    </row>
    <row r="643" spans="1:15" x14ac:dyDescent="0.25">
      <c r="A643" s="47">
        <v>9005262100</v>
      </c>
      <c r="B643" t="s">
        <v>1814</v>
      </c>
      <c r="C643" t="s">
        <v>1774</v>
      </c>
      <c r="D643" s="46">
        <f>Table3[[#This Row],[Residential CLM $ Collected]]+Table3[[#This Row],[C&amp;I CLM $ Collected]]</f>
        <v>111060.19511999995</v>
      </c>
      <c r="E643" s="39">
        <f>Table3[[#This Row],[CLM $ Collected ]]/'[1]1.) CLM Reference'!$B$4</f>
        <v>1.0492537233233368E-3</v>
      </c>
      <c r="F643" s="46">
        <f>Table3[[#This Row],[Residential Incentive Disbursements]]+Table3[[#This Row],[C&amp;I Incentive Disbursements]]</f>
        <v>130501.459999999</v>
      </c>
      <c r="G643" s="39">
        <f>Table3[[#This Row],[Incentive Disbursements]]/'[1]1.) CLM Reference'!$B$5</f>
        <v>1.4717593741995947E-3</v>
      </c>
      <c r="H643" s="46">
        <v>96382.757708999998</v>
      </c>
      <c r="I643" s="39">
        <f>Table3[[#This Row],[Residential CLM $ Collected]]/'[1]1.) CLM Reference'!$B$4</f>
        <v>9.1058697745910575E-4</v>
      </c>
      <c r="J643" s="48">
        <v>126993.459999999</v>
      </c>
      <c r="K643" s="39">
        <f>Table3[[#This Row],[Residential Incentive Disbursements]]/'[1]1.) CLM Reference'!$B$5</f>
        <v>1.4321971203773601E-3</v>
      </c>
      <c r="L643" s="40">
        <v>14677.437410999943</v>
      </c>
      <c r="M643" s="39">
        <f>Table3[[#This Row],[C&amp;I CLM $ Collected]]/'[1]1.) CLM Reference'!$B$4</f>
        <v>1.3866674586423085E-4</v>
      </c>
      <c r="N643" s="48">
        <v>3508</v>
      </c>
      <c r="O643" s="39">
        <f>Table3[[#This Row],[C&amp;I Incentive Disbursements]]/'[1]1.) CLM Reference'!$B$5</f>
        <v>3.9562253822234767E-5</v>
      </c>
    </row>
    <row r="644" spans="1:15" x14ac:dyDescent="0.25">
      <c r="A644" s="47">
        <v>9005266100</v>
      </c>
      <c r="B644" t="s">
        <v>1814</v>
      </c>
      <c r="C644" t="s">
        <v>1774</v>
      </c>
      <c r="D644" s="46">
        <f>Table3[[#This Row],[Residential CLM $ Collected]]+Table3[[#This Row],[C&amp;I CLM $ Collected]]</f>
        <v>581.0616</v>
      </c>
      <c r="E644" s="39">
        <f>Table3[[#This Row],[CLM $ Collected ]]/'[1]1.) CLM Reference'!$B$4</f>
        <v>5.4896450219762195E-6</v>
      </c>
      <c r="F644" s="46">
        <f>Table3[[#This Row],[Residential Incentive Disbursements]]+Table3[[#This Row],[C&amp;I Incentive Disbursements]]</f>
        <v>0</v>
      </c>
      <c r="G644" s="39">
        <f>Table3[[#This Row],[Incentive Disbursements]]/'[1]1.) CLM Reference'!$B$5</f>
        <v>0</v>
      </c>
      <c r="H644" s="46">
        <v>581.0616</v>
      </c>
      <c r="I644" s="39">
        <f>Table3[[#This Row],[Residential CLM $ Collected]]/'[1]1.) CLM Reference'!$B$4</f>
        <v>5.4896450219762195E-6</v>
      </c>
      <c r="J644" s="48">
        <v>0</v>
      </c>
      <c r="K644" s="39">
        <f>Table3[[#This Row],[Residential Incentive Disbursements]]/'[1]1.) CLM Reference'!$B$5</f>
        <v>0</v>
      </c>
      <c r="L644" s="40">
        <v>0</v>
      </c>
      <c r="M644" s="39">
        <f>Table3[[#This Row],[C&amp;I CLM $ Collected]]/'[1]1.) CLM Reference'!$B$4</f>
        <v>0</v>
      </c>
      <c r="N644" s="48">
        <v>0</v>
      </c>
      <c r="O644" s="39">
        <f>Table3[[#This Row],[C&amp;I Incentive Disbursements]]/'[1]1.) CLM Reference'!$B$5</f>
        <v>0</v>
      </c>
    </row>
    <row r="645" spans="1:15" x14ac:dyDescent="0.25">
      <c r="A645" s="47">
        <v>9001220200</v>
      </c>
      <c r="B645" t="s">
        <v>1813</v>
      </c>
      <c r="C645" t="s">
        <v>1774</v>
      </c>
      <c r="D645" s="46">
        <f>Table3[[#This Row],[Residential CLM $ Collected]]+Table3[[#This Row],[C&amp;I CLM $ Collected]]</f>
        <v>496.73735999999997</v>
      </c>
      <c r="E645" s="39">
        <f>Table3[[#This Row],[CLM $ Collected ]]/'[1]1.) CLM Reference'!$B$4</f>
        <v>4.6929822510274454E-6</v>
      </c>
      <c r="F645" s="46">
        <f>Table3[[#This Row],[Residential Incentive Disbursements]]+Table3[[#This Row],[C&amp;I Incentive Disbursements]]</f>
        <v>0</v>
      </c>
      <c r="G645" s="39">
        <f>Table3[[#This Row],[Incentive Disbursements]]/'[1]1.) CLM Reference'!$B$5</f>
        <v>0</v>
      </c>
      <c r="H645" s="46">
        <v>496.73735999999997</v>
      </c>
      <c r="I645" s="39">
        <f>Table3[[#This Row],[Residential CLM $ Collected]]/'[1]1.) CLM Reference'!$B$4</f>
        <v>4.6929822510274454E-6</v>
      </c>
      <c r="J645" s="48">
        <v>0</v>
      </c>
      <c r="K645" s="39">
        <f>Table3[[#This Row],[Residential Incentive Disbursements]]/'[1]1.) CLM Reference'!$B$5</f>
        <v>0</v>
      </c>
      <c r="L645" s="40">
        <v>0</v>
      </c>
      <c r="M645" s="39">
        <f>Table3[[#This Row],[C&amp;I CLM $ Collected]]/'[1]1.) CLM Reference'!$B$4</f>
        <v>0</v>
      </c>
      <c r="N645" s="48">
        <v>0</v>
      </c>
      <c r="O645" s="39">
        <f>Table3[[#This Row],[C&amp;I Incentive Disbursements]]/'[1]1.) CLM Reference'!$B$5</f>
        <v>0</v>
      </c>
    </row>
    <row r="646" spans="1:15" x14ac:dyDescent="0.25">
      <c r="A646" s="47">
        <v>9001220300</v>
      </c>
      <c r="B646" t="s">
        <v>1813</v>
      </c>
      <c r="C646" t="s">
        <v>1774</v>
      </c>
      <c r="D646" s="46">
        <f>Table3[[#This Row],[Residential CLM $ Collected]]+Table3[[#This Row],[C&amp;I CLM $ Collected]]</f>
        <v>759.68927999999994</v>
      </c>
      <c r="E646" s="39">
        <f>Table3[[#This Row],[CLM $ Collected ]]/'[1]1.) CLM Reference'!$B$4</f>
        <v>7.1772501817375263E-6</v>
      </c>
      <c r="F646" s="46">
        <f>Table3[[#This Row],[Residential Incentive Disbursements]]+Table3[[#This Row],[C&amp;I Incentive Disbursements]]</f>
        <v>0</v>
      </c>
      <c r="G646" s="39">
        <f>Table3[[#This Row],[Incentive Disbursements]]/'[1]1.) CLM Reference'!$B$5</f>
        <v>0</v>
      </c>
      <c r="H646" s="46">
        <v>759.68927999999994</v>
      </c>
      <c r="I646" s="39">
        <f>Table3[[#This Row],[Residential CLM $ Collected]]/'[1]1.) CLM Reference'!$B$4</f>
        <v>7.1772501817375263E-6</v>
      </c>
      <c r="J646" s="48">
        <v>0</v>
      </c>
      <c r="K646" s="39">
        <f>Table3[[#This Row],[Residential Incentive Disbursements]]/'[1]1.) CLM Reference'!$B$5</f>
        <v>0</v>
      </c>
      <c r="L646" s="40">
        <v>0</v>
      </c>
      <c r="M646" s="39">
        <f>Table3[[#This Row],[C&amp;I CLM $ Collected]]/'[1]1.) CLM Reference'!$B$4</f>
        <v>0</v>
      </c>
      <c r="N646" s="48">
        <v>0</v>
      </c>
      <c r="O646" s="39">
        <f>Table3[[#This Row],[C&amp;I Incentive Disbursements]]/'[1]1.) CLM Reference'!$B$5</f>
        <v>0</v>
      </c>
    </row>
    <row r="647" spans="1:15" x14ac:dyDescent="0.25">
      <c r="A647" s="47">
        <v>9001257100</v>
      </c>
      <c r="B647" t="s">
        <v>1813</v>
      </c>
      <c r="C647" t="s">
        <v>1774</v>
      </c>
      <c r="D647" s="46">
        <f>Table3[[#This Row],[Residential CLM $ Collected]]+Table3[[#This Row],[C&amp;I CLM $ Collected]]</f>
        <v>123362.848287</v>
      </c>
      <c r="E647" s="39">
        <f>Table3[[#This Row],[CLM $ Collected ]]/'[1]1.) CLM Reference'!$B$4</f>
        <v>1.1654844271167413E-3</v>
      </c>
      <c r="F647" s="46">
        <f>Table3[[#This Row],[Residential Incentive Disbursements]]+Table3[[#This Row],[C&amp;I Incentive Disbursements]]</f>
        <v>54725.529999999897</v>
      </c>
      <c r="G647" s="39">
        <f>Table3[[#This Row],[Incentive Disbursements]]/'[1]1.) CLM Reference'!$B$5</f>
        <v>6.1717939236497139E-4</v>
      </c>
      <c r="H647" s="46">
        <v>114583.20482700001</v>
      </c>
      <c r="I647" s="39">
        <f>Table3[[#This Row],[Residential CLM $ Collected]]/'[1]1.) CLM Reference'!$B$4</f>
        <v>1.0825377549998521E-3</v>
      </c>
      <c r="J647" s="48">
        <v>54440.529999999897</v>
      </c>
      <c r="K647" s="39">
        <f>Table3[[#This Row],[Residential Incentive Disbursements]]/'[1]1.) CLM Reference'!$B$5</f>
        <v>6.1396524118500074E-4</v>
      </c>
      <c r="L647" s="40">
        <v>8779.6434599999993</v>
      </c>
      <c r="M647" s="39">
        <f>Table3[[#This Row],[C&amp;I CLM $ Collected]]/'[1]1.) CLM Reference'!$B$4</f>
        <v>8.2946672116889273E-5</v>
      </c>
      <c r="N647" s="48">
        <v>285</v>
      </c>
      <c r="O647" s="39">
        <f>Table3[[#This Row],[C&amp;I Incentive Disbursements]]/'[1]1.) CLM Reference'!$B$5</f>
        <v>3.2141511799706126E-6</v>
      </c>
    </row>
    <row r="648" spans="1:15" x14ac:dyDescent="0.25">
      <c r="A648" s="47">
        <v>9005253400</v>
      </c>
      <c r="B648" t="s">
        <v>1813</v>
      </c>
      <c r="C648" t="s">
        <v>1774</v>
      </c>
      <c r="D648" s="46">
        <f>Table3[[#This Row],[Residential CLM $ Collected]]+Table3[[#This Row],[C&amp;I CLM $ Collected]]</f>
        <v>928.73465999999996</v>
      </c>
      <c r="E648" s="39">
        <f>Table3[[#This Row],[CLM $ Collected ]]/'[1]1.) CLM Reference'!$B$4</f>
        <v>8.7743254811637471E-6</v>
      </c>
      <c r="F648" s="46">
        <f>Table3[[#This Row],[Residential Incentive Disbursements]]+Table3[[#This Row],[C&amp;I Incentive Disbursements]]</f>
        <v>0</v>
      </c>
      <c r="G648" s="39">
        <f>Table3[[#This Row],[Incentive Disbursements]]/'[1]1.) CLM Reference'!$B$5</f>
        <v>0</v>
      </c>
      <c r="H648" s="46">
        <v>928.73465999999996</v>
      </c>
      <c r="I648" s="39">
        <f>Table3[[#This Row],[Residential CLM $ Collected]]/'[1]1.) CLM Reference'!$B$4</f>
        <v>8.7743254811637471E-6</v>
      </c>
      <c r="J648" s="48">
        <v>0</v>
      </c>
      <c r="K648" s="39">
        <f>Table3[[#This Row],[Residential Incentive Disbursements]]/'[1]1.) CLM Reference'!$B$5</f>
        <v>0</v>
      </c>
      <c r="L648" s="40">
        <v>0</v>
      </c>
      <c r="M648" s="39">
        <f>Table3[[#This Row],[C&amp;I CLM $ Collected]]/'[1]1.) CLM Reference'!$B$4</f>
        <v>0</v>
      </c>
      <c r="N648" s="48">
        <v>0</v>
      </c>
      <c r="O648" s="39">
        <f>Table3[[#This Row],[C&amp;I Incentive Disbursements]]/'[1]1.) CLM Reference'!$B$5</f>
        <v>0</v>
      </c>
    </row>
    <row r="649" spans="1:15" x14ac:dyDescent="0.25">
      <c r="A649" s="47">
        <v>9003464101</v>
      </c>
      <c r="B649" t="s">
        <v>1812</v>
      </c>
      <c r="C649" t="s">
        <v>1774</v>
      </c>
      <c r="D649" s="46">
        <f>Table3[[#This Row],[Residential CLM $ Collected]]+Table3[[#This Row],[C&amp;I CLM $ Collected]]</f>
        <v>981.36359999999991</v>
      </c>
      <c r="E649" s="39">
        <f>Table3[[#This Row],[CLM $ Collected ]]/'[1]1.) CLM Reference'!$B$4</f>
        <v>9.2715433294656911E-6</v>
      </c>
      <c r="F649" s="46">
        <f>Table3[[#This Row],[Residential Incentive Disbursements]]+Table3[[#This Row],[C&amp;I Incentive Disbursements]]</f>
        <v>0</v>
      </c>
      <c r="G649" s="39">
        <f>Table3[[#This Row],[Incentive Disbursements]]/'[1]1.) CLM Reference'!$B$5</f>
        <v>0</v>
      </c>
      <c r="H649" s="46">
        <v>981.36359999999991</v>
      </c>
      <c r="I649" s="39">
        <f>Table3[[#This Row],[Residential CLM $ Collected]]/'[1]1.) CLM Reference'!$B$4</f>
        <v>9.2715433294656911E-6</v>
      </c>
      <c r="J649" s="48">
        <v>0</v>
      </c>
      <c r="K649" s="39">
        <f>Table3[[#This Row],[Residential Incentive Disbursements]]/'[1]1.) CLM Reference'!$B$5</f>
        <v>0</v>
      </c>
      <c r="L649" s="40">
        <v>0</v>
      </c>
      <c r="M649" s="39">
        <f>Table3[[#This Row],[C&amp;I CLM $ Collected]]/'[1]1.) CLM Reference'!$B$4</f>
        <v>0</v>
      </c>
      <c r="N649" s="48">
        <v>0</v>
      </c>
      <c r="O649" s="39">
        <f>Table3[[#This Row],[C&amp;I Incentive Disbursements]]/'[1]1.) CLM Reference'!$B$5</f>
        <v>0</v>
      </c>
    </row>
    <row r="650" spans="1:15" x14ac:dyDescent="0.25">
      <c r="A650" s="47">
        <v>9003466101</v>
      </c>
      <c r="B650" t="s">
        <v>1812</v>
      </c>
      <c r="C650" t="s">
        <v>1774</v>
      </c>
      <c r="D650" s="46">
        <f>Table3[[#This Row],[Residential CLM $ Collected]]+Table3[[#This Row],[C&amp;I CLM $ Collected]]</f>
        <v>67435.277489999993</v>
      </c>
      <c r="E650" s="39">
        <f>Table3[[#This Row],[CLM $ Collected ]]/'[1]1.) CLM Reference'!$B$4</f>
        <v>6.3710239220516978E-4</v>
      </c>
      <c r="F650" s="46">
        <f>Table3[[#This Row],[Residential Incentive Disbursements]]+Table3[[#This Row],[C&amp;I Incentive Disbursements]]</f>
        <v>34737.849999999897</v>
      </c>
      <c r="G650" s="39">
        <f>Table3[[#This Row],[Incentive Disbursements]]/'[1]1.) CLM Reference'!$B$5</f>
        <v>3.9176386514786605E-4</v>
      </c>
      <c r="H650" s="46">
        <v>67435.277489999993</v>
      </c>
      <c r="I650" s="39">
        <f>Table3[[#This Row],[Residential CLM $ Collected]]/'[1]1.) CLM Reference'!$B$4</f>
        <v>6.3710239220516978E-4</v>
      </c>
      <c r="J650" s="48">
        <v>34737.849999999897</v>
      </c>
      <c r="K650" s="39">
        <f>Table3[[#This Row],[Residential Incentive Disbursements]]/'[1]1.) CLM Reference'!$B$5</f>
        <v>3.9176386514786605E-4</v>
      </c>
      <c r="L650" s="40">
        <v>0</v>
      </c>
      <c r="M650" s="39">
        <f>Table3[[#This Row],[C&amp;I CLM $ Collected]]/'[1]1.) CLM Reference'!$B$4</f>
        <v>0</v>
      </c>
      <c r="N650" s="48">
        <v>0</v>
      </c>
      <c r="O650" s="39">
        <f>Table3[[#This Row],[C&amp;I Incentive Disbursements]]/'[1]1.) CLM Reference'!$B$5</f>
        <v>0</v>
      </c>
    </row>
    <row r="651" spans="1:15" x14ac:dyDescent="0.25">
      <c r="A651" s="47">
        <v>9003466102</v>
      </c>
      <c r="B651" t="s">
        <v>1812</v>
      </c>
      <c r="C651" t="s">
        <v>1774</v>
      </c>
      <c r="D651" s="46">
        <f>Table3[[#This Row],[Residential CLM $ Collected]]+Table3[[#This Row],[C&amp;I CLM $ Collected]]</f>
        <v>346559.36086799944</v>
      </c>
      <c r="E651" s="39">
        <f>Table3[[#This Row],[CLM $ Collected ]]/'[1]1.) CLM Reference'!$B$4</f>
        <v>3.2741586609892535E-3</v>
      </c>
      <c r="F651" s="46">
        <f>Table3[[#This Row],[Residential Incentive Disbursements]]+Table3[[#This Row],[C&amp;I Incentive Disbursements]]</f>
        <v>362354.03499999992</v>
      </c>
      <c r="G651" s="39">
        <f>Table3[[#This Row],[Incentive Disbursements]]/'[1]1.) CLM Reference'!$B$5</f>
        <v>4.0865285935521491E-3</v>
      </c>
      <c r="H651" s="46">
        <v>223327.54968299944</v>
      </c>
      <c r="I651" s="39">
        <f>Table3[[#This Row],[Residential CLM $ Collected]]/'[1]1.) CLM Reference'!$B$4</f>
        <v>2.1099122216773998E-3</v>
      </c>
      <c r="J651" s="48">
        <v>296300.82</v>
      </c>
      <c r="K651" s="39">
        <f>Table3[[#This Row],[Residential Incentive Disbursements]]/'[1]1.) CLM Reference'!$B$5</f>
        <v>3.3415987025588074E-3</v>
      </c>
      <c r="L651" s="40">
        <v>123231.811185</v>
      </c>
      <c r="M651" s="39">
        <f>Table3[[#This Row],[C&amp;I CLM $ Collected]]/'[1]1.) CLM Reference'!$B$4</f>
        <v>1.1642464393118537E-3</v>
      </c>
      <c r="N651" s="48">
        <v>66053.214999999895</v>
      </c>
      <c r="O651" s="39">
        <f>Table3[[#This Row],[C&amp;I Incentive Disbursements]]/'[1]1.) CLM Reference'!$B$5</f>
        <v>7.4492989099334114E-4</v>
      </c>
    </row>
    <row r="652" spans="1:15" x14ac:dyDescent="0.25">
      <c r="A652" s="47">
        <v>9003466201</v>
      </c>
      <c r="B652" t="s">
        <v>1812</v>
      </c>
      <c r="C652" t="s">
        <v>1774</v>
      </c>
      <c r="D652" s="46">
        <f>Table3[[#This Row],[Residential CLM $ Collected]]+Table3[[#This Row],[C&amp;I CLM $ Collected]]</f>
        <v>38508.320970000001</v>
      </c>
      <c r="E652" s="39">
        <f>Table3[[#This Row],[CLM $ Collected ]]/'[1]1.) CLM Reference'!$B$4</f>
        <v>3.6381170691304152E-4</v>
      </c>
      <c r="F652" s="46">
        <f>Table3[[#This Row],[Residential Incentive Disbursements]]+Table3[[#This Row],[C&amp;I Incentive Disbursements]]</f>
        <v>21676.5</v>
      </c>
      <c r="G652" s="39">
        <f>Table3[[#This Row],[Incentive Disbursements]]/'[1]1.) CLM Reference'!$B$5</f>
        <v>2.4446157211450173E-4</v>
      </c>
      <c r="H652" s="46">
        <v>38508.320970000001</v>
      </c>
      <c r="I652" s="39">
        <f>Table3[[#This Row],[Residential CLM $ Collected]]/'[1]1.) CLM Reference'!$B$4</f>
        <v>3.6381170691304152E-4</v>
      </c>
      <c r="J652" s="48">
        <v>21676.5</v>
      </c>
      <c r="K652" s="39">
        <f>Table3[[#This Row],[Residential Incentive Disbursements]]/'[1]1.) CLM Reference'!$B$5</f>
        <v>2.4446157211450173E-4</v>
      </c>
      <c r="L652" s="40">
        <v>0</v>
      </c>
      <c r="M652" s="39">
        <f>Table3[[#This Row],[C&amp;I CLM $ Collected]]/'[1]1.) CLM Reference'!$B$4</f>
        <v>0</v>
      </c>
      <c r="N652" s="48">
        <v>0</v>
      </c>
      <c r="O652" s="39">
        <f>Table3[[#This Row],[C&amp;I Incentive Disbursements]]/'[1]1.) CLM Reference'!$B$5</f>
        <v>0</v>
      </c>
    </row>
    <row r="653" spans="1:15" x14ac:dyDescent="0.25">
      <c r="A653" s="47">
        <v>9003466202</v>
      </c>
      <c r="B653" t="s">
        <v>1812</v>
      </c>
      <c r="C653" t="s">
        <v>1774</v>
      </c>
      <c r="D653" s="46">
        <f>Table3[[#This Row],[Residential CLM $ Collected]]+Table3[[#This Row],[C&amp;I CLM $ Collected]]</f>
        <v>75229.92117899943</v>
      </c>
      <c r="E653" s="39">
        <f>Table3[[#This Row],[CLM $ Collected ]]/'[1]1.) CLM Reference'!$B$4</f>
        <v>7.1074316785682892E-4</v>
      </c>
      <c r="F653" s="46">
        <f>Table3[[#This Row],[Residential Incentive Disbursements]]+Table3[[#This Row],[C&amp;I Incentive Disbursements]]</f>
        <v>16419.859999999899</v>
      </c>
      <c r="G653" s="39">
        <f>Table3[[#This Row],[Incentive Disbursements]]/'[1]1.) CLM Reference'!$B$5</f>
        <v>1.8517863997877875E-4</v>
      </c>
      <c r="H653" s="46">
        <v>75229.92117899943</v>
      </c>
      <c r="I653" s="39">
        <f>Table3[[#This Row],[Residential CLM $ Collected]]/'[1]1.) CLM Reference'!$B$4</f>
        <v>7.1074316785682892E-4</v>
      </c>
      <c r="J653" s="48">
        <v>16419.859999999899</v>
      </c>
      <c r="K653" s="39">
        <f>Table3[[#This Row],[Residential Incentive Disbursements]]/'[1]1.) CLM Reference'!$B$5</f>
        <v>1.8517863997877875E-4</v>
      </c>
      <c r="L653" s="40">
        <v>0</v>
      </c>
      <c r="M653" s="39">
        <f>Table3[[#This Row],[C&amp;I CLM $ Collected]]/'[1]1.) CLM Reference'!$B$4</f>
        <v>0</v>
      </c>
      <c r="N653" s="48">
        <v>0</v>
      </c>
      <c r="O653" s="39">
        <f>Table3[[#This Row],[C&amp;I Incentive Disbursements]]/'[1]1.) CLM Reference'!$B$5</f>
        <v>0</v>
      </c>
    </row>
    <row r="654" spans="1:15" x14ac:dyDescent="0.25">
      <c r="A654" s="47">
        <v>9003466300</v>
      </c>
      <c r="B654" t="s">
        <v>1812</v>
      </c>
      <c r="C654" t="s">
        <v>1774</v>
      </c>
      <c r="D654" s="46">
        <f>Table3[[#This Row],[Residential CLM $ Collected]]+Table3[[#This Row],[C&amp;I CLM $ Collected]]</f>
        <v>76266.583721999996</v>
      </c>
      <c r="E654" s="39">
        <f>Table3[[#This Row],[CLM $ Collected ]]/'[1]1.) CLM Reference'!$B$4</f>
        <v>7.2053715418917688E-4</v>
      </c>
      <c r="F654" s="46">
        <f>Table3[[#This Row],[Residential Incentive Disbursements]]+Table3[[#This Row],[C&amp;I Incentive Disbursements]]</f>
        <v>11640.73</v>
      </c>
      <c r="G654" s="39">
        <f>Table3[[#This Row],[Incentive Disbursements]]/'[1]1.) CLM Reference'!$B$5</f>
        <v>1.3128093356217302E-4</v>
      </c>
      <c r="H654" s="46">
        <v>76266.583721999996</v>
      </c>
      <c r="I654" s="39">
        <f>Table3[[#This Row],[Residential CLM $ Collected]]/'[1]1.) CLM Reference'!$B$4</f>
        <v>7.2053715418917688E-4</v>
      </c>
      <c r="J654" s="48">
        <v>11640.73</v>
      </c>
      <c r="K654" s="39">
        <f>Table3[[#This Row],[Residential Incentive Disbursements]]/'[1]1.) CLM Reference'!$B$5</f>
        <v>1.3128093356217302E-4</v>
      </c>
      <c r="L654" s="40">
        <v>0</v>
      </c>
      <c r="M654" s="39">
        <f>Table3[[#This Row],[C&amp;I CLM $ Collected]]/'[1]1.) CLM Reference'!$B$4</f>
        <v>0</v>
      </c>
      <c r="N654" s="48">
        <v>0</v>
      </c>
      <c r="O654" s="39">
        <f>Table3[[#This Row],[C&amp;I Incentive Disbursements]]/'[1]1.) CLM Reference'!$B$5</f>
        <v>0</v>
      </c>
    </row>
    <row r="655" spans="1:15" x14ac:dyDescent="0.25">
      <c r="A655" s="47">
        <v>9003466400</v>
      </c>
      <c r="B655" t="s">
        <v>1812</v>
      </c>
      <c r="C655" t="s">
        <v>1774</v>
      </c>
      <c r="D655" s="46">
        <f>Table3[[#This Row],[Residential CLM $ Collected]]+Table3[[#This Row],[C&amp;I CLM $ Collected]]</f>
        <v>43835.938019999994</v>
      </c>
      <c r="E655" s="39">
        <f>Table3[[#This Row],[CLM $ Collected ]]/'[1]1.) CLM Reference'!$B$4</f>
        <v>4.1414497006023296E-4</v>
      </c>
      <c r="F655" s="46">
        <f>Table3[[#This Row],[Residential Incentive Disbursements]]+Table3[[#This Row],[C&amp;I Incentive Disbursements]]</f>
        <v>22349.6699999999</v>
      </c>
      <c r="G655" s="39">
        <f>Table3[[#This Row],[Incentive Disbursements]]/'[1]1.) CLM Reference'!$B$5</f>
        <v>2.5205339720159119E-4</v>
      </c>
      <c r="H655" s="46">
        <v>43835.938019999994</v>
      </c>
      <c r="I655" s="39">
        <f>Table3[[#This Row],[Residential CLM $ Collected]]/'[1]1.) CLM Reference'!$B$4</f>
        <v>4.1414497006023296E-4</v>
      </c>
      <c r="J655" s="48">
        <v>22349.6699999999</v>
      </c>
      <c r="K655" s="39">
        <f>Table3[[#This Row],[Residential Incentive Disbursements]]/'[1]1.) CLM Reference'!$B$5</f>
        <v>2.5205339720159119E-4</v>
      </c>
      <c r="L655" s="40">
        <v>0</v>
      </c>
      <c r="M655" s="39">
        <f>Table3[[#This Row],[C&amp;I CLM $ Collected]]/'[1]1.) CLM Reference'!$B$4</f>
        <v>0</v>
      </c>
      <c r="N655" s="48">
        <v>0</v>
      </c>
      <c r="O655" s="39">
        <f>Table3[[#This Row],[C&amp;I Incentive Disbursements]]/'[1]1.) CLM Reference'!$B$5</f>
        <v>0</v>
      </c>
    </row>
    <row r="656" spans="1:15" x14ac:dyDescent="0.25">
      <c r="A656" s="47">
        <v>9013538201</v>
      </c>
      <c r="B656" t="s">
        <v>1811</v>
      </c>
      <c r="C656" t="s">
        <v>1774</v>
      </c>
      <c r="D656" s="46">
        <f>Table3[[#This Row],[Residential CLM $ Collected]]+Table3[[#This Row],[C&amp;I CLM $ Collected]]</f>
        <v>148870.49032799999</v>
      </c>
      <c r="E656" s="39">
        <f>Table3[[#This Row],[CLM $ Collected ]]/'[1]1.) CLM Reference'!$B$4</f>
        <v>1.4064707530978885E-3</v>
      </c>
      <c r="F656" s="46">
        <f>Table3[[#This Row],[Residential Incentive Disbursements]]+Table3[[#This Row],[C&amp;I Incentive Disbursements]]</f>
        <v>197265.08000000002</v>
      </c>
      <c r="G656" s="39">
        <f>Table3[[#This Row],[Incentive Disbursements]]/'[1]1.) CLM Reference'!$B$5</f>
        <v>2.2247010163122713E-3</v>
      </c>
      <c r="H656" s="46">
        <v>136270.95539399999</v>
      </c>
      <c r="I656" s="39">
        <f>Table3[[#This Row],[Residential CLM $ Collected]]/'[1]1.) CLM Reference'!$B$4</f>
        <v>1.2874352253162409E-3</v>
      </c>
      <c r="J656" s="48">
        <v>136912.54</v>
      </c>
      <c r="K656" s="39">
        <f>Table3[[#This Row],[Residential Incentive Disbursements]]/'[1]1.) CLM Reference'!$B$5</f>
        <v>1.5440617613816624E-3</v>
      </c>
      <c r="L656" s="40">
        <v>12599.534934000001</v>
      </c>
      <c r="M656" s="39">
        <f>Table3[[#This Row],[C&amp;I CLM $ Collected]]/'[1]1.) CLM Reference'!$B$4</f>
        <v>1.1903552778164756E-4</v>
      </c>
      <c r="N656" s="48">
        <v>60352.54</v>
      </c>
      <c r="O656" s="39">
        <f>Table3[[#This Row],[C&amp;I Incentive Disbursements]]/'[1]1.) CLM Reference'!$B$5</f>
        <v>6.806392549306092E-4</v>
      </c>
    </row>
    <row r="657" spans="1:15" x14ac:dyDescent="0.25">
      <c r="A657" s="47">
        <v>9013538202</v>
      </c>
      <c r="B657" t="s">
        <v>1811</v>
      </c>
      <c r="C657" t="s">
        <v>1774</v>
      </c>
      <c r="D657" s="46">
        <f>Table3[[#This Row],[Residential CLM $ Collected]]+Table3[[#This Row],[C&amp;I CLM $ Collected]]</f>
        <v>64117.340909999999</v>
      </c>
      <c r="E657" s="39">
        <f>Table3[[#This Row],[CLM $ Collected ]]/'[1]1.) CLM Reference'!$B$4</f>
        <v>6.0575581203255158E-4</v>
      </c>
      <c r="F657" s="46">
        <f>Table3[[#This Row],[Residential Incentive Disbursements]]+Table3[[#This Row],[C&amp;I Incentive Disbursements]]</f>
        <v>14793.63</v>
      </c>
      <c r="G657" s="39">
        <f>Table3[[#This Row],[Incentive Disbursements]]/'[1]1.) CLM Reference'!$B$5</f>
        <v>1.6683846779139879E-4</v>
      </c>
      <c r="H657" s="46">
        <v>64117.340909999999</v>
      </c>
      <c r="I657" s="39">
        <f>Table3[[#This Row],[Residential CLM $ Collected]]/'[1]1.) CLM Reference'!$B$4</f>
        <v>6.0575581203255158E-4</v>
      </c>
      <c r="J657" s="48">
        <v>14793.63</v>
      </c>
      <c r="K657" s="39">
        <f>Table3[[#This Row],[Residential Incentive Disbursements]]/'[1]1.) CLM Reference'!$B$5</f>
        <v>1.6683846779139879E-4</v>
      </c>
      <c r="L657" s="40">
        <v>0</v>
      </c>
      <c r="M657" s="39">
        <f>Table3[[#This Row],[C&amp;I CLM $ Collected]]/'[1]1.) CLM Reference'!$B$4</f>
        <v>0</v>
      </c>
      <c r="N657" s="48">
        <v>0</v>
      </c>
      <c r="O657" s="39">
        <f>Table3[[#This Row],[C&amp;I Incentive Disbursements]]/'[1]1.) CLM Reference'!$B$5</f>
        <v>0</v>
      </c>
    </row>
    <row r="658" spans="1:15" x14ac:dyDescent="0.25">
      <c r="A658" s="47">
        <v>9013890202</v>
      </c>
      <c r="B658" t="s">
        <v>1811</v>
      </c>
      <c r="C658" t="s">
        <v>1774</v>
      </c>
      <c r="D658" s="46">
        <f>Table3[[#This Row],[Residential CLM $ Collected]]+Table3[[#This Row],[C&amp;I CLM $ Collected]]</f>
        <v>739.53242999999998</v>
      </c>
      <c r="E658" s="39">
        <f>Table3[[#This Row],[CLM $ Collected ]]/'[1]1.) CLM Reference'!$B$4</f>
        <v>6.9868160672456706E-6</v>
      </c>
      <c r="F658" s="46">
        <f>Table3[[#This Row],[Residential Incentive Disbursements]]+Table3[[#This Row],[C&amp;I Incentive Disbursements]]</f>
        <v>0</v>
      </c>
      <c r="G658" s="39">
        <f>Table3[[#This Row],[Incentive Disbursements]]/'[1]1.) CLM Reference'!$B$5</f>
        <v>0</v>
      </c>
      <c r="H658" s="46">
        <v>739.53242999999998</v>
      </c>
      <c r="I658" s="39">
        <f>Table3[[#This Row],[Residential CLM $ Collected]]/'[1]1.) CLM Reference'!$B$4</f>
        <v>6.9868160672456706E-6</v>
      </c>
      <c r="J658" s="48">
        <v>0</v>
      </c>
      <c r="K658" s="39">
        <f>Table3[[#This Row],[Residential Incentive Disbursements]]/'[1]1.) CLM Reference'!$B$5</f>
        <v>0</v>
      </c>
      <c r="L658" s="40">
        <v>0</v>
      </c>
      <c r="M658" s="39">
        <f>Table3[[#This Row],[C&amp;I CLM $ Collected]]/'[1]1.) CLM Reference'!$B$4</f>
        <v>0</v>
      </c>
      <c r="N658" s="48">
        <v>0</v>
      </c>
      <c r="O658" s="39">
        <f>Table3[[#This Row],[C&amp;I Incentive Disbursements]]/'[1]1.) CLM Reference'!$B$5</f>
        <v>0</v>
      </c>
    </row>
    <row r="659" spans="1:15" x14ac:dyDescent="0.25">
      <c r="A659" s="47">
        <v>9003484200</v>
      </c>
      <c r="B659" t="s">
        <v>1810</v>
      </c>
      <c r="C659" t="s">
        <v>1774</v>
      </c>
      <c r="D659" s="46">
        <f>Table3[[#This Row],[Residential CLM $ Collected]]+Table3[[#This Row],[C&amp;I CLM $ Collected]]</f>
        <v>297.80540999999999</v>
      </c>
      <c r="E659" s="39">
        <f>Table3[[#This Row],[CLM $ Collected ]]/'[1]1.) CLM Reference'!$B$4</f>
        <v>2.8135502096922031E-6</v>
      </c>
      <c r="F659" s="46">
        <f>Table3[[#This Row],[Residential Incentive Disbursements]]+Table3[[#This Row],[C&amp;I Incentive Disbursements]]</f>
        <v>0</v>
      </c>
      <c r="G659" s="39">
        <f>Table3[[#This Row],[Incentive Disbursements]]/'[1]1.) CLM Reference'!$B$5</f>
        <v>0</v>
      </c>
      <c r="H659" s="46">
        <v>297.80540999999999</v>
      </c>
      <c r="I659" s="39">
        <f>Table3[[#This Row],[Residential CLM $ Collected]]/'[1]1.) CLM Reference'!$B$4</f>
        <v>2.8135502096922031E-6</v>
      </c>
      <c r="J659" s="48">
        <v>0</v>
      </c>
      <c r="K659" s="39">
        <f>Table3[[#This Row],[Residential Incentive Disbursements]]/'[1]1.) CLM Reference'!$B$5</f>
        <v>0</v>
      </c>
      <c r="L659" s="40">
        <v>0</v>
      </c>
      <c r="M659" s="39">
        <f>Table3[[#This Row],[C&amp;I CLM $ Collected]]/'[1]1.) CLM Reference'!$B$4</f>
        <v>0</v>
      </c>
      <c r="N659" s="48">
        <v>0</v>
      </c>
      <c r="O659" s="39">
        <f>Table3[[#This Row],[C&amp;I Incentive Disbursements]]/'[1]1.) CLM Reference'!$B$5</f>
        <v>0</v>
      </c>
    </row>
    <row r="660" spans="1:15" x14ac:dyDescent="0.25">
      <c r="A660" s="47">
        <v>9003487100</v>
      </c>
      <c r="B660" t="s">
        <v>1810</v>
      </c>
      <c r="C660" t="s">
        <v>1774</v>
      </c>
      <c r="D660" s="46">
        <f>Table3[[#This Row],[Residential CLM $ Collected]]+Table3[[#This Row],[C&amp;I CLM $ Collected]]</f>
        <v>93281.797286999994</v>
      </c>
      <c r="E660" s="39">
        <f>Table3[[#This Row],[CLM $ Collected ]]/'[1]1.) CLM Reference'!$B$4</f>
        <v>8.8129030401866914E-4</v>
      </c>
      <c r="F660" s="46">
        <f>Table3[[#This Row],[Residential Incentive Disbursements]]+Table3[[#This Row],[C&amp;I Incentive Disbursements]]</f>
        <v>18055.12</v>
      </c>
      <c r="G660" s="39">
        <f>Table3[[#This Row],[Incentive Disbursements]]/'[1]1.) CLM Reference'!$B$5</f>
        <v>2.0362065000881056E-4</v>
      </c>
      <c r="H660" s="46">
        <v>93281.797286999994</v>
      </c>
      <c r="I660" s="39">
        <f>Table3[[#This Row],[Residential CLM $ Collected]]/'[1]1.) CLM Reference'!$B$4</f>
        <v>8.8129030401866914E-4</v>
      </c>
      <c r="J660" s="48">
        <v>18055.12</v>
      </c>
      <c r="K660" s="39">
        <f>Table3[[#This Row],[Residential Incentive Disbursements]]/'[1]1.) CLM Reference'!$B$5</f>
        <v>2.0362065000881056E-4</v>
      </c>
      <c r="L660" s="40">
        <v>0</v>
      </c>
      <c r="M660" s="39">
        <f>Table3[[#This Row],[C&amp;I CLM $ Collected]]/'[1]1.) CLM Reference'!$B$4</f>
        <v>0</v>
      </c>
      <c r="N660" s="48">
        <v>0</v>
      </c>
      <c r="O660" s="39">
        <f>Table3[[#This Row],[C&amp;I Incentive Disbursements]]/'[1]1.) CLM Reference'!$B$5</f>
        <v>0</v>
      </c>
    </row>
    <row r="661" spans="1:15" x14ac:dyDescent="0.25">
      <c r="A661" s="47">
        <v>9003487201</v>
      </c>
      <c r="B661" t="s">
        <v>1810</v>
      </c>
      <c r="C661" t="s">
        <v>1774</v>
      </c>
      <c r="D661" s="46">
        <f>Table3[[#This Row],[Residential CLM $ Collected]]+Table3[[#This Row],[C&amp;I CLM $ Collected]]</f>
        <v>58269.137912999999</v>
      </c>
      <c r="E661" s="39">
        <f>Table3[[#This Row],[CLM $ Collected ]]/'[1]1.) CLM Reference'!$B$4</f>
        <v>5.5050425441802772E-4</v>
      </c>
      <c r="F661" s="46">
        <f>Table3[[#This Row],[Residential Incentive Disbursements]]+Table3[[#This Row],[C&amp;I Incentive Disbursements]]</f>
        <v>32597.22</v>
      </c>
      <c r="G661" s="39">
        <f>Table3[[#This Row],[Incentive Disbursements]]/'[1]1.) CLM Reference'!$B$5</f>
        <v>3.6762243202372513E-4</v>
      </c>
      <c r="H661" s="46">
        <v>58269.137912999999</v>
      </c>
      <c r="I661" s="39">
        <f>Table3[[#This Row],[Residential CLM $ Collected]]/'[1]1.) CLM Reference'!$B$4</f>
        <v>5.5050425441802772E-4</v>
      </c>
      <c r="J661" s="48">
        <v>32597.22</v>
      </c>
      <c r="K661" s="39">
        <f>Table3[[#This Row],[Residential Incentive Disbursements]]/'[1]1.) CLM Reference'!$B$5</f>
        <v>3.6762243202372513E-4</v>
      </c>
      <c r="L661" s="40">
        <v>0</v>
      </c>
      <c r="M661" s="39">
        <f>Table3[[#This Row],[C&amp;I CLM $ Collected]]/'[1]1.) CLM Reference'!$B$4</f>
        <v>0</v>
      </c>
      <c r="N661" s="48">
        <v>0</v>
      </c>
      <c r="O661" s="39">
        <f>Table3[[#This Row],[C&amp;I Incentive Disbursements]]/'[1]1.) CLM Reference'!$B$5</f>
        <v>0</v>
      </c>
    </row>
    <row r="662" spans="1:15" x14ac:dyDescent="0.25">
      <c r="A662" s="47">
        <v>9003487202</v>
      </c>
      <c r="B662" t="s">
        <v>1810</v>
      </c>
      <c r="C662" t="s">
        <v>1774</v>
      </c>
      <c r="D662" s="46">
        <f>Table3[[#This Row],[Residential CLM $ Collected]]+Table3[[#This Row],[C&amp;I CLM $ Collected]]</f>
        <v>46082.271815999935</v>
      </c>
      <c r="E662" s="39">
        <f>Table3[[#This Row],[CLM $ Collected ]]/'[1]1.) CLM Reference'!$B$4</f>
        <v>4.3536746203166595E-4</v>
      </c>
      <c r="F662" s="46">
        <f>Table3[[#This Row],[Residential Incentive Disbursements]]+Table3[[#This Row],[C&amp;I Incentive Disbursements]]</f>
        <v>10556.0899999999</v>
      </c>
      <c r="G662" s="39">
        <f>Table3[[#This Row],[Incentive Disbursements]]/'[1]1.) CLM Reference'!$B$5</f>
        <v>1.1904866361184443E-4</v>
      </c>
      <c r="H662" s="46">
        <v>46082.271815999935</v>
      </c>
      <c r="I662" s="39">
        <f>Table3[[#This Row],[Residential CLM $ Collected]]/'[1]1.) CLM Reference'!$B$4</f>
        <v>4.3536746203166595E-4</v>
      </c>
      <c r="J662" s="48">
        <v>10556.0899999999</v>
      </c>
      <c r="K662" s="39">
        <f>Table3[[#This Row],[Residential Incentive Disbursements]]/'[1]1.) CLM Reference'!$B$5</f>
        <v>1.1904866361184443E-4</v>
      </c>
      <c r="L662" s="40">
        <v>0</v>
      </c>
      <c r="M662" s="39">
        <f>Table3[[#This Row],[C&amp;I CLM $ Collected]]/'[1]1.) CLM Reference'!$B$4</f>
        <v>0</v>
      </c>
      <c r="N662" s="48">
        <v>0</v>
      </c>
      <c r="O662" s="39">
        <f>Table3[[#This Row],[C&amp;I Incentive Disbursements]]/'[1]1.) CLM Reference'!$B$5</f>
        <v>0</v>
      </c>
    </row>
    <row r="663" spans="1:15" x14ac:dyDescent="0.25">
      <c r="A663" s="47">
        <v>9003487300</v>
      </c>
      <c r="B663" t="s">
        <v>1810</v>
      </c>
      <c r="C663" t="s">
        <v>1774</v>
      </c>
      <c r="D663" s="46">
        <f>Table3[[#This Row],[Residential CLM $ Collected]]+Table3[[#This Row],[C&amp;I CLM $ Collected]]</f>
        <v>23274.573209999999</v>
      </c>
      <c r="E663" s="39">
        <f>Table3[[#This Row],[CLM $ Collected ]]/'[1]1.) CLM Reference'!$B$4</f>
        <v>2.1988915626311835E-4</v>
      </c>
      <c r="F663" s="46">
        <f>Table3[[#This Row],[Residential Incentive Disbursements]]+Table3[[#This Row],[C&amp;I Incentive Disbursements]]</f>
        <v>440.18</v>
      </c>
      <c r="G663" s="39">
        <f>Table3[[#This Row],[Incentive Disbursements]]/'[1]1.) CLM Reference'!$B$5</f>
        <v>4.9642283031560155E-6</v>
      </c>
      <c r="H663" s="46">
        <v>23274.573209999999</v>
      </c>
      <c r="I663" s="39">
        <f>Table3[[#This Row],[Residential CLM $ Collected]]/'[1]1.) CLM Reference'!$B$4</f>
        <v>2.1988915626311835E-4</v>
      </c>
      <c r="J663" s="48">
        <v>440.18</v>
      </c>
      <c r="K663" s="39">
        <f>Table3[[#This Row],[Residential Incentive Disbursements]]/'[1]1.) CLM Reference'!$B$5</f>
        <v>4.9642283031560155E-6</v>
      </c>
      <c r="L663" s="40">
        <v>0</v>
      </c>
      <c r="M663" s="39">
        <f>Table3[[#This Row],[C&amp;I CLM $ Collected]]/'[1]1.) CLM Reference'!$B$4</f>
        <v>0</v>
      </c>
      <c r="N663" s="48">
        <v>0</v>
      </c>
      <c r="O663" s="39">
        <f>Table3[[#This Row],[C&amp;I Incentive Disbursements]]/'[1]1.) CLM Reference'!$B$5</f>
        <v>0</v>
      </c>
    </row>
    <row r="664" spans="1:15" x14ac:dyDescent="0.25">
      <c r="A664" s="47">
        <v>9003487400</v>
      </c>
      <c r="B664" t="s">
        <v>1810</v>
      </c>
      <c r="C664" t="s">
        <v>1774</v>
      </c>
      <c r="D664" s="46">
        <f>Table3[[#This Row],[Residential CLM $ Collected]]+Table3[[#This Row],[C&amp;I CLM $ Collected]]</f>
        <v>26169.5448</v>
      </c>
      <c r="E664" s="39">
        <f>Table3[[#This Row],[CLM $ Collected ]]/'[1]1.) CLM Reference'!$B$4</f>
        <v>2.4723972697335988E-4</v>
      </c>
      <c r="F664" s="46">
        <f>Table3[[#This Row],[Residential Incentive Disbursements]]+Table3[[#This Row],[C&amp;I Incentive Disbursements]]</f>
        <v>5113.96</v>
      </c>
      <c r="G664" s="39">
        <f>Table3[[#This Row],[Incentive Disbursements]]/'[1]1.) CLM Reference'!$B$5</f>
        <v>5.7673826555517595E-5</v>
      </c>
      <c r="H664" s="46">
        <v>26169.5448</v>
      </c>
      <c r="I664" s="39">
        <f>Table3[[#This Row],[Residential CLM $ Collected]]/'[1]1.) CLM Reference'!$B$4</f>
        <v>2.4723972697335988E-4</v>
      </c>
      <c r="J664" s="48">
        <v>5113.96</v>
      </c>
      <c r="K664" s="39">
        <f>Table3[[#This Row],[Residential Incentive Disbursements]]/'[1]1.) CLM Reference'!$B$5</f>
        <v>5.7673826555517595E-5</v>
      </c>
      <c r="L664" s="40">
        <v>0</v>
      </c>
      <c r="M664" s="39">
        <f>Table3[[#This Row],[C&amp;I CLM $ Collected]]/'[1]1.) CLM Reference'!$B$4</f>
        <v>0</v>
      </c>
      <c r="N664" s="48">
        <v>0</v>
      </c>
      <c r="O664" s="39">
        <f>Table3[[#This Row],[C&amp;I Incentive Disbursements]]/'[1]1.) CLM Reference'!$B$5</f>
        <v>0</v>
      </c>
    </row>
    <row r="665" spans="1:15" x14ac:dyDescent="0.25">
      <c r="A665" s="47">
        <v>9003487500</v>
      </c>
      <c r="B665" t="s">
        <v>1810</v>
      </c>
      <c r="C665" t="s">
        <v>1774</v>
      </c>
      <c r="D665" s="46">
        <f>Table3[[#This Row],[Residential CLM $ Collected]]+Table3[[#This Row],[C&amp;I CLM $ Collected]]</f>
        <v>414044.10230399889</v>
      </c>
      <c r="E665" s="39">
        <f>Table3[[#This Row],[CLM $ Collected ]]/'[1]1.) CLM Reference'!$B$4</f>
        <v>3.9117283694048276E-3</v>
      </c>
      <c r="F665" s="46">
        <f>Table3[[#This Row],[Residential Incentive Disbursements]]+Table3[[#This Row],[C&amp;I Incentive Disbursements]]</f>
        <v>488577.92000000004</v>
      </c>
      <c r="G665" s="39">
        <f>Table3[[#This Row],[Incentive Disbursements]]/'[1]1.) CLM Reference'!$B$5</f>
        <v>5.510046659914343E-3</v>
      </c>
      <c r="H665" s="46">
        <v>227831.28398099943</v>
      </c>
      <c r="I665" s="39">
        <f>Table3[[#This Row],[Residential CLM $ Collected]]/'[1]1.) CLM Reference'!$B$4</f>
        <v>2.1524617595737594E-3</v>
      </c>
      <c r="J665" s="48">
        <v>331766.2</v>
      </c>
      <c r="K665" s="39">
        <f>Table3[[#This Row],[Residential Incentive Disbursements]]/'[1]1.) CLM Reference'!$B$5</f>
        <v>3.7415674498398818E-3</v>
      </c>
      <c r="L665" s="40">
        <v>186212.81832299943</v>
      </c>
      <c r="M665" s="39">
        <f>Table3[[#This Row],[C&amp;I CLM $ Collected]]/'[1]1.) CLM Reference'!$B$4</f>
        <v>1.7592666098310678E-3</v>
      </c>
      <c r="N665" s="48">
        <v>156811.72</v>
      </c>
      <c r="O665" s="39">
        <f>Table3[[#This Row],[C&amp;I Incentive Disbursements]]/'[1]1.) CLM Reference'!$B$5</f>
        <v>1.7684792100744607E-3</v>
      </c>
    </row>
    <row r="666" spans="1:15" x14ac:dyDescent="0.25">
      <c r="A666" s="47">
        <v>9003514101</v>
      </c>
      <c r="B666" t="s">
        <v>1810</v>
      </c>
      <c r="C666" t="s">
        <v>1774</v>
      </c>
      <c r="D666" s="46">
        <f>Table3[[#This Row],[Residential CLM $ Collected]]+Table3[[#This Row],[C&amp;I CLM $ Collected]]</f>
        <v>55.021679999999996</v>
      </c>
      <c r="E666" s="39">
        <f>Table3[[#This Row],[CLM $ Collected ]]/'[1]1.) CLM Reference'!$B$4</f>
        <v>5.1982352940336873E-7</v>
      </c>
      <c r="F666" s="46">
        <f>Table3[[#This Row],[Residential Incentive Disbursements]]+Table3[[#This Row],[C&amp;I Incentive Disbursements]]</f>
        <v>0</v>
      </c>
      <c r="G666" s="39">
        <f>Table3[[#This Row],[Incentive Disbursements]]/'[1]1.) CLM Reference'!$B$5</f>
        <v>0</v>
      </c>
      <c r="H666" s="46">
        <v>55.021679999999996</v>
      </c>
      <c r="I666" s="39">
        <f>Table3[[#This Row],[Residential CLM $ Collected]]/'[1]1.) CLM Reference'!$B$4</f>
        <v>5.1982352940336873E-7</v>
      </c>
      <c r="J666" s="48">
        <v>0</v>
      </c>
      <c r="K666" s="39">
        <f>Table3[[#This Row],[Residential Incentive Disbursements]]/'[1]1.) CLM Reference'!$B$5</f>
        <v>0</v>
      </c>
      <c r="L666" s="40">
        <v>0</v>
      </c>
      <c r="M666" s="39">
        <f>Table3[[#This Row],[C&amp;I CLM $ Collected]]/'[1]1.) CLM Reference'!$B$4</f>
        <v>0</v>
      </c>
      <c r="N666" s="48">
        <v>0</v>
      </c>
      <c r="O666" s="39">
        <f>Table3[[#This Row],[C&amp;I Incentive Disbursements]]/'[1]1.) CLM Reference'!$B$5</f>
        <v>0</v>
      </c>
    </row>
    <row r="667" spans="1:15" x14ac:dyDescent="0.25">
      <c r="A667" s="47">
        <v>9003514102</v>
      </c>
      <c r="B667" t="s">
        <v>1810</v>
      </c>
      <c r="C667" t="s">
        <v>1774</v>
      </c>
      <c r="D667" s="46">
        <f>Table3[[#This Row],[Residential CLM $ Collected]]+Table3[[#This Row],[C&amp;I CLM $ Collected]]</f>
        <v>911.43548999999996</v>
      </c>
      <c r="E667" s="39">
        <f>Table3[[#This Row],[CLM $ Collected ]]/'[1]1.) CLM Reference'!$B$4</f>
        <v>8.6108896208783309E-6</v>
      </c>
      <c r="F667" s="46">
        <f>Table3[[#This Row],[Residential Incentive Disbursements]]+Table3[[#This Row],[C&amp;I Incentive Disbursements]]</f>
        <v>0</v>
      </c>
      <c r="G667" s="39">
        <f>Table3[[#This Row],[Incentive Disbursements]]/'[1]1.) CLM Reference'!$B$5</f>
        <v>0</v>
      </c>
      <c r="H667" s="46">
        <v>911.43548999999996</v>
      </c>
      <c r="I667" s="39">
        <f>Table3[[#This Row],[Residential CLM $ Collected]]/'[1]1.) CLM Reference'!$B$4</f>
        <v>8.6108896208783309E-6</v>
      </c>
      <c r="J667" s="48">
        <v>0</v>
      </c>
      <c r="K667" s="39">
        <f>Table3[[#This Row],[Residential Incentive Disbursements]]/'[1]1.) CLM Reference'!$B$5</f>
        <v>0</v>
      </c>
      <c r="L667" s="40">
        <v>0</v>
      </c>
      <c r="M667" s="39">
        <f>Table3[[#This Row],[C&amp;I CLM $ Collected]]/'[1]1.) CLM Reference'!$B$4</f>
        <v>0</v>
      </c>
      <c r="N667" s="48">
        <v>0</v>
      </c>
      <c r="O667" s="39">
        <f>Table3[[#This Row],[C&amp;I Incentive Disbursements]]/'[1]1.) CLM Reference'!$B$5</f>
        <v>0</v>
      </c>
    </row>
    <row r="668" spans="1:15" x14ac:dyDescent="0.25">
      <c r="A668" s="47">
        <v>9009344200</v>
      </c>
      <c r="B668" t="s">
        <v>1809</v>
      </c>
      <c r="C668" t="s">
        <v>1774</v>
      </c>
      <c r="D668" s="46">
        <f>Table3[[#This Row],[Residential CLM $ Collected]]+Table3[[#This Row],[C&amp;I CLM $ Collected]]</f>
        <v>150.69726</v>
      </c>
      <c r="E668" s="39">
        <f>Table3[[#This Row],[CLM $ Collected ]]/'[1]1.) CLM Reference'!$B$4</f>
        <v>1.4237293656721697E-6</v>
      </c>
      <c r="F668" s="46">
        <f>Table3[[#This Row],[Residential Incentive Disbursements]]+Table3[[#This Row],[C&amp;I Incentive Disbursements]]</f>
        <v>0</v>
      </c>
      <c r="G668" s="39">
        <f>Table3[[#This Row],[Incentive Disbursements]]/'[1]1.) CLM Reference'!$B$5</f>
        <v>0</v>
      </c>
      <c r="H668" s="46">
        <v>150.69726</v>
      </c>
      <c r="I668" s="39">
        <f>Table3[[#This Row],[Residential CLM $ Collected]]/'[1]1.) CLM Reference'!$B$4</f>
        <v>1.4237293656721697E-6</v>
      </c>
      <c r="J668" s="48">
        <v>0</v>
      </c>
      <c r="K668" s="39">
        <f>Table3[[#This Row],[Residential Incentive Disbursements]]/'[1]1.) CLM Reference'!$B$5</f>
        <v>0</v>
      </c>
      <c r="L668" s="40">
        <v>0</v>
      </c>
      <c r="M668" s="39">
        <f>Table3[[#This Row],[C&amp;I CLM $ Collected]]/'[1]1.) CLM Reference'!$B$4</f>
        <v>0</v>
      </c>
      <c r="N668" s="48">
        <v>0</v>
      </c>
      <c r="O668" s="39">
        <f>Table3[[#This Row],[C&amp;I Incentive Disbursements]]/'[1]1.) CLM Reference'!$B$5</f>
        <v>0</v>
      </c>
    </row>
    <row r="669" spans="1:15" x14ac:dyDescent="0.25">
      <c r="A669" s="47">
        <v>9009346102</v>
      </c>
      <c r="B669" t="s">
        <v>1809</v>
      </c>
      <c r="C669" t="s">
        <v>1774</v>
      </c>
      <c r="D669" s="46">
        <f>Table3[[#This Row],[Residential CLM $ Collected]]+Table3[[#This Row],[C&amp;I CLM $ Collected]]</f>
        <v>77.968170000000001</v>
      </c>
      <c r="E669" s="39">
        <f>Table3[[#This Row],[CLM $ Collected ]]/'[1]1.) CLM Reference'!$B$4</f>
        <v>7.3661308252532199E-7</v>
      </c>
      <c r="F669" s="46">
        <f>Table3[[#This Row],[Residential Incentive Disbursements]]+Table3[[#This Row],[C&amp;I Incentive Disbursements]]</f>
        <v>0</v>
      </c>
      <c r="G669" s="39">
        <f>Table3[[#This Row],[Incentive Disbursements]]/'[1]1.) CLM Reference'!$B$5</f>
        <v>0</v>
      </c>
      <c r="H669" s="46">
        <v>77.968170000000001</v>
      </c>
      <c r="I669" s="39">
        <f>Table3[[#This Row],[Residential CLM $ Collected]]/'[1]1.) CLM Reference'!$B$4</f>
        <v>7.3661308252532199E-7</v>
      </c>
      <c r="J669" s="48">
        <v>0</v>
      </c>
      <c r="K669" s="39">
        <f>Table3[[#This Row],[Residential Incentive Disbursements]]/'[1]1.) CLM Reference'!$B$5</f>
        <v>0</v>
      </c>
      <c r="L669" s="40">
        <v>0</v>
      </c>
      <c r="M669" s="39">
        <f>Table3[[#This Row],[C&amp;I CLM $ Collected]]/'[1]1.) CLM Reference'!$B$4</f>
        <v>0</v>
      </c>
      <c r="N669" s="48">
        <v>0</v>
      </c>
      <c r="O669" s="39">
        <f>Table3[[#This Row],[C&amp;I Incentive Disbursements]]/'[1]1.) CLM Reference'!$B$5</f>
        <v>0</v>
      </c>
    </row>
    <row r="670" spans="1:15" x14ac:dyDescent="0.25">
      <c r="A670" s="47">
        <v>9009348111</v>
      </c>
      <c r="B670" t="s">
        <v>1809</v>
      </c>
      <c r="C670" t="s">
        <v>1774</v>
      </c>
      <c r="D670" s="46">
        <f>Table3[[#This Row],[Residential CLM $ Collected]]+Table3[[#This Row],[C&amp;I CLM $ Collected]]</f>
        <v>37351.299069000001</v>
      </c>
      <c r="E670" s="39">
        <f>Table3[[#This Row],[CLM $ Collected ]]/'[1]1.) CLM Reference'!$B$4</f>
        <v>3.5288061196692545E-4</v>
      </c>
      <c r="F670" s="46">
        <f>Table3[[#This Row],[Residential Incentive Disbursements]]+Table3[[#This Row],[C&amp;I Incentive Disbursements]]</f>
        <v>3556.48</v>
      </c>
      <c r="G670" s="39">
        <f>Table3[[#This Row],[Incentive Disbursements]]/'[1]1.) CLM Reference'!$B$5</f>
        <v>4.0108997854532933E-5</v>
      </c>
      <c r="H670" s="46">
        <v>37351.299069000001</v>
      </c>
      <c r="I670" s="39">
        <f>Table3[[#This Row],[Residential CLM $ Collected]]/'[1]1.) CLM Reference'!$B$4</f>
        <v>3.5288061196692545E-4</v>
      </c>
      <c r="J670" s="48">
        <v>3556.48</v>
      </c>
      <c r="K670" s="39">
        <f>Table3[[#This Row],[Residential Incentive Disbursements]]/'[1]1.) CLM Reference'!$B$5</f>
        <v>4.0108997854532933E-5</v>
      </c>
      <c r="L670" s="40">
        <v>0</v>
      </c>
      <c r="M670" s="39">
        <f>Table3[[#This Row],[C&amp;I CLM $ Collected]]/'[1]1.) CLM Reference'!$B$4</f>
        <v>0</v>
      </c>
      <c r="N670" s="48">
        <v>0</v>
      </c>
      <c r="O670" s="39">
        <f>Table3[[#This Row],[C&amp;I Incentive Disbursements]]/'[1]1.) CLM Reference'!$B$5</f>
        <v>0</v>
      </c>
    </row>
    <row r="671" spans="1:15" x14ac:dyDescent="0.25">
      <c r="A671" s="47">
        <v>9009348122</v>
      </c>
      <c r="B671" t="s">
        <v>1809</v>
      </c>
      <c r="C671" t="s">
        <v>1774</v>
      </c>
      <c r="D671" s="46">
        <f>Table3[[#This Row],[Residential CLM $ Collected]]+Table3[[#This Row],[C&amp;I CLM $ Collected]]</f>
        <v>69306.880418999426</v>
      </c>
      <c r="E671" s="39">
        <f>Table3[[#This Row],[CLM $ Collected ]]/'[1]1.) CLM Reference'!$B$4</f>
        <v>6.5478457203308794E-4</v>
      </c>
      <c r="F671" s="46">
        <f>Table3[[#This Row],[Residential Incentive Disbursements]]+Table3[[#This Row],[C&amp;I Incentive Disbursements]]</f>
        <v>11393.109999999901</v>
      </c>
      <c r="G671" s="39">
        <f>Table3[[#This Row],[Incentive Disbursements]]/'[1]1.) CLM Reference'!$B$5</f>
        <v>1.2848834368433217E-4</v>
      </c>
      <c r="H671" s="46">
        <v>69306.880418999426</v>
      </c>
      <c r="I671" s="39">
        <f>Table3[[#This Row],[Residential CLM $ Collected]]/'[1]1.) CLM Reference'!$B$4</f>
        <v>6.5478457203308794E-4</v>
      </c>
      <c r="J671" s="48">
        <v>11393.109999999901</v>
      </c>
      <c r="K671" s="39">
        <f>Table3[[#This Row],[Residential Incentive Disbursements]]/'[1]1.) CLM Reference'!$B$5</f>
        <v>1.2848834368433217E-4</v>
      </c>
      <c r="L671" s="40">
        <v>0</v>
      </c>
      <c r="M671" s="39">
        <f>Table3[[#This Row],[C&amp;I CLM $ Collected]]/'[1]1.) CLM Reference'!$B$4</f>
        <v>0</v>
      </c>
      <c r="N671" s="48">
        <v>0</v>
      </c>
      <c r="O671" s="39">
        <f>Table3[[#This Row],[C&amp;I Incentive Disbursements]]/'[1]1.) CLM Reference'!$B$5</f>
        <v>0</v>
      </c>
    </row>
    <row r="672" spans="1:15" x14ac:dyDescent="0.25">
      <c r="A672" s="47">
        <v>9009348123</v>
      </c>
      <c r="B672" t="s">
        <v>1809</v>
      </c>
      <c r="C672" t="s">
        <v>1774</v>
      </c>
      <c r="D672" s="46">
        <f>Table3[[#This Row],[Residential CLM $ Collected]]+Table3[[#This Row],[C&amp;I CLM $ Collected]]</f>
        <v>93312.516212999995</v>
      </c>
      <c r="E672" s="39">
        <f>Table3[[#This Row],[CLM $ Collected ]]/'[1]1.) CLM Reference'!$B$4</f>
        <v>8.8158052453779544E-4</v>
      </c>
      <c r="F672" s="46">
        <f>Table3[[#This Row],[Residential Incentive Disbursements]]+Table3[[#This Row],[C&amp;I Incentive Disbursements]]</f>
        <v>16103.15</v>
      </c>
      <c r="G672" s="39">
        <f>Table3[[#This Row],[Incentive Disbursements]]/'[1]1.) CLM Reference'!$B$5</f>
        <v>1.8160687218857463E-4</v>
      </c>
      <c r="H672" s="46">
        <v>93312.516212999995</v>
      </c>
      <c r="I672" s="39">
        <f>Table3[[#This Row],[Residential CLM $ Collected]]/'[1]1.) CLM Reference'!$B$4</f>
        <v>8.8158052453779544E-4</v>
      </c>
      <c r="J672" s="48">
        <v>16103.15</v>
      </c>
      <c r="K672" s="39">
        <f>Table3[[#This Row],[Residential Incentive Disbursements]]/'[1]1.) CLM Reference'!$B$5</f>
        <v>1.8160687218857463E-4</v>
      </c>
      <c r="L672" s="40">
        <v>0</v>
      </c>
      <c r="M672" s="39">
        <f>Table3[[#This Row],[C&amp;I CLM $ Collected]]/'[1]1.) CLM Reference'!$B$4</f>
        <v>0</v>
      </c>
      <c r="N672" s="48">
        <v>0</v>
      </c>
      <c r="O672" s="39">
        <f>Table3[[#This Row],[C&amp;I Incentive Disbursements]]/'[1]1.) CLM Reference'!$B$5</f>
        <v>0</v>
      </c>
    </row>
    <row r="673" spans="1:15" x14ac:dyDescent="0.25">
      <c r="A673" s="47">
        <v>9009348124</v>
      </c>
      <c r="B673" t="s">
        <v>1809</v>
      </c>
      <c r="C673" t="s">
        <v>1774</v>
      </c>
      <c r="D673" s="46">
        <f>Table3[[#This Row],[Residential CLM $ Collected]]+Table3[[#This Row],[C&amp;I CLM $ Collected]]</f>
        <v>360495.77917499945</v>
      </c>
      <c r="E673" s="39">
        <f>Table3[[#This Row],[CLM $ Collected ]]/'[1]1.) CLM Reference'!$B$4</f>
        <v>3.4058245452658962E-3</v>
      </c>
      <c r="F673" s="46">
        <f>Table3[[#This Row],[Residential Incentive Disbursements]]+Table3[[#This Row],[C&amp;I Incentive Disbursements]]</f>
        <v>274660.37999999989</v>
      </c>
      <c r="G673" s="39">
        <f>Table3[[#This Row],[Incentive Disbursements]]/'[1]1.) CLM Reference'!$B$5</f>
        <v>3.0975438051514966E-3</v>
      </c>
      <c r="H673" s="46">
        <v>240017.53204799944</v>
      </c>
      <c r="I673" s="39">
        <f>Table3[[#This Row],[Residential CLM $ Collected]]/'[1]1.) CLM Reference'!$B$4</f>
        <v>2.2675927130519687E-3</v>
      </c>
      <c r="J673" s="48">
        <v>246256.17</v>
      </c>
      <c r="K673" s="39">
        <f>Table3[[#This Row],[Residential Incentive Disbursements]]/'[1]1.) CLM Reference'!$B$5</f>
        <v>2.7772089802826101E-3</v>
      </c>
      <c r="L673" s="40">
        <v>120478.247127</v>
      </c>
      <c r="M673" s="39">
        <f>Table3[[#This Row],[C&amp;I CLM $ Collected]]/'[1]1.) CLM Reference'!$B$4</f>
        <v>1.1382318322139275E-3</v>
      </c>
      <c r="N673" s="48">
        <v>28404.209999999901</v>
      </c>
      <c r="O673" s="39">
        <f>Table3[[#This Row],[C&amp;I Incentive Disbursements]]/'[1]1.) CLM Reference'!$B$5</f>
        <v>3.2033482486888687E-4</v>
      </c>
    </row>
    <row r="674" spans="1:15" x14ac:dyDescent="0.25">
      <c r="A674" s="47">
        <v>9009348125</v>
      </c>
      <c r="B674" t="s">
        <v>1809</v>
      </c>
      <c r="C674" t="s">
        <v>1774</v>
      </c>
      <c r="D674" s="46">
        <f>Table3[[#This Row],[Residential CLM $ Collected]]+Table3[[#This Row],[C&amp;I CLM $ Collected]]</f>
        <v>100575.15174</v>
      </c>
      <c r="E674" s="39">
        <f>Table3[[#This Row],[CLM $ Collected ]]/'[1]1.) CLM Reference'!$B$4</f>
        <v>9.501950930572489E-4</v>
      </c>
      <c r="F674" s="46">
        <f>Table3[[#This Row],[Residential Incentive Disbursements]]+Table3[[#This Row],[C&amp;I Incentive Disbursements]]</f>
        <v>291894.549999999</v>
      </c>
      <c r="G674" s="39">
        <f>Table3[[#This Row],[Incentive Disbursements]]/'[1]1.) CLM Reference'!$B$5</f>
        <v>3.2919060081034661E-3</v>
      </c>
      <c r="H674" s="46">
        <v>100575.15174</v>
      </c>
      <c r="I674" s="39">
        <f>Table3[[#This Row],[Residential CLM $ Collected]]/'[1]1.) CLM Reference'!$B$4</f>
        <v>9.501950930572489E-4</v>
      </c>
      <c r="J674" s="48">
        <v>291894.549999999</v>
      </c>
      <c r="K674" s="39">
        <f>Table3[[#This Row],[Residential Incentive Disbursements]]/'[1]1.) CLM Reference'!$B$5</f>
        <v>3.2919060081034661E-3</v>
      </c>
      <c r="L674" s="40">
        <v>0</v>
      </c>
      <c r="M674" s="39">
        <f>Table3[[#This Row],[C&amp;I CLM $ Collected]]/'[1]1.) CLM Reference'!$B$4</f>
        <v>0</v>
      </c>
      <c r="N674" s="48">
        <v>0</v>
      </c>
      <c r="O674" s="39">
        <f>Table3[[#This Row],[C&amp;I Incentive Disbursements]]/'[1]1.) CLM Reference'!$B$5</f>
        <v>0</v>
      </c>
    </row>
    <row r="675" spans="1:15" x14ac:dyDescent="0.25">
      <c r="A675" s="47">
        <v>9003420500</v>
      </c>
      <c r="B675" t="s">
        <v>1808</v>
      </c>
      <c r="C675" t="s">
        <v>1774</v>
      </c>
      <c r="D675" s="46">
        <f>Table3[[#This Row],[Residential CLM $ Collected]]+Table3[[#This Row],[C&amp;I CLM $ Collected]]</f>
        <v>143.66078999999999</v>
      </c>
      <c r="E675" s="39">
        <f>Table3[[#This Row],[CLM $ Collected ]]/'[1]1.) CLM Reference'!$B$4</f>
        <v>1.3572515214852797E-6</v>
      </c>
      <c r="F675" s="46">
        <f>Table3[[#This Row],[Residential Incentive Disbursements]]+Table3[[#This Row],[C&amp;I Incentive Disbursements]]</f>
        <v>0</v>
      </c>
      <c r="G675" s="39">
        <f>Table3[[#This Row],[Incentive Disbursements]]/'[1]1.) CLM Reference'!$B$5</f>
        <v>0</v>
      </c>
      <c r="H675" s="46">
        <v>143.66078999999999</v>
      </c>
      <c r="I675" s="39">
        <f>Table3[[#This Row],[Residential CLM $ Collected]]/'[1]1.) CLM Reference'!$B$4</f>
        <v>1.3572515214852797E-6</v>
      </c>
      <c r="J675" s="48">
        <v>0</v>
      </c>
      <c r="K675" s="39">
        <f>Table3[[#This Row],[Residential Incentive Disbursements]]/'[1]1.) CLM Reference'!$B$5</f>
        <v>0</v>
      </c>
      <c r="L675" s="40">
        <v>0</v>
      </c>
      <c r="M675" s="39">
        <f>Table3[[#This Row],[C&amp;I CLM $ Collected]]/'[1]1.) CLM Reference'!$B$4</f>
        <v>0</v>
      </c>
      <c r="N675" s="48">
        <v>0</v>
      </c>
      <c r="O675" s="39">
        <f>Table3[[#This Row],[C&amp;I Incentive Disbursements]]/'[1]1.) CLM Reference'!$B$5</f>
        <v>0</v>
      </c>
    </row>
    <row r="676" spans="1:15" x14ac:dyDescent="0.25">
      <c r="A676" s="47">
        <v>9003430100</v>
      </c>
      <c r="B676" t="s">
        <v>1808</v>
      </c>
      <c r="C676" t="s">
        <v>1774</v>
      </c>
      <c r="D676" s="46">
        <f>Table3[[#This Row],[Residential CLM $ Collected]]+Table3[[#This Row],[C&amp;I CLM $ Collected]]</f>
        <v>51947.371979999996</v>
      </c>
      <c r="E676" s="39">
        <f>Table3[[#This Row],[CLM $ Collected ]]/'[1]1.) CLM Reference'!$B$4</f>
        <v>4.9077865753777898E-4</v>
      </c>
      <c r="F676" s="46">
        <f>Table3[[#This Row],[Residential Incentive Disbursements]]+Table3[[#This Row],[C&amp;I Incentive Disbursements]]</f>
        <v>19017.63</v>
      </c>
      <c r="G676" s="39">
        <f>Table3[[#This Row],[Incentive Disbursements]]/'[1]1.) CLM Reference'!$B$5</f>
        <v>2.1447557159559483E-4</v>
      </c>
      <c r="H676" s="46">
        <v>51947.371979999996</v>
      </c>
      <c r="I676" s="39">
        <f>Table3[[#This Row],[Residential CLM $ Collected]]/'[1]1.) CLM Reference'!$B$4</f>
        <v>4.9077865753777898E-4</v>
      </c>
      <c r="J676" s="48">
        <v>19017.63</v>
      </c>
      <c r="K676" s="39">
        <f>Table3[[#This Row],[Residential Incentive Disbursements]]/'[1]1.) CLM Reference'!$B$5</f>
        <v>2.1447557159559483E-4</v>
      </c>
      <c r="L676" s="40">
        <v>0</v>
      </c>
      <c r="M676" s="39">
        <f>Table3[[#This Row],[C&amp;I CLM $ Collected]]/'[1]1.) CLM Reference'!$B$4</f>
        <v>0</v>
      </c>
      <c r="N676" s="48">
        <v>0</v>
      </c>
      <c r="O676" s="39">
        <f>Table3[[#This Row],[C&amp;I Incentive Disbursements]]/'[1]1.) CLM Reference'!$B$5</f>
        <v>0</v>
      </c>
    </row>
    <row r="677" spans="1:15" x14ac:dyDescent="0.25">
      <c r="A677" s="47">
        <v>9003430201</v>
      </c>
      <c r="B677" t="s">
        <v>1808</v>
      </c>
      <c r="C677" t="s">
        <v>1774</v>
      </c>
      <c r="D677" s="46">
        <f>Table3[[#This Row],[Residential CLM $ Collected]]+Table3[[#This Row],[C&amp;I CLM $ Collected]]</f>
        <v>49211.318016000005</v>
      </c>
      <c r="E677" s="39">
        <f>Table3[[#This Row],[CLM $ Collected ]]/'[1]1.) CLM Reference'!$B$4</f>
        <v>4.6492947902842499E-4</v>
      </c>
      <c r="F677" s="46">
        <f>Table3[[#This Row],[Residential Incentive Disbursements]]+Table3[[#This Row],[C&amp;I Incentive Disbursements]]</f>
        <v>15170.0099999999</v>
      </c>
      <c r="G677" s="39">
        <f>Table3[[#This Row],[Incentive Disbursements]]/'[1]1.) CLM Reference'!$B$5</f>
        <v>1.7108317733917781E-4</v>
      </c>
      <c r="H677" s="46">
        <v>49211.318016000005</v>
      </c>
      <c r="I677" s="39">
        <f>Table3[[#This Row],[Residential CLM $ Collected]]/'[1]1.) CLM Reference'!$B$4</f>
        <v>4.6492947902842499E-4</v>
      </c>
      <c r="J677" s="48">
        <v>15170.0099999999</v>
      </c>
      <c r="K677" s="39">
        <f>Table3[[#This Row],[Residential Incentive Disbursements]]/'[1]1.) CLM Reference'!$B$5</f>
        <v>1.7108317733917781E-4</v>
      </c>
      <c r="L677" s="40">
        <v>0</v>
      </c>
      <c r="M677" s="39">
        <f>Table3[[#This Row],[C&amp;I CLM $ Collected]]/'[1]1.) CLM Reference'!$B$4</f>
        <v>0</v>
      </c>
      <c r="N677" s="48">
        <v>0</v>
      </c>
      <c r="O677" s="39">
        <f>Table3[[#This Row],[C&amp;I Incentive Disbursements]]/'[1]1.) CLM Reference'!$B$5</f>
        <v>0</v>
      </c>
    </row>
    <row r="678" spans="1:15" x14ac:dyDescent="0.25">
      <c r="A678" s="47">
        <v>9003430202</v>
      </c>
      <c r="B678" t="s">
        <v>1808</v>
      </c>
      <c r="C678" t="s">
        <v>1774</v>
      </c>
      <c r="D678" s="46">
        <f>Table3[[#This Row],[Residential CLM $ Collected]]+Table3[[#This Row],[C&amp;I CLM $ Collected]]</f>
        <v>77092.602929999994</v>
      </c>
      <c r="E678" s="39">
        <f>Table3[[#This Row],[CLM $ Collected ]]/'[1]1.) CLM Reference'!$B$4</f>
        <v>7.2834106384910609E-4</v>
      </c>
      <c r="F678" s="46">
        <f>Table3[[#This Row],[Residential Incentive Disbursements]]+Table3[[#This Row],[C&amp;I Incentive Disbursements]]</f>
        <v>12733.43</v>
      </c>
      <c r="G678" s="39">
        <f>Table3[[#This Row],[Incentive Disbursements]]/'[1]1.) CLM Reference'!$B$5</f>
        <v>1.4360410196341474E-4</v>
      </c>
      <c r="H678" s="46">
        <v>77092.602929999994</v>
      </c>
      <c r="I678" s="39">
        <f>Table3[[#This Row],[Residential CLM $ Collected]]/'[1]1.) CLM Reference'!$B$4</f>
        <v>7.2834106384910609E-4</v>
      </c>
      <c r="J678" s="48">
        <v>12733.43</v>
      </c>
      <c r="K678" s="39">
        <f>Table3[[#This Row],[Residential Incentive Disbursements]]/'[1]1.) CLM Reference'!$B$5</f>
        <v>1.4360410196341474E-4</v>
      </c>
      <c r="L678" s="40">
        <v>0</v>
      </c>
      <c r="M678" s="39">
        <f>Table3[[#This Row],[C&amp;I CLM $ Collected]]/'[1]1.) CLM Reference'!$B$4</f>
        <v>0</v>
      </c>
      <c r="N678" s="48">
        <v>0</v>
      </c>
      <c r="O678" s="39">
        <f>Table3[[#This Row],[C&amp;I Incentive Disbursements]]/'[1]1.) CLM Reference'!$B$5</f>
        <v>0</v>
      </c>
    </row>
    <row r="679" spans="1:15" x14ac:dyDescent="0.25">
      <c r="A679" s="47">
        <v>9003430203</v>
      </c>
      <c r="B679" t="s">
        <v>1808</v>
      </c>
      <c r="C679" t="s">
        <v>1774</v>
      </c>
      <c r="D679" s="46">
        <f>Table3[[#This Row],[Residential CLM $ Collected]]+Table3[[#This Row],[C&amp;I CLM $ Collected]]</f>
        <v>57847.343210999999</v>
      </c>
      <c r="E679" s="39">
        <f>Table3[[#This Row],[CLM $ Collected ]]/'[1]1.) CLM Reference'!$B$4</f>
        <v>5.4651930138356413E-4</v>
      </c>
      <c r="F679" s="46">
        <f>Table3[[#This Row],[Residential Incentive Disbursements]]+Table3[[#This Row],[C&amp;I Incentive Disbursements]]</f>
        <v>6541.05</v>
      </c>
      <c r="G679" s="39">
        <f>Table3[[#This Row],[Incentive Disbursements]]/'[1]1.) CLM Reference'!$B$5</f>
        <v>7.3768152897357118E-5</v>
      </c>
      <c r="H679" s="46">
        <v>57847.343210999999</v>
      </c>
      <c r="I679" s="39">
        <f>Table3[[#This Row],[Residential CLM $ Collected]]/'[1]1.) CLM Reference'!$B$4</f>
        <v>5.4651930138356413E-4</v>
      </c>
      <c r="J679" s="48">
        <v>6541.05</v>
      </c>
      <c r="K679" s="39">
        <f>Table3[[#This Row],[Residential Incentive Disbursements]]/'[1]1.) CLM Reference'!$B$5</f>
        <v>7.3768152897357118E-5</v>
      </c>
      <c r="L679" s="40">
        <v>0</v>
      </c>
      <c r="M679" s="39">
        <f>Table3[[#This Row],[C&amp;I CLM $ Collected]]/'[1]1.) CLM Reference'!$B$4</f>
        <v>0</v>
      </c>
      <c r="N679" s="48">
        <v>0</v>
      </c>
      <c r="O679" s="39">
        <f>Table3[[#This Row],[C&amp;I Incentive Disbursements]]/'[1]1.) CLM Reference'!$B$5</f>
        <v>0</v>
      </c>
    </row>
    <row r="680" spans="1:15" x14ac:dyDescent="0.25">
      <c r="A680" s="47">
        <v>9003430301</v>
      </c>
      <c r="B680" t="s">
        <v>1808</v>
      </c>
      <c r="C680" t="s">
        <v>1774</v>
      </c>
      <c r="D680" s="46">
        <f>Table3[[#This Row],[Residential CLM $ Collected]]+Table3[[#This Row],[C&amp;I CLM $ Collected]]</f>
        <v>55794.818519999993</v>
      </c>
      <c r="E680" s="39">
        <f>Table3[[#This Row],[CLM $ Collected ]]/'[1]1.) CLM Reference'!$B$4</f>
        <v>5.2712784279736354E-4</v>
      </c>
      <c r="F680" s="46">
        <f>Table3[[#This Row],[Residential Incentive Disbursements]]+Table3[[#This Row],[C&amp;I Incentive Disbursements]]</f>
        <v>5819.15</v>
      </c>
      <c r="G680" s="39">
        <f>Table3[[#This Row],[Incentive Disbursements]]/'[1]1.) CLM Reference'!$B$5</f>
        <v>6.5626764347108743E-5</v>
      </c>
      <c r="H680" s="46">
        <v>55794.818519999993</v>
      </c>
      <c r="I680" s="39">
        <f>Table3[[#This Row],[Residential CLM $ Collected]]/'[1]1.) CLM Reference'!$B$4</f>
        <v>5.2712784279736354E-4</v>
      </c>
      <c r="J680" s="48">
        <v>5819.15</v>
      </c>
      <c r="K680" s="39">
        <f>Table3[[#This Row],[Residential Incentive Disbursements]]/'[1]1.) CLM Reference'!$B$5</f>
        <v>6.5626764347108743E-5</v>
      </c>
      <c r="L680" s="40">
        <v>0</v>
      </c>
      <c r="M680" s="39">
        <f>Table3[[#This Row],[C&amp;I CLM $ Collected]]/'[1]1.) CLM Reference'!$B$4</f>
        <v>0</v>
      </c>
      <c r="N680" s="48">
        <v>0</v>
      </c>
      <c r="O680" s="39">
        <f>Table3[[#This Row],[C&amp;I Incentive Disbursements]]/'[1]1.) CLM Reference'!$B$5</f>
        <v>0</v>
      </c>
    </row>
    <row r="681" spans="1:15" x14ac:dyDescent="0.25">
      <c r="A681" s="47">
        <v>9003430302</v>
      </c>
      <c r="B681" t="s">
        <v>1808</v>
      </c>
      <c r="C681" t="s">
        <v>1774</v>
      </c>
      <c r="D681" s="46">
        <f>Table3[[#This Row],[Residential CLM $ Collected]]+Table3[[#This Row],[C&amp;I CLM $ Collected]]</f>
        <v>39801.863429999998</v>
      </c>
      <c r="E681" s="39">
        <f>Table3[[#This Row],[CLM $ Collected ]]/'[1]1.) CLM Reference'!$B$4</f>
        <v>3.7603259524270202E-4</v>
      </c>
      <c r="F681" s="46">
        <f>Table3[[#This Row],[Residential Incentive Disbursements]]+Table3[[#This Row],[C&amp;I Incentive Disbursements]]</f>
        <v>3796.82</v>
      </c>
      <c r="G681" s="39">
        <f>Table3[[#This Row],[Incentive Disbursements]]/'[1]1.) CLM Reference'!$B$5</f>
        <v>4.2819485905740433E-5</v>
      </c>
      <c r="H681" s="46">
        <v>39801.863429999998</v>
      </c>
      <c r="I681" s="39">
        <f>Table3[[#This Row],[Residential CLM $ Collected]]/'[1]1.) CLM Reference'!$B$4</f>
        <v>3.7603259524270202E-4</v>
      </c>
      <c r="J681" s="48">
        <v>3796.82</v>
      </c>
      <c r="K681" s="39">
        <f>Table3[[#This Row],[Residential Incentive Disbursements]]/'[1]1.) CLM Reference'!$B$5</f>
        <v>4.2819485905740433E-5</v>
      </c>
      <c r="L681" s="40">
        <v>0</v>
      </c>
      <c r="M681" s="39">
        <f>Table3[[#This Row],[C&amp;I CLM $ Collected]]/'[1]1.) CLM Reference'!$B$4</f>
        <v>0</v>
      </c>
      <c r="N681" s="48">
        <v>0</v>
      </c>
      <c r="O681" s="39">
        <f>Table3[[#This Row],[C&amp;I Incentive Disbursements]]/'[1]1.) CLM Reference'!$B$5</f>
        <v>0</v>
      </c>
    </row>
    <row r="682" spans="1:15" x14ac:dyDescent="0.25">
      <c r="A682" s="47">
        <v>9003430400</v>
      </c>
      <c r="B682" t="s">
        <v>1808</v>
      </c>
      <c r="C682" t="s">
        <v>1774</v>
      </c>
      <c r="D682" s="46">
        <f>Table3[[#This Row],[Residential CLM $ Collected]]+Table3[[#This Row],[C&amp;I CLM $ Collected]]</f>
        <v>65127.42532799943</v>
      </c>
      <c r="E682" s="39">
        <f>Table3[[#This Row],[CLM $ Collected ]]/'[1]1.) CLM Reference'!$B$4</f>
        <v>6.1529869853037961E-4</v>
      </c>
      <c r="F682" s="46">
        <f>Table3[[#This Row],[Residential Incentive Disbursements]]+Table3[[#This Row],[C&amp;I Incentive Disbursements]]</f>
        <v>12403.92</v>
      </c>
      <c r="G682" s="39">
        <f>Table3[[#This Row],[Incentive Disbursements]]/'[1]1.) CLM Reference'!$B$5</f>
        <v>1.3988797931319678E-4</v>
      </c>
      <c r="H682" s="46">
        <v>65127.42532799943</v>
      </c>
      <c r="I682" s="39">
        <f>Table3[[#This Row],[Residential CLM $ Collected]]/'[1]1.) CLM Reference'!$B$4</f>
        <v>6.1529869853037961E-4</v>
      </c>
      <c r="J682" s="48">
        <v>12403.92</v>
      </c>
      <c r="K682" s="39">
        <f>Table3[[#This Row],[Residential Incentive Disbursements]]/'[1]1.) CLM Reference'!$B$5</f>
        <v>1.3988797931319678E-4</v>
      </c>
      <c r="L682" s="40">
        <v>0</v>
      </c>
      <c r="M682" s="39">
        <f>Table3[[#This Row],[C&amp;I CLM $ Collected]]/'[1]1.) CLM Reference'!$B$4</f>
        <v>0</v>
      </c>
      <c r="N682" s="48">
        <v>0</v>
      </c>
      <c r="O682" s="39">
        <f>Table3[[#This Row],[C&amp;I Incentive Disbursements]]/'[1]1.) CLM Reference'!$B$5</f>
        <v>0</v>
      </c>
    </row>
    <row r="683" spans="1:15" x14ac:dyDescent="0.25">
      <c r="A683" s="47">
        <v>9003430500</v>
      </c>
      <c r="B683" t="s">
        <v>1808</v>
      </c>
      <c r="C683" t="s">
        <v>1774</v>
      </c>
      <c r="D683" s="46">
        <f>Table3[[#This Row],[Residential CLM $ Collected]]+Table3[[#This Row],[C&amp;I CLM $ Collected]]</f>
        <v>601572.36346199946</v>
      </c>
      <c r="E683" s="39">
        <f>Table3[[#This Row],[CLM $ Collected ]]/'[1]1.) CLM Reference'!$B$4</f>
        <v>5.6834227738292017E-3</v>
      </c>
      <c r="F683" s="46">
        <f>Table3[[#This Row],[Residential Incentive Disbursements]]+Table3[[#This Row],[C&amp;I Incentive Disbursements]]</f>
        <v>992105.79399999906</v>
      </c>
      <c r="G683" s="39">
        <f>Table3[[#This Row],[Incentive Disbursements]]/'[1]1.) CLM Reference'!$B$5</f>
        <v>1.1188694766458873E-2</v>
      </c>
      <c r="H683" s="46">
        <v>307608.49639799999</v>
      </c>
      <c r="I683" s="39">
        <f>Table3[[#This Row],[Residential CLM $ Collected]]/'[1]1.) CLM Reference'!$B$4</f>
        <v>2.9061659744317476E-3</v>
      </c>
      <c r="J683" s="48">
        <v>852882.02</v>
      </c>
      <c r="K683" s="39">
        <f>Table3[[#This Row],[Residential Incentive Disbursements]]/'[1]1.) CLM Reference'!$B$5</f>
        <v>9.6185675472235787E-3</v>
      </c>
      <c r="L683" s="40">
        <v>293963.86706399941</v>
      </c>
      <c r="M683" s="39">
        <f>Table3[[#This Row],[C&amp;I CLM $ Collected]]/'[1]1.) CLM Reference'!$B$4</f>
        <v>2.7772567993974537E-3</v>
      </c>
      <c r="N683" s="48">
        <v>139223.77399999899</v>
      </c>
      <c r="O683" s="39">
        <f>Table3[[#This Row],[C&amp;I Incentive Disbursements]]/'[1]1.) CLM Reference'!$B$5</f>
        <v>1.5701272192352935E-3</v>
      </c>
    </row>
    <row r="684" spans="1:15" x14ac:dyDescent="0.25">
      <c r="A684" s="47">
        <v>9003430601</v>
      </c>
      <c r="B684" t="s">
        <v>1808</v>
      </c>
      <c r="C684" t="s">
        <v>1774</v>
      </c>
      <c r="D684" s="46">
        <f>Table3[[#This Row],[Residential CLM $ Collected]]+Table3[[#This Row],[C&amp;I CLM $ Collected]]</f>
        <v>91458.844658999427</v>
      </c>
      <c r="E684" s="39">
        <f>Table3[[#This Row],[CLM $ Collected ]]/'[1]1.) CLM Reference'!$B$4</f>
        <v>8.640677533982155E-4</v>
      </c>
      <c r="F684" s="46">
        <f>Table3[[#This Row],[Residential Incentive Disbursements]]+Table3[[#This Row],[C&amp;I Incentive Disbursements]]</f>
        <v>24237.16</v>
      </c>
      <c r="G684" s="39">
        <f>Table3[[#This Row],[Incentive Disbursements]]/'[1]1.) CLM Reference'!$B$5</f>
        <v>2.7333998741451419E-4</v>
      </c>
      <c r="H684" s="46">
        <v>91458.844658999427</v>
      </c>
      <c r="I684" s="39">
        <f>Table3[[#This Row],[Residential CLM $ Collected]]/'[1]1.) CLM Reference'!$B$4</f>
        <v>8.640677533982155E-4</v>
      </c>
      <c r="J684" s="48">
        <v>24237.16</v>
      </c>
      <c r="K684" s="39">
        <f>Table3[[#This Row],[Residential Incentive Disbursements]]/'[1]1.) CLM Reference'!$B$5</f>
        <v>2.7333998741451419E-4</v>
      </c>
      <c r="L684" s="40">
        <v>0</v>
      </c>
      <c r="M684" s="39">
        <f>Table3[[#This Row],[C&amp;I CLM $ Collected]]/'[1]1.) CLM Reference'!$B$4</f>
        <v>0</v>
      </c>
      <c r="N684" s="48">
        <v>0</v>
      </c>
      <c r="O684" s="39">
        <f>Table3[[#This Row],[C&amp;I Incentive Disbursements]]/'[1]1.) CLM Reference'!$B$5</f>
        <v>0</v>
      </c>
    </row>
    <row r="685" spans="1:15" x14ac:dyDescent="0.25">
      <c r="A685" s="47">
        <v>9003430602</v>
      </c>
      <c r="B685" t="s">
        <v>1808</v>
      </c>
      <c r="C685" t="s">
        <v>1774</v>
      </c>
      <c r="D685" s="46">
        <f>Table3[[#This Row],[Residential CLM $ Collected]]+Table3[[#This Row],[C&amp;I CLM $ Collected]]</f>
        <v>51960.237209999999</v>
      </c>
      <c r="E685" s="39">
        <f>Table3[[#This Row],[CLM $ Collected ]]/'[1]1.) CLM Reference'!$B$4</f>
        <v>4.9090020324967269E-4</v>
      </c>
      <c r="F685" s="46">
        <f>Table3[[#This Row],[Residential Incentive Disbursements]]+Table3[[#This Row],[C&amp;I Incentive Disbursements]]</f>
        <v>8181.2199999999903</v>
      </c>
      <c r="G685" s="39">
        <f>Table3[[#This Row],[Incentive Disbursements]]/'[1]1.) CLM Reference'!$B$5</f>
        <v>9.2265536549470691E-5</v>
      </c>
      <c r="H685" s="46">
        <v>51960.237209999999</v>
      </c>
      <c r="I685" s="39">
        <f>Table3[[#This Row],[Residential CLM $ Collected]]/'[1]1.) CLM Reference'!$B$4</f>
        <v>4.9090020324967269E-4</v>
      </c>
      <c r="J685" s="48">
        <v>8181.2199999999903</v>
      </c>
      <c r="K685" s="39">
        <f>Table3[[#This Row],[Residential Incentive Disbursements]]/'[1]1.) CLM Reference'!$B$5</f>
        <v>9.2265536549470691E-5</v>
      </c>
      <c r="L685" s="40">
        <v>0</v>
      </c>
      <c r="M685" s="39">
        <f>Table3[[#This Row],[C&amp;I CLM $ Collected]]/'[1]1.) CLM Reference'!$B$4</f>
        <v>0</v>
      </c>
      <c r="N685" s="48">
        <v>0</v>
      </c>
      <c r="O685" s="39">
        <f>Table3[[#This Row],[C&amp;I Incentive Disbursements]]/'[1]1.) CLM Reference'!$B$5</f>
        <v>0</v>
      </c>
    </row>
    <row r="686" spans="1:15" x14ac:dyDescent="0.25">
      <c r="A686" s="47">
        <v>9009343101</v>
      </c>
      <c r="B686" t="s">
        <v>1808</v>
      </c>
      <c r="C686" t="s">
        <v>1774</v>
      </c>
      <c r="D686" s="46">
        <f>Table3[[#This Row],[Residential CLM $ Collected]]+Table3[[#This Row],[C&amp;I CLM $ Collected]]</f>
        <v>401.57207999999997</v>
      </c>
      <c r="E686" s="39">
        <f>Table3[[#This Row],[CLM $ Collected ]]/'[1]1.) CLM Reference'!$B$4</f>
        <v>3.7938975315812228E-6</v>
      </c>
      <c r="F686" s="46">
        <f>Table3[[#This Row],[Residential Incentive Disbursements]]+Table3[[#This Row],[C&amp;I Incentive Disbursements]]</f>
        <v>0</v>
      </c>
      <c r="G686" s="39">
        <f>Table3[[#This Row],[Incentive Disbursements]]/'[1]1.) CLM Reference'!$B$5</f>
        <v>0</v>
      </c>
      <c r="H686" s="46">
        <v>401.57207999999997</v>
      </c>
      <c r="I686" s="39">
        <f>Table3[[#This Row],[Residential CLM $ Collected]]/'[1]1.) CLM Reference'!$B$4</f>
        <v>3.7938975315812228E-6</v>
      </c>
      <c r="J686" s="48">
        <v>0</v>
      </c>
      <c r="K686" s="39">
        <f>Table3[[#This Row],[Residential Incentive Disbursements]]/'[1]1.) CLM Reference'!$B$5</f>
        <v>0</v>
      </c>
      <c r="L686" s="40">
        <v>0</v>
      </c>
      <c r="M686" s="39">
        <f>Table3[[#This Row],[C&amp;I CLM $ Collected]]/'[1]1.) CLM Reference'!$B$4</f>
        <v>0</v>
      </c>
      <c r="N686" s="48">
        <v>0</v>
      </c>
      <c r="O686" s="39">
        <f>Table3[[#This Row],[C&amp;I Incentive Disbursements]]/'[1]1.) CLM Reference'!$B$5</f>
        <v>0</v>
      </c>
    </row>
    <row r="687" spans="1:15" x14ac:dyDescent="0.25">
      <c r="A687" s="47">
        <v>9011711100</v>
      </c>
      <c r="B687" t="s">
        <v>1807</v>
      </c>
      <c r="C687" t="s">
        <v>1774</v>
      </c>
      <c r="D687" s="46">
        <f>Table3[[#This Row],[Residential CLM $ Collected]]+Table3[[#This Row],[C&amp;I CLM $ Collected]]</f>
        <v>70202.177387999938</v>
      </c>
      <c r="E687" s="39">
        <f>Table3[[#This Row],[CLM $ Collected ]]/'[1]1.) CLM Reference'!$B$4</f>
        <v>6.6324299115605879E-4</v>
      </c>
      <c r="F687" s="46">
        <f>Table3[[#This Row],[Residential Incentive Disbursements]]+Table3[[#This Row],[C&amp;I Incentive Disbursements]]</f>
        <v>106474.31</v>
      </c>
      <c r="G687" s="39">
        <f>Table3[[#This Row],[Incentive Disbursements]]/'[1]1.) CLM Reference'!$B$5</f>
        <v>1.2007878214844098E-3</v>
      </c>
      <c r="H687" s="46">
        <v>57773.702951999992</v>
      </c>
      <c r="I687" s="39">
        <f>Table3[[#This Row],[Residential CLM $ Collected]]/'[1]1.) CLM Reference'!$B$4</f>
        <v>5.4582357672849067E-4</v>
      </c>
      <c r="J687" s="48">
        <v>105824.31</v>
      </c>
      <c r="K687" s="39">
        <f>Table3[[#This Row],[Residential Incentive Disbursements]]/'[1]1.) CLM Reference'!$B$5</f>
        <v>1.1934573012493891E-3</v>
      </c>
      <c r="L687" s="40">
        <v>12428.474435999942</v>
      </c>
      <c r="M687" s="39">
        <f>Table3[[#This Row],[C&amp;I CLM $ Collected]]/'[1]1.) CLM Reference'!$B$4</f>
        <v>1.1741941442756806E-4</v>
      </c>
      <c r="N687" s="48">
        <v>650</v>
      </c>
      <c r="O687" s="39">
        <f>Table3[[#This Row],[C&amp;I Incentive Disbursements]]/'[1]1.) CLM Reference'!$B$5</f>
        <v>7.3305202350206957E-6</v>
      </c>
    </row>
    <row r="688" spans="1:15" x14ac:dyDescent="0.25">
      <c r="A688" s="47">
        <v>9011712100</v>
      </c>
      <c r="B688" t="s">
        <v>1807</v>
      </c>
      <c r="C688" t="s">
        <v>1774</v>
      </c>
      <c r="D688" s="46">
        <f>Table3[[#This Row],[Residential CLM $ Collected]]+Table3[[#This Row],[C&amp;I CLM $ Collected]]</f>
        <v>171.21698999999998</v>
      </c>
      <c r="E688" s="39">
        <f>Table3[[#This Row],[CLM $ Collected ]]/'[1]1.) CLM Reference'!$B$4</f>
        <v>1.6175918299045265E-6</v>
      </c>
      <c r="F688" s="46">
        <f>Table3[[#This Row],[Residential Incentive Disbursements]]+Table3[[#This Row],[C&amp;I Incentive Disbursements]]</f>
        <v>0</v>
      </c>
      <c r="G688" s="39">
        <f>Table3[[#This Row],[Incentive Disbursements]]/'[1]1.) CLM Reference'!$B$5</f>
        <v>0</v>
      </c>
      <c r="H688" s="46">
        <v>171.21698999999998</v>
      </c>
      <c r="I688" s="39">
        <f>Table3[[#This Row],[Residential CLM $ Collected]]/'[1]1.) CLM Reference'!$B$4</f>
        <v>1.6175918299045265E-6</v>
      </c>
      <c r="J688" s="48">
        <v>0</v>
      </c>
      <c r="K688" s="39">
        <f>Table3[[#This Row],[Residential Incentive Disbursements]]/'[1]1.) CLM Reference'!$B$5</f>
        <v>0</v>
      </c>
      <c r="L688" s="40">
        <v>0</v>
      </c>
      <c r="M688" s="39">
        <f>Table3[[#This Row],[C&amp;I CLM $ Collected]]/'[1]1.) CLM Reference'!$B$4</f>
        <v>0</v>
      </c>
      <c r="N688" s="48">
        <v>0</v>
      </c>
      <c r="O688" s="39">
        <f>Table3[[#This Row],[C&amp;I Incentive Disbursements]]/'[1]1.) CLM Reference'!$B$5</f>
        <v>0</v>
      </c>
    </row>
    <row r="689" spans="1:15" x14ac:dyDescent="0.25">
      <c r="A689" s="47">
        <v>9015825000</v>
      </c>
      <c r="B689" t="s">
        <v>1807</v>
      </c>
      <c r="C689" t="s">
        <v>1774</v>
      </c>
      <c r="D689" s="46">
        <f>Table3[[#This Row],[Residential CLM $ Collected]]+Table3[[#This Row],[C&amp;I CLM $ Collected]]</f>
        <v>443.29193999999995</v>
      </c>
      <c r="E689" s="39">
        <f>Table3[[#This Row],[CLM $ Collected ]]/'[1]1.) CLM Reference'!$B$4</f>
        <v>4.1880506158093746E-6</v>
      </c>
      <c r="F689" s="46">
        <f>Table3[[#This Row],[Residential Incentive Disbursements]]+Table3[[#This Row],[C&amp;I Incentive Disbursements]]</f>
        <v>0</v>
      </c>
      <c r="G689" s="39">
        <f>Table3[[#This Row],[Incentive Disbursements]]/'[1]1.) CLM Reference'!$B$5</f>
        <v>0</v>
      </c>
      <c r="H689" s="46">
        <v>443.29193999999995</v>
      </c>
      <c r="I689" s="39">
        <f>Table3[[#This Row],[Residential CLM $ Collected]]/'[1]1.) CLM Reference'!$B$4</f>
        <v>4.1880506158093746E-6</v>
      </c>
      <c r="J689" s="48">
        <v>0</v>
      </c>
      <c r="K689" s="39">
        <f>Table3[[#This Row],[Residential Incentive Disbursements]]/'[1]1.) CLM Reference'!$B$5</f>
        <v>0</v>
      </c>
      <c r="L689" s="40">
        <v>0</v>
      </c>
      <c r="M689" s="39">
        <f>Table3[[#This Row],[C&amp;I CLM $ Collected]]/'[1]1.) CLM Reference'!$B$4</f>
        <v>0</v>
      </c>
      <c r="N689" s="48">
        <v>0</v>
      </c>
      <c r="O689" s="39">
        <f>Table3[[#This Row],[C&amp;I Incentive Disbursements]]/'[1]1.) CLM Reference'!$B$5</f>
        <v>0</v>
      </c>
    </row>
    <row r="690" spans="1:15" x14ac:dyDescent="0.25">
      <c r="A690" s="47">
        <v>9013535200</v>
      </c>
      <c r="B690" t="s">
        <v>1806</v>
      </c>
      <c r="C690" t="s">
        <v>1774</v>
      </c>
      <c r="D690" s="46">
        <f>Table3[[#This Row],[Residential CLM $ Collected]]+Table3[[#This Row],[C&amp;I CLM $ Collected]]</f>
        <v>405.67715999999996</v>
      </c>
      <c r="E690" s="39">
        <f>Table3[[#This Row],[CLM $ Collected ]]/'[1]1.) CLM Reference'!$B$4</f>
        <v>3.8326807380206337E-6</v>
      </c>
      <c r="F690" s="46">
        <f>Table3[[#This Row],[Residential Incentive Disbursements]]+Table3[[#This Row],[C&amp;I Incentive Disbursements]]</f>
        <v>0</v>
      </c>
      <c r="G690" s="39">
        <f>Table3[[#This Row],[Incentive Disbursements]]/'[1]1.) CLM Reference'!$B$5</f>
        <v>0</v>
      </c>
      <c r="H690" s="46">
        <v>405.67715999999996</v>
      </c>
      <c r="I690" s="39">
        <f>Table3[[#This Row],[Residential CLM $ Collected]]/'[1]1.) CLM Reference'!$B$4</f>
        <v>3.8326807380206337E-6</v>
      </c>
      <c r="J690" s="48">
        <v>0</v>
      </c>
      <c r="K690" s="39">
        <f>Table3[[#This Row],[Residential Incentive Disbursements]]/'[1]1.) CLM Reference'!$B$5</f>
        <v>0</v>
      </c>
      <c r="L690" s="40">
        <v>0</v>
      </c>
      <c r="M690" s="39">
        <f>Table3[[#This Row],[C&amp;I CLM $ Collected]]/'[1]1.) CLM Reference'!$B$4</f>
        <v>0</v>
      </c>
      <c r="N690" s="48">
        <v>0</v>
      </c>
      <c r="O690" s="39">
        <f>Table3[[#This Row],[C&amp;I Incentive Disbursements]]/'[1]1.) CLM Reference'!$B$5</f>
        <v>0</v>
      </c>
    </row>
    <row r="691" spans="1:15" x14ac:dyDescent="0.25">
      <c r="A691" s="47">
        <v>9013840100</v>
      </c>
      <c r="B691" t="s">
        <v>1806</v>
      </c>
      <c r="C691" t="s">
        <v>1774</v>
      </c>
      <c r="D691" s="46">
        <f>Table3[[#This Row],[Residential CLM $ Collected]]+Table3[[#This Row],[C&amp;I CLM $ Collected]]</f>
        <v>284.15771999999998</v>
      </c>
      <c r="E691" s="39">
        <f>Table3[[#This Row],[CLM $ Collected ]]/'[1]1.) CLM Reference'!$B$4</f>
        <v>2.6846121186705716E-6</v>
      </c>
      <c r="F691" s="46">
        <f>Table3[[#This Row],[Residential Incentive Disbursements]]+Table3[[#This Row],[C&amp;I Incentive Disbursements]]</f>
        <v>0</v>
      </c>
      <c r="G691" s="39">
        <f>Table3[[#This Row],[Incentive Disbursements]]/'[1]1.) CLM Reference'!$B$5</f>
        <v>0</v>
      </c>
      <c r="H691" s="46">
        <v>284.15771999999998</v>
      </c>
      <c r="I691" s="39">
        <f>Table3[[#This Row],[Residential CLM $ Collected]]/'[1]1.) CLM Reference'!$B$4</f>
        <v>2.6846121186705716E-6</v>
      </c>
      <c r="J691" s="48">
        <v>0</v>
      </c>
      <c r="K691" s="39">
        <f>Table3[[#This Row],[Residential Incentive Disbursements]]/'[1]1.) CLM Reference'!$B$5</f>
        <v>0</v>
      </c>
      <c r="L691" s="40">
        <v>0</v>
      </c>
      <c r="M691" s="39">
        <f>Table3[[#This Row],[C&amp;I CLM $ Collected]]/'[1]1.) CLM Reference'!$B$4</f>
        <v>0</v>
      </c>
      <c r="N691" s="48">
        <v>0</v>
      </c>
      <c r="O691" s="39">
        <f>Table3[[#This Row],[C&amp;I Incentive Disbursements]]/'[1]1.) CLM Reference'!$B$5</f>
        <v>0</v>
      </c>
    </row>
    <row r="692" spans="1:15" x14ac:dyDescent="0.25">
      <c r="A692" s="47">
        <v>9013890100</v>
      </c>
      <c r="B692" t="s">
        <v>1806</v>
      </c>
      <c r="C692" t="s">
        <v>1774</v>
      </c>
      <c r="D692" s="46">
        <f>Table3[[#This Row],[Residential CLM $ Collected]]+Table3[[#This Row],[C&amp;I CLM $ Collected]]</f>
        <v>57914.459001000003</v>
      </c>
      <c r="E692" s="39">
        <f>Table3[[#This Row],[CLM $ Collected ]]/'[1]1.) CLM Reference'!$B$4</f>
        <v>5.4715338538166266E-4</v>
      </c>
      <c r="F692" s="46">
        <f>Table3[[#This Row],[Residential Incentive Disbursements]]+Table3[[#This Row],[C&amp;I Incentive Disbursements]]</f>
        <v>38248.239999999903</v>
      </c>
      <c r="G692" s="39">
        <f>Table3[[#This Row],[Incentive Disbursements]]/'[1]1.) CLM Reference'!$B$5</f>
        <v>4.3135307272911889E-4</v>
      </c>
      <c r="H692" s="46">
        <v>57914.459001000003</v>
      </c>
      <c r="I692" s="39">
        <f>Table3[[#This Row],[Residential CLM $ Collected]]/'[1]1.) CLM Reference'!$B$4</f>
        <v>5.4715338538166266E-4</v>
      </c>
      <c r="J692" s="48">
        <v>38248.239999999903</v>
      </c>
      <c r="K692" s="39">
        <f>Table3[[#This Row],[Residential Incentive Disbursements]]/'[1]1.) CLM Reference'!$B$5</f>
        <v>4.3135307272911889E-4</v>
      </c>
      <c r="L692" s="40">
        <v>0</v>
      </c>
      <c r="M692" s="39">
        <f>Table3[[#This Row],[C&amp;I CLM $ Collected]]/'[1]1.) CLM Reference'!$B$4</f>
        <v>0</v>
      </c>
      <c r="N692" s="48">
        <v>0</v>
      </c>
      <c r="O692" s="39">
        <f>Table3[[#This Row],[C&amp;I Incentive Disbursements]]/'[1]1.) CLM Reference'!$B$5</f>
        <v>0</v>
      </c>
    </row>
    <row r="693" spans="1:15" x14ac:dyDescent="0.25">
      <c r="A693" s="47">
        <v>9013890201</v>
      </c>
      <c r="B693" t="s">
        <v>1806</v>
      </c>
      <c r="C693" t="s">
        <v>1774</v>
      </c>
      <c r="D693" s="46">
        <f>Table3[[#This Row],[Residential CLM $ Collected]]+Table3[[#This Row],[C&amp;I CLM $ Collected]]</f>
        <v>42281.422469999998</v>
      </c>
      <c r="E693" s="39">
        <f>Table3[[#This Row],[CLM $ Collected ]]/'[1]1.) CLM Reference'!$B$4</f>
        <v>3.9945850901954103E-4</v>
      </c>
      <c r="F693" s="46">
        <f>Table3[[#This Row],[Residential Incentive Disbursements]]+Table3[[#This Row],[C&amp;I Incentive Disbursements]]</f>
        <v>7015.57</v>
      </c>
      <c r="G693" s="39">
        <f>Table3[[#This Row],[Incentive Disbursements]]/'[1]1.) CLM Reference'!$B$5</f>
        <v>7.911965822339098E-5</v>
      </c>
      <c r="H693" s="46">
        <v>42281.422469999998</v>
      </c>
      <c r="I693" s="39">
        <f>Table3[[#This Row],[Residential CLM $ Collected]]/'[1]1.) CLM Reference'!$B$4</f>
        <v>3.9945850901954103E-4</v>
      </c>
      <c r="J693" s="48">
        <v>7015.57</v>
      </c>
      <c r="K693" s="39">
        <f>Table3[[#This Row],[Residential Incentive Disbursements]]/'[1]1.) CLM Reference'!$B$5</f>
        <v>7.911965822339098E-5</v>
      </c>
      <c r="L693" s="40">
        <v>0</v>
      </c>
      <c r="M693" s="39">
        <f>Table3[[#This Row],[C&amp;I CLM $ Collected]]/'[1]1.) CLM Reference'!$B$4</f>
        <v>0</v>
      </c>
      <c r="N693" s="48">
        <v>0</v>
      </c>
      <c r="O693" s="39">
        <f>Table3[[#This Row],[C&amp;I Incentive Disbursements]]/'[1]1.) CLM Reference'!$B$5</f>
        <v>0</v>
      </c>
    </row>
    <row r="694" spans="1:15" x14ac:dyDescent="0.25">
      <c r="A694" s="47">
        <v>9013890202</v>
      </c>
      <c r="B694" t="s">
        <v>1806</v>
      </c>
      <c r="C694" t="s">
        <v>1774</v>
      </c>
      <c r="D694" s="46">
        <f>Table3[[#This Row],[Residential CLM $ Collected]]+Table3[[#This Row],[C&amp;I CLM $ Collected]]</f>
        <v>228765.90239999999</v>
      </c>
      <c r="E694" s="39">
        <f>Table3[[#This Row],[CLM $ Collected ]]/'[1]1.) CLM Reference'!$B$4</f>
        <v>2.1612916725318927E-3</v>
      </c>
      <c r="F694" s="46">
        <f>Table3[[#This Row],[Residential Incentive Disbursements]]+Table3[[#This Row],[C&amp;I Incentive Disbursements]]</f>
        <v>199900.0199999999</v>
      </c>
      <c r="G694" s="39">
        <f>Table3[[#This Row],[Incentive Disbursements]]/'[1]1.) CLM Reference'!$B$5</f>
        <v>2.2544171409092941E-3</v>
      </c>
      <c r="H694" s="46">
        <v>129297.86352</v>
      </c>
      <c r="I694" s="39">
        <f>Table3[[#This Row],[Residential CLM $ Collected]]/'[1]1.) CLM Reference'!$B$4</f>
        <v>1.2215561531251223E-3</v>
      </c>
      <c r="J694" s="48">
        <v>174896.92</v>
      </c>
      <c r="K694" s="39">
        <f>Table3[[#This Row],[Residential Incentive Disbursements]]/'[1]1.) CLM Reference'!$B$5</f>
        <v>1.9724390940043016E-3</v>
      </c>
      <c r="L694" s="40">
        <v>99468.038879999993</v>
      </c>
      <c r="M694" s="39">
        <f>Table3[[#This Row],[C&amp;I CLM $ Collected]]/'[1]1.) CLM Reference'!$B$4</f>
        <v>9.3973551940677033E-4</v>
      </c>
      <c r="N694" s="48">
        <v>25003.0999999999</v>
      </c>
      <c r="O694" s="39">
        <f>Table3[[#This Row],[C&amp;I Incentive Disbursements]]/'[1]1.) CLM Reference'!$B$5</f>
        <v>2.8197804690499264E-4</v>
      </c>
    </row>
    <row r="695" spans="1:15" x14ac:dyDescent="0.25">
      <c r="A695" s="47">
        <v>9001010202</v>
      </c>
      <c r="B695" t="s">
        <v>1805</v>
      </c>
      <c r="C695" t="s">
        <v>1774</v>
      </c>
      <c r="D695" s="46">
        <f>Table3[[#This Row],[Residential CLM $ Collected]]+Table3[[#This Row],[C&amp;I CLM $ Collected]]</f>
        <v>745.84313999999995</v>
      </c>
      <c r="E695" s="39">
        <f>Table3[[#This Row],[CLM $ Collected ]]/'[1]1.) CLM Reference'!$B$4</f>
        <v>7.0464372119515598E-6</v>
      </c>
      <c r="F695" s="46">
        <f>Table3[[#This Row],[Residential Incentive Disbursements]]+Table3[[#This Row],[C&amp;I Incentive Disbursements]]</f>
        <v>0</v>
      </c>
      <c r="G695" s="39">
        <f>Table3[[#This Row],[Incentive Disbursements]]/'[1]1.) CLM Reference'!$B$5</f>
        <v>0</v>
      </c>
      <c r="H695" s="46">
        <v>745.84313999999995</v>
      </c>
      <c r="I695" s="39">
        <f>Table3[[#This Row],[Residential CLM $ Collected]]/'[1]1.) CLM Reference'!$B$4</f>
        <v>7.0464372119515598E-6</v>
      </c>
      <c r="J695" s="48">
        <v>0</v>
      </c>
      <c r="K695" s="39">
        <f>Table3[[#This Row],[Residential Incentive Disbursements]]/'[1]1.) CLM Reference'!$B$5</f>
        <v>0</v>
      </c>
      <c r="L695" s="40">
        <v>0</v>
      </c>
      <c r="M695" s="39">
        <f>Table3[[#This Row],[C&amp;I CLM $ Collected]]/'[1]1.) CLM Reference'!$B$4</f>
        <v>0</v>
      </c>
      <c r="N695" s="48">
        <v>0</v>
      </c>
      <c r="O695" s="39">
        <f>Table3[[#This Row],[C&amp;I Incentive Disbursements]]/'[1]1.) CLM Reference'!$B$5</f>
        <v>0</v>
      </c>
    </row>
    <row r="696" spans="1:15" x14ac:dyDescent="0.25">
      <c r="A696" s="47">
        <v>9001020100</v>
      </c>
      <c r="B696" t="s">
        <v>1805</v>
      </c>
      <c r="C696" t="s">
        <v>1792</v>
      </c>
      <c r="D696" s="46">
        <f>Table3[[#This Row],[Residential CLM $ Collected]]+Table3[[#This Row],[C&amp;I CLM $ Collected]]</f>
        <v>118448.866242</v>
      </c>
      <c r="E696" s="39">
        <f>Table3[[#This Row],[CLM $ Collected ]]/'[1]1.) CLM Reference'!$B$4</f>
        <v>1.1190590273460204E-3</v>
      </c>
      <c r="F696" s="46">
        <f>Table3[[#This Row],[Residential Incentive Disbursements]]+Table3[[#This Row],[C&amp;I Incentive Disbursements]]</f>
        <v>1687.47</v>
      </c>
      <c r="G696" s="39">
        <f>Table3[[#This Row],[Incentive Disbursements]]/'[1]1.) CLM Reference'!$B$5</f>
        <v>1.9030819970754421E-5</v>
      </c>
      <c r="H696" s="46">
        <v>118448.866242</v>
      </c>
      <c r="I696" s="39">
        <f>Table3[[#This Row],[Residential CLM $ Collected]]/'[1]1.) CLM Reference'!$B$4</f>
        <v>1.1190590273460204E-3</v>
      </c>
      <c r="J696" s="48">
        <v>1687.47</v>
      </c>
      <c r="K696" s="39">
        <f>Table3[[#This Row],[Residential Incentive Disbursements]]/'[1]1.) CLM Reference'!$B$5</f>
        <v>1.9030819970754421E-5</v>
      </c>
      <c r="L696" s="40">
        <v>0</v>
      </c>
      <c r="M696" s="39">
        <f>Table3[[#This Row],[C&amp;I CLM $ Collected]]/'[1]1.) CLM Reference'!$B$4</f>
        <v>0</v>
      </c>
      <c r="N696" s="48">
        <v>0</v>
      </c>
      <c r="O696" s="39">
        <f>Table3[[#This Row],[C&amp;I Incentive Disbursements]]/'[1]1.) CLM Reference'!$B$5</f>
        <v>0</v>
      </c>
    </row>
    <row r="697" spans="1:15" x14ac:dyDescent="0.25">
      <c r="A697" s="47">
        <v>9001020200</v>
      </c>
      <c r="B697" t="s">
        <v>1805</v>
      </c>
      <c r="C697" t="s">
        <v>1774</v>
      </c>
      <c r="D697" s="46">
        <f>Table3[[#This Row],[Residential CLM $ Collected]]+Table3[[#This Row],[C&amp;I CLM $ Collected]]</f>
        <v>85704.150734999988</v>
      </c>
      <c r="E697" s="39">
        <f>Table3[[#This Row],[CLM $ Collected ]]/'[1]1.) CLM Reference'!$B$4</f>
        <v>8.0969963330065561E-4</v>
      </c>
      <c r="F697" s="46">
        <f>Table3[[#This Row],[Residential Incentive Disbursements]]+Table3[[#This Row],[C&amp;I Incentive Disbursements]]</f>
        <v>12085.59</v>
      </c>
      <c r="G697" s="39">
        <f>Table3[[#This Row],[Incentive Disbursements]]/'[1]1.) CLM Reference'!$B$5</f>
        <v>1.3629794161102118E-4</v>
      </c>
      <c r="H697" s="46">
        <v>85704.150734999988</v>
      </c>
      <c r="I697" s="39">
        <f>Table3[[#This Row],[Residential CLM $ Collected]]/'[1]1.) CLM Reference'!$B$4</f>
        <v>8.0969963330065561E-4</v>
      </c>
      <c r="J697" s="48">
        <v>12085.59</v>
      </c>
      <c r="K697" s="39">
        <f>Table3[[#This Row],[Residential Incentive Disbursements]]/'[1]1.) CLM Reference'!$B$5</f>
        <v>1.3629794161102118E-4</v>
      </c>
      <c r="L697" s="40">
        <v>0</v>
      </c>
      <c r="M697" s="39">
        <f>Table3[[#This Row],[C&amp;I CLM $ Collected]]/'[1]1.) CLM Reference'!$B$4</f>
        <v>0</v>
      </c>
      <c r="N697" s="48">
        <v>0</v>
      </c>
      <c r="O697" s="39">
        <f>Table3[[#This Row],[C&amp;I Incentive Disbursements]]/'[1]1.) CLM Reference'!$B$5</f>
        <v>0</v>
      </c>
    </row>
    <row r="698" spans="1:15" x14ac:dyDescent="0.25">
      <c r="A698" s="47">
        <v>9001020300</v>
      </c>
      <c r="B698" t="s">
        <v>1805</v>
      </c>
      <c r="C698" t="s">
        <v>1774</v>
      </c>
      <c r="D698" s="46">
        <f>Table3[[#This Row],[Residential CLM $ Collected]]+Table3[[#This Row],[C&amp;I CLM $ Collected]]</f>
        <v>1655019.7921529943</v>
      </c>
      <c r="E698" s="39">
        <f>Table3[[#This Row],[CLM $ Collected ]]/'[1]1.) CLM Reference'!$B$4</f>
        <v>1.5635986207425862E-2</v>
      </c>
      <c r="F698" s="46">
        <f>Table3[[#This Row],[Residential Incentive Disbursements]]+Table3[[#This Row],[C&amp;I Incentive Disbursements]]</f>
        <v>2144186.6463999893</v>
      </c>
      <c r="G698" s="39">
        <f>Table3[[#This Row],[Incentive Disbursements]]/'[1]1.) CLM Reference'!$B$5</f>
        <v>2.418154399860967E-2</v>
      </c>
      <c r="H698" s="46">
        <v>861054.00021899433</v>
      </c>
      <c r="I698" s="39">
        <f>Table3[[#This Row],[Residential CLM $ Collected]]/'[1]1.) CLM Reference'!$B$4</f>
        <v>8.1349048120800144E-3</v>
      </c>
      <c r="J698" s="48">
        <v>1900607.80999999</v>
      </c>
      <c r="K698" s="39">
        <f>Table3[[#This Row],[Residential Incentive Disbursements]]/'[1]1.) CLM Reference'!$B$5</f>
        <v>2.1434529246220458E-2</v>
      </c>
      <c r="L698" s="40">
        <v>793965.79193399986</v>
      </c>
      <c r="M698" s="39">
        <f>Table3[[#This Row],[C&amp;I CLM $ Collected]]/'[1]1.) CLM Reference'!$B$4</f>
        <v>7.5010813953458443E-3</v>
      </c>
      <c r="N698" s="48">
        <v>243578.83639999901</v>
      </c>
      <c r="O698" s="39">
        <f>Table3[[#This Row],[C&amp;I Incentive Disbursements]]/'[1]1.) CLM Reference'!$B$5</f>
        <v>2.7470147523892129E-3</v>
      </c>
    </row>
    <row r="699" spans="1:15" x14ac:dyDescent="0.25">
      <c r="A699" s="47">
        <v>9001020400</v>
      </c>
      <c r="B699" t="s">
        <v>1805</v>
      </c>
      <c r="C699" t="s">
        <v>1774</v>
      </c>
      <c r="D699" s="46">
        <f>Table3[[#This Row],[Residential CLM $ Collected]]+Table3[[#This Row],[C&amp;I CLM $ Collected]]</f>
        <v>73138.305240000002</v>
      </c>
      <c r="E699" s="39">
        <f>Table3[[#This Row],[CLM $ Collected ]]/'[1]1.) CLM Reference'!$B$4</f>
        <v>6.9098239029483836E-4</v>
      </c>
      <c r="F699" s="46">
        <f>Table3[[#This Row],[Residential Incentive Disbursements]]+Table3[[#This Row],[C&amp;I Incentive Disbursements]]</f>
        <v>9246.4099999999908</v>
      </c>
      <c r="G699" s="39">
        <f>Table3[[#This Row],[Incentive Disbursements]]/'[1]1.) CLM Reference'!$B$5</f>
        <v>1.0427845477891946E-4</v>
      </c>
      <c r="H699" s="46">
        <v>73138.305240000002</v>
      </c>
      <c r="I699" s="39">
        <f>Table3[[#This Row],[Residential CLM $ Collected]]/'[1]1.) CLM Reference'!$B$4</f>
        <v>6.9098239029483836E-4</v>
      </c>
      <c r="J699" s="48">
        <v>9246.4099999999908</v>
      </c>
      <c r="K699" s="39">
        <f>Table3[[#This Row],[Residential Incentive Disbursements]]/'[1]1.) CLM Reference'!$B$5</f>
        <v>1.0427845477891946E-4</v>
      </c>
      <c r="L699" s="40">
        <v>0</v>
      </c>
      <c r="M699" s="39">
        <f>Table3[[#This Row],[C&amp;I CLM $ Collected]]/'[1]1.) CLM Reference'!$B$4</f>
        <v>0</v>
      </c>
      <c r="N699" s="48">
        <v>0</v>
      </c>
      <c r="O699" s="39">
        <f>Table3[[#This Row],[C&amp;I Incentive Disbursements]]/'[1]1.) CLM Reference'!$B$5</f>
        <v>0</v>
      </c>
    </row>
    <row r="700" spans="1:15" x14ac:dyDescent="0.25">
      <c r="A700" s="47">
        <v>9001020500</v>
      </c>
      <c r="B700" t="s">
        <v>1805</v>
      </c>
      <c r="C700" t="s">
        <v>1774</v>
      </c>
      <c r="D700" s="46">
        <f>Table3[[#This Row],[Residential CLM $ Collected]]+Table3[[#This Row],[C&amp;I CLM $ Collected]]</f>
        <v>99694.963619999995</v>
      </c>
      <c r="E700" s="39">
        <f>Table3[[#This Row],[CLM $ Collected ]]/'[1]1.) CLM Reference'!$B$4</f>
        <v>9.4187941648980636E-4</v>
      </c>
      <c r="F700" s="46">
        <f>Table3[[#This Row],[Residential Incentive Disbursements]]+Table3[[#This Row],[C&amp;I Incentive Disbursements]]</f>
        <v>22018.91</v>
      </c>
      <c r="G700" s="39">
        <f>Table3[[#This Row],[Incentive Disbursements]]/'[1]1.) CLM Reference'!$B$5</f>
        <v>2.4832317739707625E-4</v>
      </c>
      <c r="H700" s="46">
        <v>99694.963619999995</v>
      </c>
      <c r="I700" s="39">
        <f>Table3[[#This Row],[Residential CLM $ Collected]]/'[1]1.) CLM Reference'!$B$4</f>
        <v>9.4187941648980636E-4</v>
      </c>
      <c r="J700" s="48">
        <v>22018.91</v>
      </c>
      <c r="K700" s="39">
        <f>Table3[[#This Row],[Residential Incentive Disbursements]]/'[1]1.) CLM Reference'!$B$5</f>
        <v>2.4832317739707625E-4</v>
      </c>
      <c r="L700" s="40">
        <v>0</v>
      </c>
      <c r="M700" s="39">
        <f>Table3[[#This Row],[C&amp;I CLM $ Collected]]/'[1]1.) CLM Reference'!$B$4</f>
        <v>0</v>
      </c>
      <c r="N700" s="48">
        <v>0</v>
      </c>
      <c r="O700" s="39">
        <f>Table3[[#This Row],[C&amp;I Incentive Disbursements]]/'[1]1.) CLM Reference'!$B$5</f>
        <v>0</v>
      </c>
    </row>
    <row r="701" spans="1:15" x14ac:dyDescent="0.25">
      <c r="A701" s="47">
        <v>9001020600</v>
      </c>
      <c r="B701" t="s">
        <v>1805</v>
      </c>
      <c r="C701" t="s">
        <v>1774</v>
      </c>
      <c r="D701" s="46">
        <f>Table3[[#This Row],[Residential CLM $ Collected]]+Table3[[#This Row],[C&amp;I CLM $ Collected]]</f>
        <v>80490.446819999997</v>
      </c>
      <c r="E701" s="39">
        <f>Table3[[#This Row],[CLM $ Collected ]]/'[1]1.) CLM Reference'!$B$4</f>
        <v>7.6044257734817552E-4</v>
      </c>
      <c r="F701" s="46">
        <f>Table3[[#This Row],[Residential Incentive Disbursements]]+Table3[[#This Row],[C&amp;I Incentive Disbursements]]</f>
        <v>5377.9499999999898</v>
      </c>
      <c r="G701" s="39">
        <f>Table3[[#This Row],[Incentive Disbursements]]/'[1]1.) CLM Reference'!$B$5</f>
        <v>6.0651032766045349E-5</v>
      </c>
      <c r="H701" s="46">
        <v>80490.446819999997</v>
      </c>
      <c r="I701" s="39">
        <f>Table3[[#This Row],[Residential CLM $ Collected]]/'[1]1.) CLM Reference'!$B$4</f>
        <v>7.6044257734817552E-4</v>
      </c>
      <c r="J701" s="48">
        <v>5377.9499999999898</v>
      </c>
      <c r="K701" s="39">
        <f>Table3[[#This Row],[Residential Incentive Disbursements]]/'[1]1.) CLM Reference'!$B$5</f>
        <v>6.0651032766045349E-5</v>
      </c>
      <c r="L701" s="40">
        <v>0</v>
      </c>
      <c r="M701" s="39">
        <f>Table3[[#This Row],[C&amp;I CLM $ Collected]]/'[1]1.) CLM Reference'!$B$4</f>
        <v>0</v>
      </c>
      <c r="N701" s="48">
        <v>0</v>
      </c>
      <c r="O701" s="39">
        <f>Table3[[#This Row],[C&amp;I Incentive Disbursements]]/'[1]1.) CLM Reference'!$B$5</f>
        <v>0</v>
      </c>
    </row>
    <row r="702" spans="1:15" x14ac:dyDescent="0.25">
      <c r="A702" s="47">
        <v>9001020700</v>
      </c>
      <c r="B702" t="s">
        <v>1805</v>
      </c>
      <c r="C702" t="s">
        <v>1774</v>
      </c>
      <c r="D702" s="46">
        <f>Table3[[#This Row],[Residential CLM $ Collected]]+Table3[[#This Row],[C&amp;I CLM $ Collected]]</f>
        <v>68099.926229999997</v>
      </c>
      <c r="E702" s="39">
        <f>Table3[[#This Row],[CLM $ Collected ]]/'[1]1.) CLM Reference'!$B$4</f>
        <v>6.4338173616268436E-4</v>
      </c>
      <c r="F702" s="46">
        <f>Table3[[#This Row],[Residential Incentive Disbursements]]+Table3[[#This Row],[C&amp;I Incentive Disbursements]]</f>
        <v>15743.06</v>
      </c>
      <c r="G702" s="39">
        <f>Table3[[#This Row],[Incentive Disbursements]]/'[1]1.) CLM Reference'!$B$5</f>
        <v>1.7754587675560755E-4</v>
      </c>
      <c r="H702" s="46">
        <v>68099.926229999997</v>
      </c>
      <c r="I702" s="39">
        <f>Table3[[#This Row],[Residential CLM $ Collected]]/'[1]1.) CLM Reference'!$B$4</f>
        <v>6.4338173616268436E-4</v>
      </c>
      <c r="J702" s="48">
        <v>15743.06</v>
      </c>
      <c r="K702" s="39">
        <f>Table3[[#This Row],[Residential Incentive Disbursements]]/'[1]1.) CLM Reference'!$B$5</f>
        <v>1.7754587675560755E-4</v>
      </c>
      <c r="L702" s="40">
        <v>0</v>
      </c>
      <c r="M702" s="39">
        <f>Table3[[#This Row],[C&amp;I CLM $ Collected]]/'[1]1.) CLM Reference'!$B$4</f>
        <v>0</v>
      </c>
      <c r="N702" s="48">
        <v>0</v>
      </c>
      <c r="O702" s="39">
        <f>Table3[[#This Row],[C&amp;I Incentive Disbursements]]/'[1]1.) CLM Reference'!$B$5</f>
        <v>0</v>
      </c>
    </row>
    <row r="703" spans="1:15" x14ac:dyDescent="0.25">
      <c r="A703" s="47">
        <v>9001020800</v>
      </c>
      <c r="B703" t="s">
        <v>1805</v>
      </c>
      <c r="C703" t="s">
        <v>1774</v>
      </c>
      <c r="D703" s="46">
        <f>Table3[[#This Row],[Residential CLM $ Collected]]+Table3[[#This Row],[C&amp;I CLM $ Collected]]</f>
        <v>45927.754109999994</v>
      </c>
      <c r="E703" s="39">
        <f>Table3[[#This Row],[CLM $ Collected ]]/'[1]1.) CLM Reference'!$B$4</f>
        <v>4.3390763857138265E-4</v>
      </c>
      <c r="F703" s="46">
        <f>Table3[[#This Row],[Residential Incentive Disbursements]]+Table3[[#This Row],[C&amp;I Incentive Disbursements]]</f>
        <v>4838.68</v>
      </c>
      <c r="G703" s="39">
        <f>Table3[[#This Row],[Incentive Disbursements]]/'[1]1.) CLM Reference'!$B$5</f>
        <v>5.4569294847369141E-5</v>
      </c>
      <c r="H703" s="46">
        <v>45927.754109999994</v>
      </c>
      <c r="I703" s="39">
        <f>Table3[[#This Row],[Residential CLM $ Collected]]/'[1]1.) CLM Reference'!$B$4</f>
        <v>4.3390763857138265E-4</v>
      </c>
      <c r="J703" s="48">
        <v>4838.68</v>
      </c>
      <c r="K703" s="39">
        <f>Table3[[#This Row],[Residential Incentive Disbursements]]/'[1]1.) CLM Reference'!$B$5</f>
        <v>5.4569294847369141E-5</v>
      </c>
      <c r="L703" s="40">
        <v>0</v>
      </c>
      <c r="M703" s="39">
        <f>Table3[[#This Row],[C&amp;I CLM $ Collected]]/'[1]1.) CLM Reference'!$B$4</f>
        <v>0</v>
      </c>
      <c r="N703" s="48">
        <v>0</v>
      </c>
      <c r="O703" s="39">
        <f>Table3[[#This Row],[C&amp;I Incentive Disbursements]]/'[1]1.) CLM Reference'!$B$5</f>
        <v>0</v>
      </c>
    </row>
    <row r="704" spans="1:15" x14ac:dyDescent="0.25">
      <c r="A704" s="47">
        <v>9001020900</v>
      </c>
      <c r="B704" t="s">
        <v>1805</v>
      </c>
      <c r="C704" t="s">
        <v>1774</v>
      </c>
      <c r="D704" s="46">
        <f>Table3[[#This Row],[Residential CLM $ Collected]]+Table3[[#This Row],[C&amp;I CLM $ Collected]]</f>
        <v>79996.045499999993</v>
      </c>
      <c r="E704" s="39">
        <f>Table3[[#This Row],[CLM $ Collected ]]/'[1]1.) CLM Reference'!$B$4</f>
        <v>7.5577166509860252E-4</v>
      </c>
      <c r="F704" s="46">
        <f>Table3[[#This Row],[Residential Incentive Disbursements]]+Table3[[#This Row],[C&amp;I Incentive Disbursements]]</f>
        <v>18050.919999999998</v>
      </c>
      <c r="G704" s="39">
        <f>Table3[[#This Row],[Incentive Disbursements]]/'[1]1.) CLM Reference'!$B$5</f>
        <v>2.0357328357036887E-4</v>
      </c>
      <c r="H704" s="46">
        <v>79996.045499999993</v>
      </c>
      <c r="I704" s="39">
        <f>Table3[[#This Row],[Residential CLM $ Collected]]/'[1]1.) CLM Reference'!$B$4</f>
        <v>7.5577166509860252E-4</v>
      </c>
      <c r="J704" s="48">
        <v>18050.919999999998</v>
      </c>
      <c r="K704" s="39">
        <f>Table3[[#This Row],[Residential Incentive Disbursements]]/'[1]1.) CLM Reference'!$B$5</f>
        <v>2.0357328357036887E-4</v>
      </c>
      <c r="L704" s="40">
        <v>0</v>
      </c>
      <c r="M704" s="39">
        <f>Table3[[#This Row],[C&amp;I CLM $ Collected]]/'[1]1.) CLM Reference'!$B$4</f>
        <v>0</v>
      </c>
      <c r="N704" s="48">
        <v>0</v>
      </c>
      <c r="O704" s="39">
        <f>Table3[[#This Row],[C&amp;I Incentive Disbursements]]/'[1]1.) CLM Reference'!$B$5</f>
        <v>0</v>
      </c>
    </row>
    <row r="705" spans="1:15" x14ac:dyDescent="0.25">
      <c r="A705" s="47">
        <v>9001021000</v>
      </c>
      <c r="B705" t="s">
        <v>1805</v>
      </c>
      <c r="C705" t="s">
        <v>1774</v>
      </c>
      <c r="D705" s="46">
        <f>Table3[[#This Row],[Residential CLM $ Collected]]+Table3[[#This Row],[C&amp;I CLM $ Collected]]</f>
        <v>51501.607919999995</v>
      </c>
      <c r="E705" s="39">
        <f>Table3[[#This Row],[CLM $ Collected ]]/'[1]1.) CLM Reference'!$B$4</f>
        <v>4.8656725128936245E-4</v>
      </c>
      <c r="F705" s="46">
        <f>Table3[[#This Row],[Residential Incentive Disbursements]]+Table3[[#This Row],[C&amp;I Incentive Disbursements]]</f>
        <v>2024.99</v>
      </c>
      <c r="G705" s="39">
        <f>Table3[[#This Row],[Incentive Disbursements]]/'[1]1.) CLM Reference'!$B$5</f>
        <v>2.2837277185714707E-5</v>
      </c>
      <c r="H705" s="46">
        <v>51501.607919999995</v>
      </c>
      <c r="I705" s="39">
        <f>Table3[[#This Row],[Residential CLM $ Collected]]/'[1]1.) CLM Reference'!$B$4</f>
        <v>4.8656725128936245E-4</v>
      </c>
      <c r="J705" s="48">
        <v>2024.99</v>
      </c>
      <c r="K705" s="39">
        <f>Table3[[#This Row],[Residential Incentive Disbursements]]/'[1]1.) CLM Reference'!$B$5</f>
        <v>2.2837277185714707E-5</v>
      </c>
      <c r="L705" s="40">
        <v>0</v>
      </c>
      <c r="M705" s="39">
        <f>Table3[[#This Row],[C&amp;I CLM $ Collected]]/'[1]1.) CLM Reference'!$B$4</f>
        <v>0</v>
      </c>
      <c r="N705" s="48">
        <v>0</v>
      </c>
      <c r="O705" s="39">
        <f>Table3[[#This Row],[C&amp;I Incentive Disbursements]]/'[1]1.) CLM Reference'!$B$5</f>
        <v>0</v>
      </c>
    </row>
    <row r="706" spans="1:15" x14ac:dyDescent="0.25">
      <c r="A706" s="47">
        <v>9001021100</v>
      </c>
      <c r="B706" t="s">
        <v>1805</v>
      </c>
      <c r="C706" t="s">
        <v>1774</v>
      </c>
      <c r="D706" s="46">
        <f>Table3[[#This Row],[Residential CLM $ Collected]]+Table3[[#This Row],[C&amp;I CLM $ Collected]]</f>
        <v>81787.140665999425</v>
      </c>
      <c r="E706" s="39">
        <f>Table3[[#This Row],[CLM $ Collected ]]/'[1]1.) CLM Reference'!$B$4</f>
        <v>7.7269323875260826E-4</v>
      </c>
      <c r="F706" s="46">
        <f>Table3[[#This Row],[Residential Incentive Disbursements]]+Table3[[#This Row],[C&amp;I Incentive Disbursements]]</f>
        <v>6044.9099999999899</v>
      </c>
      <c r="G706" s="39">
        <f>Table3[[#This Row],[Incentive Disbursements]]/'[1]1.) CLM Reference'!$B$5</f>
        <v>6.8172823190582889E-5</v>
      </c>
      <c r="H706" s="46">
        <v>81787.140665999425</v>
      </c>
      <c r="I706" s="39">
        <f>Table3[[#This Row],[Residential CLM $ Collected]]/'[1]1.) CLM Reference'!$B$4</f>
        <v>7.7269323875260826E-4</v>
      </c>
      <c r="J706" s="48">
        <v>6044.9099999999899</v>
      </c>
      <c r="K706" s="39">
        <f>Table3[[#This Row],[Residential Incentive Disbursements]]/'[1]1.) CLM Reference'!$B$5</f>
        <v>6.8172823190582889E-5</v>
      </c>
      <c r="L706" s="40">
        <v>0</v>
      </c>
      <c r="M706" s="39">
        <f>Table3[[#This Row],[C&amp;I CLM $ Collected]]/'[1]1.) CLM Reference'!$B$4</f>
        <v>0</v>
      </c>
      <c r="N706" s="48">
        <v>0</v>
      </c>
      <c r="O706" s="39">
        <f>Table3[[#This Row],[C&amp;I Incentive Disbursements]]/'[1]1.) CLM Reference'!$B$5</f>
        <v>0</v>
      </c>
    </row>
    <row r="707" spans="1:15" x14ac:dyDescent="0.25">
      <c r="A707" s="47">
        <v>9001021200</v>
      </c>
      <c r="B707" t="s">
        <v>1805</v>
      </c>
      <c r="C707" t="s">
        <v>1774</v>
      </c>
      <c r="D707" s="46">
        <f>Table3[[#This Row],[Residential CLM $ Collected]]+Table3[[#This Row],[C&amp;I CLM $ Collected]]</f>
        <v>80036.998775999993</v>
      </c>
      <c r="E707" s="39">
        <f>Table3[[#This Row],[CLM $ Collected ]]/'[1]1.) CLM Reference'!$B$4</f>
        <v>7.5615857579400378E-4</v>
      </c>
      <c r="F707" s="46">
        <f>Table3[[#This Row],[Residential Incentive Disbursements]]+Table3[[#This Row],[C&amp;I Incentive Disbursements]]</f>
        <v>20392.159999999902</v>
      </c>
      <c r="G707" s="39">
        <f>Table3[[#This Row],[Incentive Disbursements]]/'[1]1.) CLM Reference'!$B$5</f>
        <v>2.2997714079350603E-4</v>
      </c>
      <c r="H707" s="46">
        <v>80036.998775999993</v>
      </c>
      <c r="I707" s="39">
        <f>Table3[[#This Row],[Residential CLM $ Collected]]/'[1]1.) CLM Reference'!$B$4</f>
        <v>7.5615857579400378E-4</v>
      </c>
      <c r="J707" s="48">
        <v>20392.159999999902</v>
      </c>
      <c r="K707" s="39">
        <f>Table3[[#This Row],[Residential Incentive Disbursements]]/'[1]1.) CLM Reference'!$B$5</f>
        <v>2.2997714079350603E-4</v>
      </c>
      <c r="L707" s="40">
        <v>0</v>
      </c>
      <c r="M707" s="39">
        <f>Table3[[#This Row],[C&amp;I CLM $ Collected]]/'[1]1.) CLM Reference'!$B$4</f>
        <v>0</v>
      </c>
      <c r="N707" s="48">
        <v>0</v>
      </c>
      <c r="O707" s="39">
        <f>Table3[[#This Row],[C&amp;I Incentive Disbursements]]/'[1]1.) CLM Reference'!$B$5</f>
        <v>0</v>
      </c>
    </row>
    <row r="708" spans="1:15" x14ac:dyDescent="0.25">
      <c r="A708" s="47">
        <v>9001021300</v>
      </c>
      <c r="B708" t="s">
        <v>1805</v>
      </c>
      <c r="C708" t="s">
        <v>1774</v>
      </c>
      <c r="D708" s="46">
        <f>Table3[[#This Row],[Residential CLM $ Collected]]+Table3[[#This Row],[C&amp;I CLM $ Collected]]</f>
        <v>52413.55371</v>
      </c>
      <c r="E708" s="39">
        <f>Table3[[#This Row],[CLM $ Collected ]]/'[1]1.) CLM Reference'!$B$4</f>
        <v>4.9518296202706342E-4</v>
      </c>
      <c r="F708" s="46">
        <f>Table3[[#This Row],[Residential Incentive Disbursements]]+Table3[[#This Row],[C&amp;I Incentive Disbursements]]</f>
        <v>30607.82</v>
      </c>
      <c r="G708" s="39">
        <f>Table3[[#This Row],[Incentive Disbursements]]/'[1]1.) CLM Reference'!$B$5</f>
        <v>3.451865290151864E-4</v>
      </c>
      <c r="H708" s="46">
        <v>52413.55371</v>
      </c>
      <c r="I708" s="39">
        <f>Table3[[#This Row],[Residential CLM $ Collected]]/'[1]1.) CLM Reference'!$B$4</f>
        <v>4.9518296202706342E-4</v>
      </c>
      <c r="J708" s="48">
        <v>30607.82</v>
      </c>
      <c r="K708" s="39">
        <f>Table3[[#This Row],[Residential Incentive Disbursements]]/'[1]1.) CLM Reference'!$B$5</f>
        <v>3.451865290151864E-4</v>
      </c>
      <c r="L708" s="40">
        <v>0</v>
      </c>
      <c r="M708" s="39">
        <f>Table3[[#This Row],[C&amp;I CLM $ Collected]]/'[1]1.) CLM Reference'!$B$4</f>
        <v>0</v>
      </c>
      <c r="N708" s="48">
        <v>0</v>
      </c>
      <c r="O708" s="39">
        <f>Table3[[#This Row],[C&amp;I Incentive Disbursements]]/'[1]1.) CLM Reference'!$B$5</f>
        <v>0</v>
      </c>
    </row>
    <row r="709" spans="1:15" x14ac:dyDescent="0.25">
      <c r="A709" s="47">
        <v>9001021400</v>
      </c>
      <c r="B709" t="s">
        <v>1805</v>
      </c>
      <c r="C709" t="s">
        <v>1774</v>
      </c>
      <c r="D709" s="46">
        <f>Table3[[#This Row],[Residential CLM $ Collected]]+Table3[[#This Row],[C&amp;I CLM $ Collected]]</f>
        <v>66615.66197999999</v>
      </c>
      <c r="E709" s="39">
        <f>Table3[[#This Row],[CLM $ Collected ]]/'[1]1.) CLM Reference'!$B$4</f>
        <v>6.2935898220456735E-4</v>
      </c>
      <c r="F709" s="46">
        <f>Table3[[#This Row],[Residential Incentive Disbursements]]+Table3[[#This Row],[C&amp;I Incentive Disbursements]]</f>
        <v>3117.6599999999899</v>
      </c>
      <c r="G709" s="39">
        <f>Table3[[#This Row],[Incentive Disbursements]]/'[1]1.) CLM Reference'!$B$5</f>
        <v>3.516010725525315E-5</v>
      </c>
      <c r="H709" s="46">
        <v>66615.66197999999</v>
      </c>
      <c r="I709" s="39">
        <f>Table3[[#This Row],[Residential CLM $ Collected]]/'[1]1.) CLM Reference'!$B$4</f>
        <v>6.2935898220456735E-4</v>
      </c>
      <c r="J709" s="48">
        <v>3117.6599999999899</v>
      </c>
      <c r="K709" s="39">
        <f>Table3[[#This Row],[Residential Incentive Disbursements]]/'[1]1.) CLM Reference'!$B$5</f>
        <v>3.516010725525315E-5</v>
      </c>
      <c r="L709" s="40">
        <v>0</v>
      </c>
      <c r="M709" s="39">
        <f>Table3[[#This Row],[C&amp;I CLM $ Collected]]/'[1]1.) CLM Reference'!$B$4</f>
        <v>0</v>
      </c>
      <c r="N709" s="48">
        <v>0</v>
      </c>
      <c r="O709" s="39">
        <f>Table3[[#This Row],[C&amp;I Incentive Disbursements]]/'[1]1.) CLM Reference'!$B$5</f>
        <v>0</v>
      </c>
    </row>
    <row r="710" spans="1:15" x14ac:dyDescent="0.25">
      <c r="A710" s="47">
        <v>9001021500</v>
      </c>
      <c r="B710" t="s">
        <v>1805</v>
      </c>
      <c r="C710" t="s">
        <v>1774</v>
      </c>
      <c r="D710" s="46">
        <f>Table3[[#This Row],[Residential CLM $ Collected]]+Table3[[#This Row],[C&amp;I CLM $ Collected]]</f>
        <v>54343.947734999994</v>
      </c>
      <c r="E710" s="39">
        <f>Table3[[#This Row],[CLM $ Collected ]]/'[1]1.) CLM Reference'!$B$4</f>
        <v>5.1342057736731964E-4</v>
      </c>
      <c r="F710" s="46">
        <f>Table3[[#This Row],[Residential Incentive Disbursements]]+Table3[[#This Row],[C&amp;I Incentive Disbursements]]</f>
        <v>995.60999999999899</v>
      </c>
      <c r="G710" s="39">
        <f>Table3[[#This Row],[Incentive Disbursements]]/'[1]1.) CLM Reference'!$B$5</f>
        <v>1.1228214232598382E-5</v>
      </c>
      <c r="H710" s="46">
        <v>54343.947734999994</v>
      </c>
      <c r="I710" s="39">
        <f>Table3[[#This Row],[Residential CLM $ Collected]]/'[1]1.) CLM Reference'!$B$4</f>
        <v>5.1342057736731964E-4</v>
      </c>
      <c r="J710" s="48">
        <v>995.60999999999899</v>
      </c>
      <c r="K710" s="39">
        <f>Table3[[#This Row],[Residential Incentive Disbursements]]/'[1]1.) CLM Reference'!$B$5</f>
        <v>1.1228214232598382E-5</v>
      </c>
      <c r="L710" s="40">
        <v>0</v>
      </c>
      <c r="M710" s="39">
        <f>Table3[[#This Row],[C&amp;I CLM $ Collected]]/'[1]1.) CLM Reference'!$B$4</f>
        <v>0</v>
      </c>
      <c r="N710" s="48">
        <v>0</v>
      </c>
      <c r="O710" s="39">
        <f>Table3[[#This Row],[C&amp;I Incentive Disbursements]]/'[1]1.) CLM Reference'!$B$5</f>
        <v>0</v>
      </c>
    </row>
    <row r="711" spans="1:15" x14ac:dyDescent="0.25">
      <c r="A711" s="47">
        <v>9001021600</v>
      </c>
      <c r="B711" t="s">
        <v>1805</v>
      </c>
      <c r="C711" t="s">
        <v>1774</v>
      </c>
      <c r="D711" s="46">
        <f>Table3[[#This Row],[Residential CLM $ Collected]]+Table3[[#This Row],[C&amp;I CLM $ Collected]]</f>
        <v>74762.053757999995</v>
      </c>
      <c r="E711" s="39">
        <f>Table3[[#This Row],[CLM $ Collected ]]/'[1]1.) CLM Reference'!$B$4</f>
        <v>7.0632293761164599E-4</v>
      </c>
      <c r="F711" s="46">
        <f>Table3[[#This Row],[Residential Incentive Disbursements]]+Table3[[#This Row],[C&amp;I Incentive Disbursements]]</f>
        <v>1161.51</v>
      </c>
      <c r="G711" s="39">
        <f>Table3[[#This Row],[Incentive Disbursements]]/'[1]1.) CLM Reference'!$B$5</f>
        <v>1.3099188551044443E-5</v>
      </c>
      <c r="H711" s="46">
        <v>74762.053757999995</v>
      </c>
      <c r="I711" s="39">
        <f>Table3[[#This Row],[Residential CLM $ Collected]]/'[1]1.) CLM Reference'!$B$4</f>
        <v>7.0632293761164599E-4</v>
      </c>
      <c r="J711" s="48">
        <v>1161.51</v>
      </c>
      <c r="K711" s="39">
        <f>Table3[[#This Row],[Residential Incentive Disbursements]]/'[1]1.) CLM Reference'!$B$5</f>
        <v>1.3099188551044443E-5</v>
      </c>
      <c r="L711" s="40">
        <v>0</v>
      </c>
      <c r="M711" s="39">
        <f>Table3[[#This Row],[C&amp;I CLM $ Collected]]/'[1]1.) CLM Reference'!$B$4</f>
        <v>0</v>
      </c>
      <c r="N711" s="48">
        <v>0</v>
      </c>
      <c r="O711" s="39">
        <f>Table3[[#This Row],[C&amp;I Incentive Disbursements]]/'[1]1.) CLM Reference'!$B$5</f>
        <v>0</v>
      </c>
    </row>
    <row r="712" spans="1:15" x14ac:dyDescent="0.25">
      <c r="A712" s="47">
        <v>9001021700</v>
      </c>
      <c r="B712" t="s">
        <v>1805</v>
      </c>
      <c r="C712" t="s">
        <v>1774</v>
      </c>
      <c r="D712" s="46">
        <f>Table3[[#This Row],[Residential CLM $ Collected]]+Table3[[#This Row],[C&amp;I CLM $ Collected]]</f>
        <v>80066.657412</v>
      </c>
      <c r="E712" s="39">
        <f>Table3[[#This Row],[CLM $ Collected ]]/'[1]1.) CLM Reference'!$B$4</f>
        <v>7.5643877910373217E-4</v>
      </c>
      <c r="F712" s="46">
        <f>Table3[[#This Row],[Residential Incentive Disbursements]]+Table3[[#This Row],[C&amp;I Incentive Disbursements]]</f>
        <v>9224.0599999999904</v>
      </c>
      <c r="G712" s="39">
        <f>Table3[[#This Row],[Incentive Disbursements]]/'[1]1.) CLM Reference'!$B$5</f>
        <v>1.0402639766006912E-4</v>
      </c>
      <c r="H712" s="46">
        <v>80066.657412</v>
      </c>
      <c r="I712" s="39">
        <f>Table3[[#This Row],[Residential CLM $ Collected]]/'[1]1.) CLM Reference'!$B$4</f>
        <v>7.5643877910373217E-4</v>
      </c>
      <c r="J712" s="48">
        <v>9224.0599999999904</v>
      </c>
      <c r="K712" s="39">
        <f>Table3[[#This Row],[Residential Incentive Disbursements]]/'[1]1.) CLM Reference'!$B$5</f>
        <v>1.0402639766006912E-4</v>
      </c>
      <c r="L712" s="40">
        <v>0</v>
      </c>
      <c r="M712" s="39">
        <f>Table3[[#This Row],[C&amp;I CLM $ Collected]]/'[1]1.) CLM Reference'!$B$4</f>
        <v>0</v>
      </c>
      <c r="N712" s="48">
        <v>0</v>
      </c>
      <c r="O712" s="39">
        <f>Table3[[#This Row],[C&amp;I Incentive Disbursements]]/'[1]1.) CLM Reference'!$B$5</f>
        <v>0</v>
      </c>
    </row>
    <row r="713" spans="1:15" x14ac:dyDescent="0.25">
      <c r="A713" s="47">
        <v>9001021801</v>
      </c>
      <c r="B713" t="s">
        <v>1805</v>
      </c>
      <c r="C713" t="s">
        <v>1774</v>
      </c>
      <c r="D713" s="46">
        <f>Table3[[#This Row],[Residential CLM $ Collected]]+Table3[[#This Row],[C&amp;I CLM $ Collected]]</f>
        <v>48365.043299999998</v>
      </c>
      <c r="E713" s="39">
        <f>Table3[[#This Row],[CLM $ Collected ]]/'[1]1.) CLM Reference'!$B$4</f>
        <v>4.569342031714181E-4</v>
      </c>
      <c r="F713" s="46">
        <f>Table3[[#This Row],[Residential Incentive Disbursements]]+Table3[[#This Row],[C&amp;I Incentive Disbursements]]</f>
        <v>2399.5100000000002</v>
      </c>
      <c r="G713" s="39">
        <f>Table3[[#This Row],[Incentive Disbursements]]/'[1]1.) CLM Reference'!$B$5</f>
        <v>2.7061010167899248E-5</v>
      </c>
      <c r="H713" s="46">
        <v>48365.043299999998</v>
      </c>
      <c r="I713" s="39">
        <f>Table3[[#This Row],[Residential CLM $ Collected]]/'[1]1.) CLM Reference'!$B$4</f>
        <v>4.569342031714181E-4</v>
      </c>
      <c r="J713" s="48">
        <v>2399.5100000000002</v>
      </c>
      <c r="K713" s="39">
        <f>Table3[[#This Row],[Residential Incentive Disbursements]]/'[1]1.) CLM Reference'!$B$5</f>
        <v>2.7061010167899248E-5</v>
      </c>
      <c r="L713" s="40">
        <v>0</v>
      </c>
      <c r="M713" s="39">
        <f>Table3[[#This Row],[C&amp;I CLM $ Collected]]/'[1]1.) CLM Reference'!$B$4</f>
        <v>0</v>
      </c>
      <c r="N713" s="48">
        <v>0</v>
      </c>
      <c r="O713" s="39">
        <f>Table3[[#This Row],[C&amp;I Incentive Disbursements]]/'[1]1.) CLM Reference'!$B$5</f>
        <v>0</v>
      </c>
    </row>
    <row r="714" spans="1:15" x14ac:dyDescent="0.25">
      <c r="A714" s="47">
        <v>9001021802</v>
      </c>
      <c r="B714" t="s">
        <v>1805</v>
      </c>
      <c r="C714" t="s">
        <v>1774</v>
      </c>
      <c r="D714" s="46">
        <f>Table3[[#This Row],[Residential CLM $ Collected]]+Table3[[#This Row],[C&amp;I CLM $ Collected]]</f>
        <v>56488.588946999946</v>
      </c>
      <c r="E714" s="39">
        <f>Table3[[#This Row],[CLM $ Collected ]]/'[1]1.) CLM Reference'!$B$4</f>
        <v>5.3368231717834929E-4</v>
      </c>
      <c r="F714" s="46">
        <f>Table3[[#This Row],[Residential Incentive Disbursements]]+Table3[[#This Row],[C&amp;I Incentive Disbursements]]</f>
        <v>1641.15</v>
      </c>
      <c r="G714" s="39">
        <f>Table3[[#This Row],[Incentive Disbursements]]/'[1]1.) CLM Reference'!$B$5</f>
        <v>1.8508435821083408E-5</v>
      </c>
      <c r="H714" s="46">
        <v>56488.588946999946</v>
      </c>
      <c r="I714" s="39">
        <f>Table3[[#This Row],[Residential CLM $ Collected]]/'[1]1.) CLM Reference'!$B$4</f>
        <v>5.3368231717834929E-4</v>
      </c>
      <c r="J714" s="48">
        <v>1641.15</v>
      </c>
      <c r="K714" s="39">
        <f>Table3[[#This Row],[Residential Incentive Disbursements]]/'[1]1.) CLM Reference'!$B$5</f>
        <v>1.8508435821083408E-5</v>
      </c>
      <c r="L714" s="40">
        <v>0</v>
      </c>
      <c r="M714" s="39">
        <f>Table3[[#This Row],[C&amp;I CLM $ Collected]]/'[1]1.) CLM Reference'!$B$4</f>
        <v>0</v>
      </c>
      <c r="N714" s="48">
        <v>0</v>
      </c>
      <c r="O714" s="39">
        <f>Table3[[#This Row],[C&amp;I Incentive Disbursements]]/'[1]1.) CLM Reference'!$B$5</f>
        <v>0</v>
      </c>
    </row>
    <row r="715" spans="1:15" x14ac:dyDescent="0.25">
      <c r="A715" s="47">
        <v>9001021900</v>
      </c>
      <c r="B715" t="s">
        <v>1805</v>
      </c>
      <c r="C715" t="s">
        <v>1774</v>
      </c>
      <c r="D715" s="46">
        <f>Table3[[#This Row],[Residential CLM $ Collected]]+Table3[[#This Row],[C&amp;I CLM $ Collected]]</f>
        <v>88030.129319999993</v>
      </c>
      <c r="E715" s="39">
        <f>Table3[[#This Row],[CLM $ Collected ]]/'[1]1.) CLM Reference'!$B$4</f>
        <v>8.3167457840177495E-4</v>
      </c>
      <c r="F715" s="46">
        <f>Table3[[#This Row],[Residential Incentive Disbursements]]+Table3[[#This Row],[C&amp;I Incentive Disbursements]]</f>
        <v>11135.7299999999</v>
      </c>
      <c r="G715" s="39">
        <f>Table3[[#This Row],[Incentive Disbursements]]/'[1]1.) CLM Reference'!$B$5</f>
        <v>1.2558568322573274E-4</v>
      </c>
      <c r="H715" s="46">
        <v>88030.129319999993</v>
      </c>
      <c r="I715" s="39">
        <f>Table3[[#This Row],[Residential CLM $ Collected]]/'[1]1.) CLM Reference'!$B$4</f>
        <v>8.3167457840177495E-4</v>
      </c>
      <c r="J715" s="48">
        <v>11135.7299999999</v>
      </c>
      <c r="K715" s="39">
        <f>Table3[[#This Row],[Residential Incentive Disbursements]]/'[1]1.) CLM Reference'!$B$5</f>
        <v>1.2558568322573274E-4</v>
      </c>
      <c r="L715" s="40">
        <v>0</v>
      </c>
      <c r="M715" s="39">
        <f>Table3[[#This Row],[C&amp;I CLM $ Collected]]/'[1]1.) CLM Reference'!$B$4</f>
        <v>0</v>
      </c>
      <c r="N715" s="48">
        <v>0</v>
      </c>
      <c r="O715" s="39">
        <f>Table3[[#This Row],[C&amp;I Incentive Disbursements]]/'[1]1.) CLM Reference'!$B$5</f>
        <v>0</v>
      </c>
    </row>
    <row r="716" spans="1:15" x14ac:dyDescent="0.25">
      <c r="A716" s="47">
        <v>9001022000</v>
      </c>
      <c r="B716" t="s">
        <v>1805</v>
      </c>
      <c r="C716" t="s">
        <v>1774</v>
      </c>
      <c r="D716" s="46">
        <f>Table3[[#This Row],[Residential CLM $ Collected]]+Table3[[#This Row],[C&amp;I CLM $ Collected]]</f>
        <v>26891.607959999998</v>
      </c>
      <c r="E716" s="39">
        <f>Table3[[#This Row],[CLM $ Collected ]]/'[1]1.) CLM Reference'!$B$4</f>
        <v>2.5406150014137925E-4</v>
      </c>
      <c r="F716" s="46">
        <f>Table3[[#This Row],[Residential Incentive Disbursements]]+Table3[[#This Row],[C&amp;I Incentive Disbursements]]</f>
        <v>1376.8299999999899</v>
      </c>
      <c r="G716" s="39">
        <f>Table3[[#This Row],[Incentive Disbursements]]/'[1]1.) CLM Reference'!$B$5</f>
        <v>1.5527507961820724E-5</v>
      </c>
      <c r="H716" s="46">
        <v>26891.607959999998</v>
      </c>
      <c r="I716" s="39">
        <f>Table3[[#This Row],[Residential CLM $ Collected]]/'[1]1.) CLM Reference'!$B$4</f>
        <v>2.5406150014137925E-4</v>
      </c>
      <c r="J716" s="48">
        <v>1376.8299999999899</v>
      </c>
      <c r="K716" s="39">
        <f>Table3[[#This Row],[Residential Incentive Disbursements]]/'[1]1.) CLM Reference'!$B$5</f>
        <v>1.5527507961820724E-5</v>
      </c>
      <c r="L716" s="40">
        <v>0</v>
      </c>
      <c r="M716" s="39">
        <f>Table3[[#This Row],[C&amp;I CLM $ Collected]]/'[1]1.) CLM Reference'!$B$4</f>
        <v>0</v>
      </c>
      <c r="N716" s="48">
        <v>0</v>
      </c>
      <c r="O716" s="39">
        <f>Table3[[#This Row],[C&amp;I Incentive Disbursements]]/'[1]1.) CLM Reference'!$B$5</f>
        <v>0</v>
      </c>
    </row>
    <row r="717" spans="1:15" x14ac:dyDescent="0.25">
      <c r="A717" s="47">
        <v>9001022100</v>
      </c>
      <c r="B717" t="s">
        <v>1805</v>
      </c>
      <c r="C717" t="s">
        <v>1774</v>
      </c>
      <c r="D717" s="46">
        <f>Table3[[#This Row],[Residential CLM $ Collected]]+Table3[[#This Row],[C&amp;I CLM $ Collected]]</f>
        <v>66985.665767999992</v>
      </c>
      <c r="E717" s="39">
        <f>Table3[[#This Row],[CLM $ Collected ]]/'[1]1.) CLM Reference'!$B$4</f>
        <v>6.3285463473591094E-4</v>
      </c>
      <c r="F717" s="46">
        <f>Table3[[#This Row],[Residential Incentive Disbursements]]+Table3[[#This Row],[C&amp;I Incentive Disbursements]]</f>
        <v>2627.72999999999</v>
      </c>
      <c r="G717" s="39">
        <f>Table3[[#This Row],[Incentive Disbursements]]/'[1]1.) CLM Reference'!$B$5</f>
        <v>2.9634812211032091E-5</v>
      </c>
      <c r="H717" s="46">
        <v>66985.665767999992</v>
      </c>
      <c r="I717" s="39">
        <f>Table3[[#This Row],[Residential CLM $ Collected]]/'[1]1.) CLM Reference'!$B$4</f>
        <v>6.3285463473591094E-4</v>
      </c>
      <c r="J717" s="48">
        <v>2627.72999999999</v>
      </c>
      <c r="K717" s="39">
        <f>Table3[[#This Row],[Residential Incentive Disbursements]]/'[1]1.) CLM Reference'!$B$5</f>
        <v>2.9634812211032091E-5</v>
      </c>
      <c r="L717" s="40">
        <v>0</v>
      </c>
      <c r="M717" s="39">
        <f>Table3[[#This Row],[C&amp;I CLM $ Collected]]/'[1]1.) CLM Reference'!$B$4</f>
        <v>0</v>
      </c>
      <c r="N717" s="48">
        <v>0</v>
      </c>
      <c r="O717" s="39">
        <f>Table3[[#This Row],[C&amp;I Incentive Disbursements]]/'[1]1.) CLM Reference'!$B$5</f>
        <v>0</v>
      </c>
    </row>
    <row r="718" spans="1:15" x14ac:dyDescent="0.25">
      <c r="A718" s="47">
        <v>9001022200</v>
      </c>
      <c r="B718" t="s">
        <v>1805</v>
      </c>
      <c r="C718" t="s">
        <v>1774</v>
      </c>
      <c r="D718" s="46">
        <f>Table3[[#This Row],[Residential CLM $ Collected]]+Table3[[#This Row],[C&amp;I CLM $ Collected]]</f>
        <v>59556.052709999996</v>
      </c>
      <c r="E718" s="39">
        <f>Table3[[#This Row],[CLM $ Collected ]]/'[1]1.) CLM Reference'!$B$4</f>
        <v>5.6266252715375588E-4</v>
      </c>
      <c r="F718" s="46">
        <f>Table3[[#This Row],[Residential Incentive Disbursements]]+Table3[[#This Row],[C&amp;I Incentive Disbursements]]</f>
        <v>5590.86</v>
      </c>
      <c r="G718" s="39">
        <f>Table3[[#This Row],[Incentive Disbursements]]/'[1]1.) CLM Reference'!$B$5</f>
        <v>6.3052172863335088E-5</v>
      </c>
      <c r="H718" s="46">
        <v>59556.052709999996</v>
      </c>
      <c r="I718" s="39">
        <f>Table3[[#This Row],[Residential CLM $ Collected]]/'[1]1.) CLM Reference'!$B$4</f>
        <v>5.6266252715375588E-4</v>
      </c>
      <c r="J718" s="48">
        <v>5590.86</v>
      </c>
      <c r="K718" s="39">
        <f>Table3[[#This Row],[Residential Incentive Disbursements]]/'[1]1.) CLM Reference'!$B$5</f>
        <v>6.3052172863335088E-5</v>
      </c>
      <c r="L718" s="40">
        <v>0</v>
      </c>
      <c r="M718" s="39">
        <f>Table3[[#This Row],[C&amp;I CLM $ Collected]]/'[1]1.) CLM Reference'!$B$4</f>
        <v>0</v>
      </c>
      <c r="N718" s="48">
        <v>0</v>
      </c>
      <c r="O718" s="39">
        <f>Table3[[#This Row],[C&amp;I Incentive Disbursements]]/'[1]1.) CLM Reference'!$B$5</f>
        <v>0</v>
      </c>
    </row>
    <row r="719" spans="1:15" x14ac:dyDescent="0.25">
      <c r="A719" s="47">
        <v>9001022300</v>
      </c>
      <c r="B719" t="s">
        <v>1805</v>
      </c>
      <c r="C719" t="s">
        <v>1774</v>
      </c>
      <c r="D719" s="46">
        <f>Table3[[#This Row],[Residential CLM $ Collected]]+Table3[[#This Row],[C&amp;I CLM $ Collected]]</f>
        <v>63081.375209999998</v>
      </c>
      <c r="E719" s="39">
        <f>Table3[[#This Row],[CLM $ Collected ]]/'[1]1.) CLM Reference'!$B$4</f>
        <v>5.9596840920306997E-4</v>
      </c>
      <c r="F719" s="46">
        <f>Table3[[#This Row],[Residential Incentive Disbursements]]+Table3[[#This Row],[C&amp;I Incentive Disbursements]]</f>
        <v>1578.29</v>
      </c>
      <c r="G719" s="39">
        <f>Table3[[#This Row],[Incentive Disbursements]]/'[1]1.) CLM Reference'!$B$5</f>
        <v>1.7799518125739714E-5</v>
      </c>
      <c r="H719" s="46">
        <v>63081.375209999998</v>
      </c>
      <c r="I719" s="39">
        <f>Table3[[#This Row],[Residential CLM $ Collected]]/'[1]1.) CLM Reference'!$B$4</f>
        <v>5.9596840920306997E-4</v>
      </c>
      <c r="J719" s="48">
        <v>1578.29</v>
      </c>
      <c r="K719" s="39">
        <f>Table3[[#This Row],[Residential Incentive Disbursements]]/'[1]1.) CLM Reference'!$B$5</f>
        <v>1.7799518125739714E-5</v>
      </c>
      <c r="L719" s="40">
        <v>0</v>
      </c>
      <c r="M719" s="39">
        <f>Table3[[#This Row],[C&amp;I CLM $ Collected]]/'[1]1.) CLM Reference'!$B$4</f>
        <v>0</v>
      </c>
      <c r="N719" s="48">
        <v>0</v>
      </c>
      <c r="O719" s="39">
        <f>Table3[[#This Row],[C&amp;I Incentive Disbursements]]/'[1]1.) CLM Reference'!$B$5</f>
        <v>0</v>
      </c>
    </row>
    <row r="720" spans="1:15" x14ac:dyDescent="0.25">
      <c r="A720" s="47">
        <v>9001022400</v>
      </c>
      <c r="B720" t="s">
        <v>1805</v>
      </c>
      <c r="C720" t="s">
        <v>1774</v>
      </c>
      <c r="D720" s="46">
        <f>Table3[[#This Row],[Residential CLM $ Collected]]+Table3[[#This Row],[C&amp;I CLM $ Collected]]</f>
        <v>48902.326829999998</v>
      </c>
      <c r="E720" s="39">
        <f>Table3[[#This Row],[CLM $ Collected ]]/'[1]1.) CLM Reference'!$B$4</f>
        <v>4.6201024993798177E-4</v>
      </c>
      <c r="F720" s="46">
        <f>Table3[[#This Row],[Residential Incentive Disbursements]]+Table3[[#This Row],[C&amp;I Incentive Disbursements]]</f>
        <v>4240.4899999999898</v>
      </c>
      <c r="G720" s="39">
        <f>Table3[[#This Row],[Incentive Disbursements]]/'[1]1.) CLM Reference'!$B$5</f>
        <v>4.7823073463696673E-5</v>
      </c>
      <c r="H720" s="46">
        <v>48902.326829999998</v>
      </c>
      <c r="I720" s="39">
        <f>Table3[[#This Row],[Residential CLM $ Collected]]/'[1]1.) CLM Reference'!$B$4</f>
        <v>4.6201024993798177E-4</v>
      </c>
      <c r="J720" s="48">
        <v>4240.4899999999898</v>
      </c>
      <c r="K720" s="39">
        <f>Table3[[#This Row],[Residential Incentive Disbursements]]/'[1]1.) CLM Reference'!$B$5</f>
        <v>4.7823073463696673E-5</v>
      </c>
      <c r="L720" s="40">
        <v>0</v>
      </c>
      <c r="M720" s="39">
        <f>Table3[[#This Row],[C&amp;I CLM $ Collected]]/'[1]1.) CLM Reference'!$B$4</f>
        <v>0</v>
      </c>
      <c r="N720" s="48">
        <v>0</v>
      </c>
      <c r="O720" s="39">
        <f>Table3[[#This Row],[C&amp;I Incentive Disbursements]]/'[1]1.) CLM Reference'!$B$5</f>
        <v>0</v>
      </c>
    </row>
    <row r="721" spans="1:15" x14ac:dyDescent="0.25">
      <c r="A721" s="47">
        <v>9015907200</v>
      </c>
      <c r="B721" t="s">
        <v>1804</v>
      </c>
      <c r="C721" t="s">
        <v>1774</v>
      </c>
      <c r="D721" s="46">
        <f>Table3[[#This Row],[Residential CLM $ Collected]]+Table3[[#This Row],[C&amp;I CLM $ Collected]]</f>
        <v>503.83052999999995</v>
      </c>
      <c r="E721" s="39">
        <f>Table3[[#This Row],[CLM $ Collected ]]/'[1]1.) CLM Reference'!$B$4</f>
        <v>4.7599957748612888E-6</v>
      </c>
      <c r="F721" s="46">
        <f>Table3[[#This Row],[Residential Incentive Disbursements]]+Table3[[#This Row],[C&amp;I Incentive Disbursements]]</f>
        <v>0</v>
      </c>
      <c r="G721" s="39">
        <f>Table3[[#This Row],[Incentive Disbursements]]/'[1]1.) CLM Reference'!$B$5</f>
        <v>0</v>
      </c>
      <c r="H721" s="46">
        <v>503.83052999999995</v>
      </c>
      <c r="I721" s="39">
        <f>Table3[[#This Row],[Residential CLM $ Collected]]/'[1]1.) CLM Reference'!$B$4</f>
        <v>4.7599957748612888E-6</v>
      </c>
      <c r="J721" s="48">
        <v>0</v>
      </c>
      <c r="K721" s="39">
        <f>Table3[[#This Row],[Residential Incentive Disbursements]]/'[1]1.) CLM Reference'!$B$5</f>
        <v>0</v>
      </c>
      <c r="L721" s="40">
        <v>0</v>
      </c>
      <c r="M721" s="39">
        <f>Table3[[#This Row],[C&amp;I CLM $ Collected]]/'[1]1.) CLM Reference'!$B$4</f>
        <v>0</v>
      </c>
      <c r="N721" s="48">
        <v>0</v>
      </c>
      <c r="O721" s="39">
        <f>Table3[[#This Row],[C&amp;I Incentive Disbursements]]/'[1]1.) CLM Reference'!$B$5</f>
        <v>0</v>
      </c>
    </row>
    <row r="722" spans="1:15" x14ac:dyDescent="0.25">
      <c r="A722" s="47">
        <v>9015908100</v>
      </c>
      <c r="B722" t="s">
        <v>1804</v>
      </c>
      <c r="C722" t="s">
        <v>1774</v>
      </c>
      <c r="D722" s="46">
        <f>Table3[[#This Row],[Residential CLM $ Collected]]+Table3[[#This Row],[C&amp;I CLM $ Collected]]</f>
        <v>83747.063483999431</v>
      </c>
      <c r="E722" s="39">
        <f>Table3[[#This Row],[CLM $ Collected ]]/'[1]1.) CLM Reference'!$B$4</f>
        <v>7.9120983069620135E-4</v>
      </c>
      <c r="F722" s="46">
        <f>Table3[[#This Row],[Residential Incentive Disbursements]]+Table3[[#This Row],[C&amp;I Incentive Disbursements]]</f>
        <v>41413.379999999903</v>
      </c>
      <c r="G722" s="39">
        <f>Table3[[#This Row],[Incentive Disbursements]]/'[1]1.) CLM Reference'!$B$5</f>
        <v>4.6704864629323179E-4</v>
      </c>
      <c r="H722" s="46">
        <v>74440.420172999424</v>
      </c>
      <c r="I722" s="39">
        <f>Table3[[#This Row],[Residential CLM $ Collected]]/'[1]1.) CLM Reference'!$B$4</f>
        <v>7.0328426803031624E-4</v>
      </c>
      <c r="J722" s="48">
        <v>38668.379999999903</v>
      </c>
      <c r="K722" s="39">
        <f>Table3[[#This Row],[Residential Incentive Disbursements]]/'[1]1.) CLM Reference'!$B$5</f>
        <v>4.3609129545456749E-4</v>
      </c>
      <c r="L722" s="40">
        <v>9306.6433109999998</v>
      </c>
      <c r="M722" s="39">
        <f>Table3[[#This Row],[C&amp;I CLM $ Collected]]/'[1]1.) CLM Reference'!$B$4</f>
        <v>8.7925562665885045E-5</v>
      </c>
      <c r="N722" s="48">
        <v>2745</v>
      </c>
      <c r="O722" s="39">
        <f>Table3[[#This Row],[C&amp;I Incentive Disbursements]]/'[1]1.) CLM Reference'!$B$5</f>
        <v>3.0957350838664322E-5</v>
      </c>
    </row>
    <row r="723" spans="1:15" x14ac:dyDescent="0.25">
      <c r="A723" s="47">
        <v>9011702100</v>
      </c>
      <c r="B723" t="s">
        <v>1803</v>
      </c>
      <c r="C723" t="s">
        <v>1774</v>
      </c>
      <c r="D723" s="46">
        <f>Table3[[#This Row],[Residential CLM $ Collected]]+Table3[[#This Row],[C&amp;I CLM $ Collected]]</f>
        <v>50009.280930000001</v>
      </c>
      <c r="E723" s="39">
        <f>Table3[[#This Row],[CLM $ Collected ]]/'[1]1.) CLM Reference'!$B$4</f>
        <v>4.7246832368544881E-4</v>
      </c>
      <c r="F723" s="46">
        <f>Table3[[#This Row],[Residential Incentive Disbursements]]+Table3[[#This Row],[C&amp;I Incentive Disbursements]]</f>
        <v>15285.98</v>
      </c>
      <c r="G723" s="39">
        <f>Table3[[#This Row],[Incentive Disbursements]]/'[1]1.) CLM Reference'!$B$5</f>
        <v>1.7239105492634099E-4</v>
      </c>
      <c r="H723" s="46">
        <v>50009.280930000001</v>
      </c>
      <c r="I723" s="39">
        <f>Table3[[#This Row],[Residential CLM $ Collected]]/'[1]1.) CLM Reference'!$B$4</f>
        <v>4.7246832368544881E-4</v>
      </c>
      <c r="J723" s="48">
        <v>15285.98</v>
      </c>
      <c r="K723" s="39">
        <f>Table3[[#This Row],[Residential Incentive Disbursements]]/'[1]1.) CLM Reference'!$B$5</f>
        <v>1.7239105492634099E-4</v>
      </c>
      <c r="L723" s="40">
        <v>0</v>
      </c>
      <c r="M723" s="39">
        <f>Table3[[#This Row],[C&amp;I CLM $ Collected]]/'[1]1.) CLM Reference'!$B$4</f>
        <v>0</v>
      </c>
      <c r="N723" s="48">
        <v>0</v>
      </c>
      <c r="O723" s="39">
        <f>Table3[[#This Row],[C&amp;I Incentive Disbursements]]/'[1]1.) CLM Reference'!$B$5</f>
        <v>0</v>
      </c>
    </row>
    <row r="724" spans="1:15" x14ac:dyDescent="0.25">
      <c r="A724" s="47">
        <v>9011702800</v>
      </c>
      <c r="B724" t="s">
        <v>1803</v>
      </c>
      <c r="C724" t="s">
        <v>1774</v>
      </c>
      <c r="D724" s="46">
        <f>Table3[[#This Row],[Residential CLM $ Collected]]+Table3[[#This Row],[C&amp;I CLM $ Collected]]</f>
        <v>18350.104499999998</v>
      </c>
      <c r="E724" s="39">
        <f>Table3[[#This Row],[CLM $ Collected ]]/'[1]1.) CLM Reference'!$B$4</f>
        <v>1.7336468254169335E-4</v>
      </c>
      <c r="F724" s="46">
        <f>Table3[[#This Row],[Residential Incentive Disbursements]]+Table3[[#This Row],[C&amp;I Incentive Disbursements]]</f>
        <v>6353.87</v>
      </c>
      <c r="G724" s="39">
        <f>Table3[[#This Row],[Incentive Disbursements]]/'[1]1.) CLM Reference'!$B$5</f>
        <v>7.1657188624139916E-5</v>
      </c>
      <c r="H724" s="46">
        <v>18350.104499999998</v>
      </c>
      <c r="I724" s="39">
        <f>Table3[[#This Row],[Residential CLM $ Collected]]/'[1]1.) CLM Reference'!$B$4</f>
        <v>1.7336468254169335E-4</v>
      </c>
      <c r="J724" s="48">
        <v>6353.87</v>
      </c>
      <c r="K724" s="39">
        <f>Table3[[#This Row],[Residential Incentive Disbursements]]/'[1]1.) CLM Reference'!$B$5</f>
        <v>7.1657188624139916E-5</v>
      </c>
      <c r="L724" s="40">
        <v>0</v>
      </c>
      <c r="M724" s="39">
        <f>Table3[[#This Row],[C&amp;I CLM $ Collected]]/'[1]1.) CLM Reference'!$B$4</f>
        <v>0</v>
      </c>
      <c r="N724" s="48">
        <v>0</v>
      </c>
      <c r="O724" s="39">
        <f>Table3[[#This Row],[C&amp;I Incentive Disbursements]]/'[1]1.) CLM Reference'!$B$5</f>
        <v>0</v>
      </c>
    </row>
    <row r="725" spans="1:15" x14ac:dyDescent="0.25">
      <c r="A725" s="47">
        <v>9011702900</v>
      </c>
      <c r="B725" t="s">
        <v>1803</v>
      </c>
      <c r="C725" t="s">
        <v>1774</v>
      </c>
      <c r="D725" s="46">
        <f>Table3[[#This Row],[Residential CLM $ Collected]]+Table3[[#This Row],[C&amp;I CLM $ Collected]]</f>
        <v>1225.55349</v>
      </c>
      <c r="E725" s="39">
        <f>Table3[[#This Row],[CLM $ Collected ]]/'[1]1.) CLM Reference'!$B$4</f>
        <v>1.1578554864998965E-5</v>
      </c>
      <c r="F725" s="46">
        <f>Table3[[#This Row],[Residential Incentive Disbursements]]+Table3[[#This Row],[C&amp;I Incentive Disbursements]]</f>
        <v>856.68999999999903</v>
      </c>
      <c r="G725" s="39">
        <f>Table3[[#This Row],[Incentive Disbursements]]/'[1]1.) CLM Reference'!$B$5</f>
        <v>9.6615128925228806E-6</v>
      </c>
      <c r="H725" s="46">
        <v>1225.55349</v>
      </c>
      <c r="I725" s="39">
        <f>Table3[[#This Row],[Residential CLM $ Collected]]/'[1]1.) CLM Reference'!$B$4</f>
        <v>1.1578554864998965E-5</v>
      </c>
      <c r="J725" s="48">
        <v>856.68999999999903</v>
      </c>
      <c r="K725" s="39">
        <f>Table3[[#This Row],[Residential Incentive Disbursements]]/'[1]1.) CLM Reference'!$B$5</f>
        <v>9.6615128925228806E-6</v>
      </c>
      <c r="L725" s="40">
        <v>0</v>
      </c>
      <c r="M725" s="39">
        <f>Table3[[#This Row],[C&amp;I CLM $ Collected]]/'[1]1.) CLM Reference'!$B$4</f>
        <v>0</v>
      </c>
      <c r="N725" s="48">
        <v>0</v>
      </c>
      <c r="O725" s="39">
        <f>Table3[[#This Row],[C&amp;I Incentive Disbursements]]/'[1]1.) CLM Reference'!$B$5</f>
        <v>0</v>
      </c>
    </row>
    <row r="726" spans="1:15" x14ac:dyDescent="0.25">
      <c r="A726" s="47">
        <v>9011703000</v>
      </c>
      <c r="B726" t="s">
        <v>1803</v>
      </c>
      <c r="C726" t="s">
        <v>1774</v>
      </c>
      <c r="D726" s="46">
        <f>Table3[[#This Row],[Residential CLM $ Collected]]+Table3[[#This Row],[C&amp;I CLM $ Collected]]</f>
        <v>63963.973079999996</v>
      </c>
      <c r="E726" s="39">
        <f>Table3[[#This Row],[CLM $ Collected ]]/'[1]1.) CLM Reference'!$B$4</f>
        <v>6.0430685215550793E-4</v>
      </c>
      <c r="F726" s="46">
        <f>Table3[[#This Row],[Residential Incentive Disbursements]]+Table3[[#This Row],[C&amp;I Incentive Disbursements]]</f>
        <v>15689.2499999999</v>
      </c>
      <c r="G726" s="39">
        <f>Table3[[#This Row],[Incentive Disbursements]]/'[1]1.) CLM Reference'!$B$5</f>
        <v>1.769390224573811E-4</v>
      </c>
      <c r="H726" s="46">
        <v>63963.973079999996</v>
      </c>
      <c r="I726" s="39">
        <f>Table3[[#This Row],[Residential CLM $ Collected]]/'[1]1.) CLM Reference'!$B$4</f>
        <v>6.0430685215550793E-4</v>
      </c>
      <c r="J726" s="48">
        <v>15689.2499999999</v>
      </c>
      <c r="K726" s="39">
        <f>Table3[[#This Row],[Residential Incentive Disbursements]]/'[1]1.) CLM Reference'!$B$5</f>
        <v>1.769390224573811E-4</v>
      </c>
      <c r="L726" s="40">
        <v>0</v>
      </c>
      <c r="M726" s="39">
        <f>Table3[[#This Row],[C&amp;I CLM $ Collected]]/'[1]1.) CLM Reference'!$B$4</f>
        <v>0</v>
      </c>
      <c r="N726" s="48">
        <v>0</v>
      </c>
      <c r="O726" s="39">
        <f>Table3[[#This Row],[C&amp;I Incentive Disbursements]]/'[1]1.) CLM Reference'!$B$5</f>
        <v>0</v>
      </c>
    </row>
    <row r="727" spans="1:15" x14ac:dyDescent="0.25">
      <c r="A727" s="47">
        <v>9011705101</v>
      </c>
      <c r="B727" t="s">
        <v>1803</v>
      </c>
      <c r="C727" t="s">
        <v>1774</v>
      </c>
      <c r="D727" s="46">
        <f>Table3[[#This Row],[Residential CLM $ Collected]]+Table3[[#This Row],[C&amp;I CLM $ Collected]]</f>
        <v>60671.740877999997</v>
      </c>
      <c r="E727" s="39">
        <f>Table3[[#This Row],[CLM $ Collected ]]/'[1]1.) CLM Reference'!$B$4</f>
        <v>5.7320311699403945E-4</v>
      </c>
      <c r="F727" s="46">
        <f>Table3[[#This Row],[Residential Incentive Disbursements]]+Table3[[#This Row],[C&amp;I Incentive Disbursements]]</f>
        <v>65484.81</v>
      </c>
      <c r="G727" s="39">
        <f>Table3[[#This Row],[Incentive Disbursements]]/'[1]1.) CLM Reference'!$B$5</f>
        <v>7.3851957660228554E-4</v>
      </c>
      <c r="H727" s="46">
        <v>60671.740877999997</v>
      </c>
      <c r="I727" s="39">
        <f>Table3[[#This Row],[Residential CLM $ Collected]]/'[1]1.) CLM Reference'!$B$4</f>
        <v>5.7320311699403945E-4</v>
      </c>
      <c r="J727" s="48">
        <v>65484.81</v>
      </c>
      <c r="K727" s="39">
        <f>Table3[[#This Row],[Residential Incentive Disbursements]]/'[1]1.) CLM Reference'!$B$5</f>
        <v>7.3851957660228554E-4</v>
      </c>
      <c r="L727" s="40">
        <v>0</v>
      </c>
      <c r="M727" s="39">
        <f>Table3[[#This Row],[C&amp;I CLM $ Collected]]/'[1]1.) CLM Reference'!$B$4</f>
        <v>0</v>
      </c>
      <c r="N727" s="48">
        <v>0</v>
      </c>
      <c r="O727" s="39">
        <f>Table3[[#This Row],[C&amp;I Incentive Disbursements]]/'[1]1.) CLM Reference'!$B$5</f>
        <v>0</v>
      </c>
    </row>
    <row r="728" spans="1:15" x14ac:dyDescent="0.25">
      <c r="A728" s="47">
        <v>9011705102</v>
      </c>
      <c r="B728" t="s">
        <v>1803</v>
      </c>
      <c r="C728" t="s">
        <v>1774</v>
      </c>
      <c r="D728" s="46">
        <f>Table3[[#This Row],[Residential CLM $ Collected]]+Table3[[#This Row],[C&amp;I CLM $ Collected]]</f>
        <v>53500.647500999999</v>
      </c>
      <c r="E728" s="39">
        <f>Table3[[#This Row],[CLM $ Collected ]]/'[1]1.) CLM Reference'!$B$4</f>
        <v>5.0545340326459208E-4</v>
      </c>
      <c r="F728" s="46">
        <f>Table3[[#This Row],[Residential Incentive Disbursements]]+Table3[[#This Row],[C&amp;I Incentive Disbursements]]</f>
        <v>2892.7999999999902</v>
      </c>
      <c r="G728" s="39">
        <f>Table3[[#This Row],[Incentive Disbursements]]/'[1]1.) CLM Reference'!$B$5</f>
        <v>3.2624198362873536E-5</v>
      </c>
      <c r="H728" s="46">
        <v>53500.647500999999</v>
      </c>
      <c r="I728" s="39">
        <f>Table3[[#This Row],[Residential CLM $ Collected]]/'[1]1.) CLM Reference'!$B$4</f>
        <v>5.0545340326459208E-4</v>
      </c>
      <c r="J728" s="48">
        <v>2892.7999999999902</v>
      </c>
      <c r="K728" s="39">
        <f>Table3[[#This Row],[Residential Incentive Disbursements]]/'[1]1.) CLM Reference'!$B$5</f>
        <v>3.2624198362873536E-5</v>
      </c>
      <c r="L728" s="40">
        <v>0</v>
      </c>
      <c r="M728" s="39">
        <f>Table3[[#This Row],[C&amp;I CLM $ Collected]]/'[1]1.) CLM Reference'!$B$4</f>
        <v>0</v>
      </c>
      <c r="N728" s="48">
        <v>0</v>
      </c>
      <c r="O728" s="39">
        <f>Table3[[#This Row],[C&amp;I Incentive Disbursements]]/'[1]1.) CLM Reference'!$B$5</f>
        <v>0</v>
      </c>
    </row>
    <row r="729" spans="1:15" x14ac:dyDescent="0.25">
      <c r="A729" s="47">
        <v>9011705200</v>
      </c>
      <c r="B729" t="s">
        <v>1803</v>
      </c>
      <c r="C729" t="s">
        <v>1774</v>
      </c>
      <c r="D729" s="46">
        <f>Table3[[#This Row],[Residential CLM $ Collected]]+Table3[[#This Row],[C&amp;I CLM $ Collected]]</f>
        <v>423971.79488999886</v>
      </c>
      <c r="E729" s="39">
        <f>Table3[[#This Row],[CLM $ Collected ]]/'[1]1.) CLM Reference'!$B$4</f>
        <v>4.005521365163702E-3</v>
      </c>
      <c r="F729" s="46">
        <f>Table3[[#This Row],[Residential Incentive Disbursements]]+Table3[[#This Row],[C&amp;I Incentive Disbursements]]</f>
        <v>525207.44000000006</v>
      </c>
      <c r="G729" s="39">
        <f>Table3[[#This Row],[Incentive Disbursements]]/'[1]1.) CLM Reference'!$B$5</f>
        <v>5.9231442561591052E-3</v>
      </c>
      <c r="H729" s="46">
        <v>231345.1213289994</v>
      </c>
      <c r="I729" s="39">
        <f>Table3[[#This Row],[Residential CLM $ Collected]]/'[1]1.) CLM Reference'!$B$4</f>
        <v>2.1856591343537863E-3</v>
      </c>
      <c r="J729" s="48">
        <v>471760.78</v>
      </c>
      <c r="K729" s="39">
        <f>Table3[[#This Row],[Residential Incentive Disbursements]]/'[1]1.) CLM Reference'!$B$5</f>
        <v>5.3203876059679184E-3</v>
      </c>
      <c r="L729" s="40">
        <v>192626.67356099942</v>
      </c>
      <c r="M729" s="39">
        <f>Table3[[#This Row],[C&amp;I CLM $ Collected]]/'[1]1.) CLM Reference'!$B$4</f>
        <v>1.8198622308099154E-3</v>
      </c>
      <c r="N729" s="48">
        <v>53446.66</v>
      </c>
      <c r="O729" s="39">
        <f>Table3[[#This Row],[C&amp;I Incentive Disbursements]]/'[1]1.) CLM Reference'!$B$5</f>
        <v>6.0275665019118656E-4</v>
      </c>
    </row>
    <row r="730" spans="1:15" x14ac:dyDescent="0.25">
      <c r="A730" s="47">
        <v>9011705300</v>
      </c>
      <c r="B730" t="s">
        <v>1803</v>
      </c>
      <c r="C730" t="s">
        <v>1774</v>
      </c>
      <c r="D730" s="46">
        <f>Table3[[#This Row],[Residential CLM $ Collected]]+Table3[[#This Row],[C&amp;I CLM $ Collected]]</f>
        <v>60900.80320799943</v>
      </c>
      <c r="E730" s="39">
        <f>Table3[[#This Row],[CLM $ Collected ]]/'[1]1.) CLM Reference'!$B$4</f>
        <v>5.7536720919976029E-4</v>
      </c>
      <c r="F730" s="46">
        <f>Table3[[#This Row],[Residential Incentive Disbursements]]+Table3[[#This Row],[C&amp;I Incentive Disbursements]]</f>
        <v>11711.389999999899</v>
      </c>
      <c r="G730" s="39">
        <f>Table3[[#This Row],[Incentive Disbursements]]/'[1]1.) CLM Reference'!$B$5</f>
        <v>1.3207781750033582E-4</v>
      </c>
      <c r="H730" s="46">
        <v>60900.80320799943</v>
      </c>
      <c r="I730" s="39">
        <f>Table3[[#This Row],[Residential CLM $ Collected]]/'[1]1.) CLM Reference'!$B$4</f>
        <v>5.7536720919976029E-4</v>
      </c>
      <c r="J730" s="48">
        <v>11711.389999999899</v>
      </c>
      <c r="K730" s="39">
        <f>Table3[[#This Row],[Residential Incentive Disbursements]]/'[1]1.) CLM Reference'!$B$5</f>
        <v>1.3207781750033582E-4</v>
      </c>
      <c r="L730" s="40">
        <v>0</v>
      </c>
      <c r="M730" s="39">
        <f>Table3[[#This Row],[C&amp;I CLM $ Collected]]/'[1]1.) CLM Reference'!$B$4</f>
        <v>0</v>
      </c>
      <c r="N730" s="48">
        <v>0</v>
      </c>
      <c r="O730" s="39">
        <f>Table3[[#This Row],[C&amp;I Incentive Disbursements]]/'[1]1.) CLM Reference'!$B$5</f>
        <v>0</v>
      </c>
    </row>
    <row r="731" spans="1:15" x14ac:dyDescent="0.25">
      <c r="A731" s="47">
        <v>9011705400</v>
      </c>
      <c r="B731" t="s">
        <v>1803</v>
      </c>
      <c r="C731" t="s">
        <v>1774</v>
      </c>
      <c r="D731" s="46">
        <f>Table3[[#This Row],[Residential CLM $ Collected]]+Table3[[#This Row],[C&amp;I CLM $ Collected]]</f>
        <v>47047.87962</v>
      </c>
      <c r="E731" s="39">
        <f>Table3[[#This Row],[CLM $ Collected ]]/'[1]1.) CLM Reference'!$B$4</f>
        <v>4.4449015070083692E-4</v>
      </c>
      <c r="F731" s="46">
        <f>Table3[[#This Row],[Residential Incentive Disbursements]]+Table3[[#This Row],[C&amp;I Incentive Disbursements]]</f>
        <v>10352.23</v>
      </c>
      <c r="G731" s="39">
        <f>Table3[[#This Row],[Incentive Disbursements]]/'[1]1.) CLM Reference'!$B$5</f>
        <v>1.1674958691167429E-4</v>
      </c>
      <c r="H731" s="46">
        <v>47047.87962</v>
      </c>
      <c r="I731" s="39">
        <f>Table3[[#This Row],[Residential CLM $ Collected]]/'[1]1.) CLM Reference'!$B$4</f>
        <v>4.4449015070083692E-4</v>
      </c>
      <c r="J731" s="48">
        <v>10352.23</v>
      </c>
      <c r="K731" s="39">
        <f>Table3[[#This Row],[Residential Incentive Disbursements]]/'[1]1.) CLM Reference'!$B$5</f>
        <v>1.1674958691167429E-4</v>
      </c>
      <c r="L731" s="40">
        <v>0</v>
      </c>
      <c r="M731" s="39">
        <f>Table3[[#This Row],[C&amp;I CLM $ Collected]]/'[1]1.) CLM Reference'!$B$4</f>
        <v>0</v>
      </c>
      <c r="N731" s="48">
        <v>0</v>
      </c>
      <c r="O731" s="39">
        <f>Table3[[#This Row],[C&amp;I Incentive Disbursements]]/'[1]1.) CLM Reference'!$B$5</f>
        <v>0</v>
      </c>
    </row>
    <row r="732" spans="1:15" x14ac:dyDescent="0.25">
      <c r="A732" s="47">
        <v>9003470100</v>
      </c>
      <c r="B732" t="s">
        <v>1802</v>
      </c>
      <c r="C732" t="s">
        <v>1774</v>
      </c>
      <c r="D732" s="46">
        <f>Table3[[#This Row],[Residential CLM $ Collected]]+Table3[[#This Row],[C&amp;I CLM $ Collected]]</f>
        <v>162.67796999999999</v>
      </c>
      <c r="E732" s="39">
        <f>Table3[[#This Row],[CLM $ Collected ]]/'[1]1.) CLM Reference'!$B$4</f>
        <v>1.5369184750733772E-6</v>
      </c>
      <c r="F732" s="46">
        <f>Table3[[#This Row],[Residential Incentive Disbursements]]+Table3[[#This Row],[C&amp;I Incentive Disbursements]]</f>
        <v>0</v>
      </c>
      <c r="G732" s="39">
        <f>Table3[[#This Row],[Incentive Disbursements]]/'[1]1.) CLM Reference'!$B$5</f>
        <v>0</v>
      </c>
      <c r="H732" s="46">
        <v>162.67796999999999</v>
      </c>
      <c r="I732" s="39">
        <f>Table3[[#This Row],[Residential CLM $ Collected]]/'[1]1.) CLM Reference'!$B$4</f>
        <v>1.5369184750733772E-6</v>
      </c>
      <c r="J732" s="48">
        <v>0</v>
      </c>
      <c r="K732" s="39">
        <f>Table3[[#This Row],[Residential Incentive Disbursements]]/'[1]1.) CLM Reference'!$B$5</f>
        <v>0</v>
      </c>
      <c r="L732" s="40">
        <v>0</v>
      </c>
      <c r="M732" s="39">
        <f>Table3[[#This Row],[C&amp;I CLM $ Collected]]/'[1]1.) CLM Reference'!$B$4</f>
        <v>0</v>
      </c>
      <c r="N732" s="48">
        <v>0</v>
      </c>
      <c r="O732" s="39">
        <f>Table3[[#This Row],[C&amp;I Incentive Disbursements]]/'[1]1.) CLM Reference'!$B$5</f>
        <v>0</v>
      </c>
    </row>
    <row r="733" spans="1:15" x14ac:dyDescent="0.25">
      <c r="A733" s="47">
        <v>9003477101</v>
      </c>
      <c r="B733" t="s">
        <v>1802</v>
      </c>
      <c r="C733" t="s">
        <v>1774</v>
      </c>
      <c r="D733" s="46">
        <f>Table3[[#This Row],[Residential CLM $ Collected]]+Table3[[#This Row],[C&amp;I CLM $ Collected]]</f>
        <v>72917.268794999996</v>
      </c>
      <c r="E733" s="39">
        <f>Table3[[#This Row],[CLM $ Collected ]]/'[1]1.) CLM Reference'!$B$4</f>
        <v>6.888941235431384E-4</v>
      </c>
      <c r="F733" s="46">
        <f>Table3[[#This Row],[Residential Incentive Disbursements]]+Table3[[#This Row],[C&amp;I Incentive Disbursements]]</f>
        <v>7688.17</v>
      </c>
      <c r="G733" s="39">
        <f>Table3[[#This Row],[Incentive Disbursements]]/'[1]1.) CLM Reference'!$B$5</f>
        <v>8.6705055008121638E-5</v>
      </c>
      <c r="H733" s="46">
        <v>72917.268794999996</v>
      </c>
      <c r="I733" s="39">
        <f>Table3[[#This Row],[Residential CLM $ Collected]]/'[1]1.) CLM Reference'!$B$4</f>
        <v>6.888941235431384E-4</v>
      </c>
      <c r="J733" s="48">
        <v>7688.17</v>
      </c>
      <c r="K733" s="39">
        <f>Table3[[#This Row],[Residential Incentive Disbursements]]/'[1]1.) CLM Reference'!$B$5</f>
        <v>8.6705055008121638E-5</v>
      </c>
      <c r="L733" s="40">
        <v>0</v>
      </c>
      <c r="M733" s="39">
        <f>Table3[[#This Row],[C&amp;I CLM $ Collected]]/'[1]1.) CLM Reference'!$B$4</f>
        <v>0</v>
      </c>
      <c r="N733" s="48">
        <v>0</v>
      </c>
      <c r="O733" s="39">
        <f>Table3[[#This Row],[C&amp;I Incentive Disbursements]]/'[1]1.) CLM Reference'!$B$5</f>
        <v>0</v>
      </c>
    </row>
    <row r="734" spans="1:15" x14ac:dyDescent="0.25">
      <c r="A734" s="47">
        <v>9003477102</v>
      </c>
      <c r="B734" t="s">
        <v>1802</v>
      </c>
      <c r="C734" t="s">
        <v>1774</v>
      </c>
      <c r="D734" s="46">
        <f>Table3[[#This Row],[Residential CLM $ Collected]]+Table3[[#This Row],[C&amp;I CLM $ Collected]]</f>
        <v>700185.13387199945</v>
      </c>
      <c r="E734" s="39">
        <f>Table3[[#This Row],[CLM $ Collected ]]/'[1]1.) CLM Reference'!$B$4</f>
        <v>6.6150780478733658E-3</v>
      </c>
      <c r="F734" s="46">
        <f>Table3[[#This Row],[Residential Incentive Disbursements]]+Table3[[#This Row],[C&amp;I Incentive Disbursements]]</f>
        <v>260676.1</v>
      </c>
      <c r="G734" s="39">
        <f>Table3[[#This Row],[Incentive Disbursements]]/'[1]1.) CLM Reference'!$B$5</f>
        <v>2.9398329628250439E-3</v>
      </c>
      <c r="H734" s="46">
        <v>177829.318485</v>
      </c>
      <c r="I734" s="39">
        <f>Table3[[#This Row],[Residential CLM $ Collected]]/'[1]1.) CLM Reference'!$B$4</f>
        <v>1.6800625492763657E-3</v>
      </c>
      <c r="J734" s="48">
        <v>211460.1</v>
      </c>
      <c r="K734" s="39">
        <f>Table3[[#This Row],[Residential Incentive Disbursements]]/'[1]1.) CLM Reference'!$B$5</f>
        <v>2.3847885260761537E-3</v>
      </c>
      <c r="L734" s="40">
        <v>522355.81538699946</v>
      </c>
      <c r="M734" s="39">
        <f>Table3[[#This Row],[C&amp;I CLM $ Collected]]/'[1]1.) CLM Reference'!$B$4</f>
        <v>4.9350154985969997E-3</v>
      </c>
      <c r="N734" s="48">
        <v>49216</v>
      </c>
      <c r="O734" s="39">
        <f>Table3[[#This Row],[C&amp;I Incentive Disbursements]]/'[1]1.) CLM Reference'!$B$5</f>
        <v>5.5504443674889007E-4</v>
      </c>
    </row>
    <row r="735" spans="1:15" x14ac:dyDescent="0.25">
      <c r="A735" s="47">
        <v>9003477200</v>
      </c>
      <c r="B735" t="s">
        <v>1802</v>
      </c>
      <c r="C735" t="s">
        <v>1774</v>
      </c>
      <c r="D735" s="46">
        <f>Table3[[#This Row],[Residential CLM $ Collected]]+Table3[[#This Row],[C&amp;I CLM $ Collected]]</f>
        <v>49755.19518899994</v>
      </c>
      <c r="E735" s="39">
        <f>Table3[[#This Row],[CLM $ Collected ]]/'[1]1.) CLM Reference'!$B$4</f>
        <v>4.7006781998113221E-4</v>
      </c>
      <c r="F735" s="46">
        <f>Table3[[#This Row],[Residential Incentive Disbursements]]+Table3[[#This Row],[C&amp;I Incentive Disbursements]]</f>
        <v>7545.4</v>
      </c>
      <c r="G735" s="39">
        <f>Table3[[#This Row],[Incentive Disbursements]]/'[1]1.) CLM Reference'!$B$5</f>
        <v>8.5094934432807927E-5</v>
      </c>
      <c r="H735" s="46">
        <v>49755.19518899994</v>
      </c>
      <c r="I735" s="39">
        <f>Table3[[#This Row],[Residential CLM $ Collected]]/'[1]1.) CLM Reference'!$B$4</f>
        <v>4.7006781998113221E-4</v>
      </c>
      <c r="J735" s="48">
        <v>7545.4</v>
      </c>
      <c r="K735" s="39">
        <f>Table3[[#This Row],[Residential Incentive Disbursements]]/'[1]1.) CLM Reference'!$B$5</f>
        <v>8.5094934432807927E-5</v>
      </c>
      <c r="L735" s="40">
        <v>0</v>
      </c>
      <c r="M735" s="39">
        <f>Table3[[#This Row],[C&amp;I CLM $ Collected]]/'[1]1.) CLM Reference'!$B$4</f>
        <v>0</v>
      </c>
      <c r="N735" s="48">
        <v>0</v>
      </c>
      <c r="O735" s="39">
        <f>Table3[[#This Row],[C&amp;I Incentive Disbursements]]/'[1]1.) CLM Reference'!$B$5</f>
        <v>0</v>
      </c>
    </row>
    <row r="736" spans="1:15" x14ac:dyDescent="0.25">
      <c r="A736" s="47">
        <v>9005300500</v>
      </c>
      <c r="B736" t="s">
        <v>1801</v>
      </c>
      <c r="C736" t="s">
        <v>1774</v>
      </c>
      <c r="D736" s="46">
        <f>Table3[[#This Row],[Residential CLM $ Collected]]+Table3[[#This Row],[C&amp;I CLM $ Collected]]</f>
        <v>2043.9765989999999</v>
      </c>
      <c r="E736" s="39">
        <f>Table3[[#This Row],[CLM $ Collected ]]/'[1]1.) CLM Reference'!$B$4</f>
        <v>1.9310699522625883E-5</v>
      </c>
      <c r="F736" s="46">
        <f>Table3[[#This Row],[Residential Incentive Disbursements]]+Table3[[#This Row],[C&amp;I Incentive Disbursements]]</f>
        <v>0</v>
      </c>
      <c r="G736" s="39">
        <f>Table3[[#This Row],[Incentive Disbursements]]/'[1]1.) CLM Reference'!$B$5</f>
        <v>0</v>
      </c>
      <c r="H736" s="46">
        <v>2043.9765989999999</v>
      </c>
      <c r="I736" s="39">
        <f>Table3[[#This Row],[Residential CLM $ Collected]]/'[1]1.) CLM Reference'!$B$4</f>
        <v>1.9310699522625883E-5</v>
      </c>
      <c r="J736" s="48">
        <v>0</v>
      </c>
      <c r="K736" s="39">
        <f>Table3[[#This Row],[Residential Incentive Disbursements]]/'[1]1.) CLM Reference'!$B$5</f>
        <v>0</v>
      </c>
      <c r="L736" s="40">
        <v>0</v>
      </c>
      <c r="M736" s="39">
        <f>Table3[[#This Row],[C&amp;I CLM $ Collected]]/'[1]1.) CLM Reference'!$B$4</f>
        <v>0</v>
      </c>
      <c r="N736" s="48">
        <v>0</v>
      </c>
      <c r="O736" s="39">
        <f>Table3[[#This Row],[C&amp;I Incentive Disbursements]]/'[1]1.) CLM Reference'!$B$5</f>
        <v>0</v>
      </c>
    </row>
    <row r="737" spans="1:15" x14ac:dyDescent="0.25">
      <c r="A737" s="47">
        <v>9005349100</v>
      </c>
      <c r="B737" t="s">
        <v>1801</v>
      </c>
      <c r="C737" t="s">
        <v>1774</v>
      </c>
      <c r="D737" s="46">
        <f>Table3[[#This Row],[Residential CLM $ Collected]]+Table3[[#This Row],[C&amp;I CLM $ Collected]]</f>
        <v>179173.15781399942</v>
      </c>
      <c r="E737" s="39">
        <f>Table3[[#This Row],[CLM $ Collected ]]/'[1]1.) CLM Reference'!$B$4</f>
        <v>1.6927586229504436E-3</v>
      </c>
      <c r="F737" s="46">
        <f>Table3[[#This Row],[Residential Incentive Disbursements]]+Table3[[#This Row],[C&amp;I Incentive Disbursements]]</f>
        <v>137321.270599999</v>
      </c>
      <c r="G737" s="39">
        <f>Table3[[#This Row],[Incentive Disbursements]]/'[1]1.) CLM Reference'!$B$5</f>
        <v>1.5486713120493004E-3</v>
      </c>
      <c r="H737" s="46">
        <v>117648.39378599943</v>
      </c>
      <c r="I737" s="39">
        <f>Table3[[#This Row],[Residential CLM $ Collected]]/'[1]1.) CLM Reference'!$B$4</f>
        <v>1.111496473507817E-3</v>
      </c>
      <c r="J737" s="48">
        <v>113280.969999999</v>
      </c>
      <c r="K737" s="39">
        <f>Table3[[#This Row],[Residential Incentive Disbursements]]/'[1]1.) CLM Reference'!$B$5</f>
        <v>1.2775514505042539E-3</v>
      </c>
      <c r="L737" s="40">
        <v>61524.764027999998</v>
      </c>
      <c r="M737" s="39">
        <f>Table3[[#This Row],[C&amp;I CLM $ Collected]]/'[1]1.) CLM Reference'!$B$4</f>
        <v>5.8126214944262671E-4</v>
      </c>
      <c r="N737" s="48">
        <v>24040.300599999999</v>
      </c>
      <c r="O737" s="39">
        <f>Table3[[#This Row],[C&amp;I Incentive Disbursements]]/'[1]1.) CLM Reference'!$B$5</f>
        <v>2.7111986154504641E-4</v>
      </c>
    </row>
    <row r="738" spans="1:15" x14ac:dyDescent="0.25">
      <c r="A738" s="47">
        <v>9005349200</v>
      </c>
      <c r="B738" t="s">
        <v>1801</v>
      </c>
      <c r="C738" t="s">
        <v>1774</v>
      </c>
      <c r="D738" s="46">
        <f>Table3[[#This Row],[Residential CLM $ Collected]]+Table3[[#This Row],[C&amp;I CLM $ Collected]]</f>
        <v>39851.690255999994</v>
      </c>
      <c r="E738" s="39">
        <f>Table3[[#This Row],[CLM $ Collected ]]/'[1]1.) CLM Reference'!$B$4</f>
        <v>3.7650333980285148E-4</v>
      </c>
      <c r="F738" s="46">
        <f>Table3[[#This Row],[Residential Incentive Disbursements]]+Table3[[#This Row],[C&amp;I Incentive Disbursements]]</f>
        <v>6333.86</v>
      </c>
      <c r="G738" s="39">
        <f>Table3[[#This Row],[Incentive Disbursements]]/'[1]1.) CLM Reference'!$B$5</f>
        <v>7.1431521378135667E-5</v>
      </c>
      <c r="H738" s="46">
        <v>39851.690255999994</v>
      </c>
      <c r="I738" s="39">
        <f>Table3[[#This Row],[Residential CLM $ Collected]]/'[1]1.) CLM Reference'!$B$4</f>
        <v>3.7650333980285148E-4</v>
      </c>
      <c r="J738" s="48">
        <v>6333.86</v>
      </c>
      <c r="K738" s="39">
        <f>Table3[[#This Row],[Residential Incentive Disbursements]]/'[1]1.) CLM Reference'!$B$5</f>
        <v>7.1431521378135667E-5</v>
      </c>
      <c r="L738" s="40">
        <v>0</v>
      </c>
      <c r="M738" s="39">
        <f>Table3[[#This Row],[C&amp;I CLM $ Collected]]/'[1]1.) CLM Reference'!$B$4</f>
        <v>0</v>
      </c>
      <c r="N738" s="48">
        <v>0</v>
      </c>
      <c r="O738" s="39">
        <f>Table3[[#This Row],[C&amp;I Incentive Disbursements]]/'[1]1.) CLM Reference'!$B$5</f>
        <v>0</v>
      </c>
    </row>
    <row r="739" spans="1:15" x14ac:dyDescent="0.25">
      <c r="A739" s="47">
        <v>9005425300</v>
      </c>
      <c r="B739" t="s">
        <v>1801</v>
      </c>
      <c r="C739" t="s">
        <v>1774</v>
      </c>
      <c r="D739" s="46">
        <f>Table3[[#This Row],[Residential CLM $ Collected]]+Table3[[#This Row],[C&amp;I CLM $ Collected]]</f>
        <v>64.099350000000001</v>
      </c>
      <c r="E739" s="39">
        <f>Table3[[#This Row],[CLM $ Collected ]]/'[1]1.) CLM Reference'!$B$4</f>
        <v>6.055858408805734E-7</v>
      </c>
      <c r="F739" s="46">
        <f>Table3[[#This Row],[Residential Incentive Disbursements]]+Table3[[#This Row],[C&amp;I Incentive Disbursements]]</f>
        <v>0</v>
      </c>
      <c r="G739" s="39">
        <f>Table3[[#This Row],[Incentive Disbursements]]/'[1]1.) CLM Reference'!$B$5</f>
        <v>0</v>
      </c>
      <c r="H739" s="46">
        <v>64.099350000000001</v>
      </c>
      <c r="I739" s="39">
        <f>Table3[[#This Row],[Residential CLM $ Collected]]/'[1]1.) CLM Reference'!$B$4</f>
        <v>6.055858408805734E-7</v>
      </c>
      <c r="J739" s="48">
        <v>0</v>
      </c>
      <c r="K739" s="39">
        <f>Table3[[#This Row],[Residential Incentive Disbursements]]/'[1]1.) CLM Reference'!$B$5</f>
        <v>0</v>
      </c>
      <c r="L739" s="40">
        <v>0</v>
      </c>
      <c r="M739" s="39">
        <f>Table3[[#This Row],[C&amp;I CLM $ Collected]]/'[1]1.) CLM Reference'!$B$4</f>
        <v>0</v>
      </c>
      <c r="N739" s="48">
        <v>0</v>
      </c>
      <c r="O739" s="39">
        <f>Table3[[#This Row],[C&amp;I Incentive Disbursements]]/'[1]1.) CLM Reference'!$B$5</f>
        <v>0</v>
      </c>
    </row>
    <row r="740" spans="1:15" x14ac:dyDescent="0.25">
      <c r="A740" s="47">
        <v>9015900100</v>
      </c>
      <c r="B740" t="s">
        <v>1800</v>
      </c>
      <c r="C740" t="s">
        <v>1774</v>
      </c>
      <c r="D740" s="46">
        <f>Table3[[#This Row],[Residential CLM $ Collected]]+Table3[[#This Row],[C&amp;I CLM $ Collected]]</f>
        <v>157602.50975699993</v>
      </c>
      <c r="E740" s="39">
        <f>Table3[[#This Row],[CLM $ Collected ]]/'[1]1.) CLM Reference'!$B$4</f>
        <v>1.4889674918089118E-3</v>
      </c>
      <c r="F740" s="46">
        <f>Table3[[#This Row],[Residential Incentive Disbursements]]+Table3[[#This Row],[C&amp;I Incentive Disbursements]]</f>
        <v>105827.3299999998</v>
      </c>
      <c r="G740" s="39">
        <f>Table3[[#This Row],[Incentive Disbursements]]/'[1]1.) CLM Reference'!$B$5</f>
        <v>1.1934913599741712E-3</v>
      </c>
      <c r="H740" s="46">
        <v>128783.682405</v>
      </c>
      <c r="I740" s="39">
        <f>Table3[[#This Row],[Residential CLM $ Collected]]/'[1]1.) CLM Reference'!$B$4</f>
        <v>1.2166983690307099E-3</v>
      </c>
      <c r="J740" s="48">
        <v>91974.029999999897</v>
      </c>
      <c r="K740" s="39">
        <f>Table3[[#This Row],[Residential Incentive Disbursements]]/'[1]1.) CLM Reference'!$B$5</f>
        <v>1.037257673863692E-3</v>
      </c>
      <c r="L740" s="40">
        <v>28818.827351999942</v>
      </c>
      <c r="M740" s="39">
        <f>Table3[[#This Row],[C&amp;I CLM $ Collected]]/'[1]1.) CLM Reference'!$B$4</f>
        <v>2.7226912277820216E-4</v>
      </c>
      <c r="N740" s="48">
        <v>13853.299999999899</v>
      </c>
      <c r="O740" s="39">
        <f>Table3[[#This Row],[C&amp;I Incentive Disbursements]]/'[1]1.) CLM Reference'!$B$5</f>
        <v>1.5623368611047917E-4</v>
      </c>
    </row>
    <row r="741" spans="1:15" x14ac:dyDescent="0.25">
      <c r="A741" s="47">
        <v>9015900200</v>
      </c>
      <c r="B741" t="s">
        <v>1800</v>
      </c>
      <c r="C741" t="s">
        <v>1774</v>
      </c>
      <c r="D741" s="46">
        <f>Table3[[#This Row],[Residential CLM $ Collected]]+Table3[[#This Row],[C&amp;I CLM $ Collected]]</f>
        <v>60660.563606999996</v>
      </c>
      <c r="E741" s="39">
        <f>Table3[[#This Row],[CLM $ Collected ]]/'[1]1.) CLM Reference'!$B$4</f>
        <v>5.7309751846523565E-4</v>
      </c>
      <c r="F741" s="46">
        <f>Table3[[#This Row],[Residential Incentive Disbursements]]+Table3[[#This Row],[C&amp;I Incentive Disbursements]]</f>
        <v>26868.5</v>
      </c>
      <c r="G741" s="39">
        <f>Table3[[#This Row],[Incentive Disbursements]]/'[1]1.) CLM Reference'!$B$5</f>
        <v>3.0301551220715935E-4</v>
      </c>
      <c r="H741" s="46">
        <v>60660.563606999996</v>
      </c>
      <c r="I741" s="39">
        <f>Table3[[#This Row],[Residential CLM $ Collected]]/'[1]1.) CLM Reference'!$B$4</f>
        <v>5.7309751846523565E-4</v>
      </c>
      <c r="J741" s="48">
        <v>26868.5</v>
      </c>
      <c r="K741" s="39">
        <f>Table3[[#This Row],[Residential Incentive Disbursements]]/'[1]1.) CLM Reference'!$B$5</f>
        <v>3.0301551220715935E-4</v>
      </c>
      <c r="L741" s="40">
        <v>0</v>
      </c>
      <c r="M741" s="39">
        <f>Table3[[#This Row],[C&amp;I CLM $ Collected]]/'[1]1.) CLM Reference'!$B$4</f>
        <v>0</v>
      </c>
      <c r="N741" s="48">
        <v>0</v>
      </c>
      <c r="O741" s="39">
        <f>Table3[[#This Row],[C&amp;I Incentive Disbursements]]/'[1]1.) CLM Reference'!$B$5</f>
        <v>0</v>
      </c>
    </row>
    <row r="742" spans="1:15" x14ac:dyDescent="0.25">
      <c r="A742" s="47">
        <v>9015901100</v>
      </c>
      <c r="B742" t="s">
        <v>1800</v>
      </c>
      <c r="C742" t="s">
        <v>1774</v>
      </c>
      <c r="D742" s="46">
        <f>Table3[[#This Row],[Residential CLM $ Collected]]+Table3[[#This Row],[C&amp;I CLM $ Collected]]</f>
        <v>72.354869999999991</v>
      </c>
      <c r="E742" s="39">
        <f>Table3[[#This Row],[CLM $ Collected ]]/'[1]1.) CLM Reference'!$B$4</f>
        <v>6.8358079747695675E-7</v>
      </c>
      <c r="F742" s="46">
        <f>Table3[[#This Row],[Residential Incentive Disbursements]]+Table3[[#This Row],[C&amp;I Incentive Disbursements]]</f>
        <v>0</v>
      </c>
      <c r="G742" s="39">
        <f>Table3[[#This Row],[Incentive Disbursements]]/'[1]1.) CLM Reference'!$B$5</f>
        <v>0</v>
      </c>
      <c r="H742" s="46">
        <v>72.354869999999991</v>
      </c>
      <c r="I742" s="39">
        <f>Table3[[#This Row],[Residential CLM $ Collected]]/'[1]1.) CLM Reference'!$B$4</f>
        <v>6.8358079747695675E-7</v>
      </c>
      <c r="J742" s="48">
        <v>0</v>
      </c>
      <c r="K742" s="39">
        <f>Table3[[#This Row],[Residential Incentive Disbursements]]/'[1]1.) CLM Reference'!$B$5</f>
        <v>0</v>
      </c>
      <c r="L742" s="40">
        <v>0</v>
      </c>
      <c r="M742" s="39">
        <f>Table3[[#This Row],[C&amp;I CLM $ Collected]]/'[1]1.) CLM Reference'!$B$4</f>
        <v>0</v>
      </c>
      <c r="N742" s="48">
        <v>0</v>
      </c>
      <c r="O742" s="39">
        <f>Table3[[#This Row],[C&amp;I Incentive Disbursements]]/'[1]1.) CLM Reference'!$B$5</f>
        <v>0</v>
      </c>
    </row>
    <row r="743" spans="1:15" x14ac:dyDescent="0.25">
      <c r="A743" s="47">
        <v>9015903200</v>
      </c>
      <c r="B743" t="s">
        <v>1800</v>
      </c>
      <c r="C743" t="s">
        <v>1774</v>
      </c>
      <c r="D743" s="46">
        <f>Table3[[#This Row],[Residential CLM $ Collected]]+Table3[[#This Row],[C&amp;I CLM $ Collected]]</f>
        <v>23.49081</v>
      </c>
      <c r="E743" s="39">
        <f>Table3[[#This Row],[CLM $ Collected ]]/'[1]1.) CLM Reference'!$B$4</f>
        <v>2.2193207773270372E-7</v>
      </c>
      <c r="F743" s="46">
        <f>Table3[[#This Row],[Residential Incentive Disbursements]]+Table3[[#This Row],[C&amp;I Incentive Disbursements]]</f>
        <v>0</v>
      </c>
      <c r="G743" s="39">
        <f>Table3[[#This Row],[Incentive Disbursements]]/'[1]1.) CLM Reference'!$B$5</f>
        <v>0</v>
      </c>
      <c r="H743" s="46">
        <v>23.49081</v>
      </c>
      <c r="I743" s="39">
        <f>Table3[[#This Row],[Residential CLM $ Collected]]/'[1]1.) CLM Reference'!$B$4</f>
        <v>2.2193207773270372E-7</v>
      </c>
      <c r="J743" s="48">
        <v>0</v>
      </c>
      <c r="K743" s="39">
        <f>Table3[[#This Row],[Residential Incentive Disbursements]]/'[1]1.) CLM Reference'!$B$5</f>
        <v>0</v>
      </c>
      <c r="L743" s="40">
        <v>0</v>
      </c>
      <c r="M743" s="39">
        <f>Table3[[#This Row],[C&amp;I CLM $ Collected]]/'[1]1.) CLM Reference'!$B$4</f>
        <v>0</v>
      </c>
      <c r="N743" s="48">
        <v>0</v>
      </c>
      <c r="O743" s="39">
        <f>Table3[[#This Row],[C&amp;I Incentive Disbursements]]/'[1]1.) CLM Reference'!$B$5</f>
        <v>0</v>
      </c>
    </row>
    <row r="744" spans="1:15" x14ac:dyDescent="0.25">
      <c r="A744" s="47">
        <v>9013530600</v>
      </c>
      <c r="B744" t="s">
        <v>1799</v>
      </c>
      <c r="C744" t="s">
        <v>1774</v>
      </c>
      <c r="D744" s="46">
        <f>Table3[[#This Row],[Residential CLM $ Collected]]+Table3[[#This Row],[C&amp;I CLM $ Collected]]</f>
        <v>558.65375999999992</v>
      </c>
      <c r="E744" s="39">
        <f>Table3[[#This Row],[CLM $ Collected ]]/'[1]1.) CLM Reference'!$B$4</f>
        <v>5.2779444255003208E-6</v>
      </c>
      <c r="F744" s="46">
        <f>Table3[[#This Row],[Residential Incentive Disbursements]]+Table3[[#This Row],[C&amp;I Incentive Disbursements]]</f>
        <v>0</v>
      </c>
      <c r="G744" s="39">
        <f>Table3[[#This Row],[Incentive Disbursements]]/'[1]1.) CLM Reference'!$B$5</f>
        <v>0</v>
      </c>
      <c r="H744" s="46">
        <v>558.65375999999992</v>
      </c>
      <c r="I744" s="39">
        <f>Table3[[#This Row],[Residential CLM $ Collected]]/'[1]1.) CLM Reference'!$B$4</f>
        <v>5.2779444255003208E-6</v>
      </c>
      <c r="J744" s="48">
        <v>0</v>
      </c>
      <c r="K744" s="39">
        <f>Table3[[#This Row],[Residential Incentive Disbursements]]/'[1]1.) CLM Reference'!$B$5</f>
        <v>0</v>
      </c>
      <c r="L744" s="40">
        <v>0</v>
      </c>
      <c r="M744" s="39">
        <f>Table3[[#This Row],[C&amp;I CLM $ Collected]]/'[1]1.) CLM Reference'!$B$4</f>
        <v>0</v>
      </c>
      <c r="N744" s="48">
        <v>0</v>
      </c>
      <c r="O744" s="39">
        <f>Table3[[#This Row],[C&amp;I Incentive Disbursements]]/'[1]1.) CLM Reference'!$B$5</f>
        <v>0</v>
      </c>
    </row>
    <row r="745" spans="1:15" x14ac:dyDescent="0.25">
      <c r="A745" s="47">
        <v>9013533101</v>
      </c>
      <c r="B745" t="s">
        <v>1799</v>
      </c>
      <c r="C745" t="s">
        <v>1774</v>
      </c>
      <c r="D745" s="46">
        <f>Table3[[#This Row],[Residential CLM $ Collected]]+Table3[[#This Row],[C&amp;I CLM $ Collected]]</f>
        <v>235625.30170199941</v>
      </c>
      <c r="E745" s="39">
        <f>Table3[[#This Row],[CLM $ Collected ]]/'[1]1.) CLM Reference'!$B$4</f>
        <v>2.2260966213221212E-3</v>
      </c>
      <c r="F745" s="46">
        <f>Table3[[#This Row],[Residential Incentive Disbursements]]+Table3[[#This Row],[C&amp;I Incentive Disbursements]]</f>
        <v>324599.34999999998</v>
      </c>
      <c r="G745" s="39">
        <f>Table3[[#This Row],[Incentive Disbursements]]/'[1]1.) CLM Reference'!$B$5</f>
        <v>3.6607416976147155E-3</v>
      </c>
      <c r="H745" s="46">
        <v>197243.17905599941</v>
      </c>
      <c r="I745" s="39">
        <f>Table3[[#This Row],[Residential CLM $ Collected]]/'[1]1.) CLM Reference'!$B$4</f>
        <v>1.8634771873128964E-3</v>
      </c>
      <c r="J745" s="48">
        <v>307041.34999999998</v>
      </c>
      <c r="K745" s="39">
        <f>Table3[[#This Row],[Residential Incentive Disbursements]]/'[1]1.) CLM Reference'!$B$5</f>
        <v>3.4627274294816487E-3</v>
      </c>
      <c r="L745" s="40">
        <v>38382.122645999996</v>
      </c>
      <c r="M745" s="39">
        <f>Table3[[#This Row],[C&amp;I CLM $ Collected]]/'[1]1.) CLM Reference'!$B$4</f>
        <v>3.6261943400922483E-4</v>
      </c>
      <c r="N745" s="48">
        <v>17558</v>
      </c>
      <c r="O745" s="39">
        <f>Table3[[#This Row],[C&amp;I Incentive Disbursements]]/'[1]1.) CLM Reference'!$B$5</f>
        <v>1.9801426813306674E-4</v>
      </c>
    </row>
    <row r="746" spans="1:15" x14ac:dyDescent="0.25">
      <c r="A746" s="47">
        <v>9013533102</v>
      </c>
      <c r="B746" t="s">
        <v>1799</v>
      </c>
      <c r="C746" t="s">
        <v>1774</v>
      </c>
      <c r="D746" s="46">
        <f>Table3[[#This Row],[Residential CLM $ Collected]]+Table3[[#This Row],[C&amp;I CLM $ Collected]]</f>
        <v>75960.074294999999</v>
      </c>
      <c r="E746" s="39">
        <f>Table3[[#This Row],[CLM $ Collected ]]/'[1]1.) CLM Reference'!$B$4</f>
        <v>7.1764137179688092E-4</v>
      </c>
      <c r="F746" s="46">
        <f>Table3[[#This Row],[Residential Incentive Disbursements]]+Table3[[#This Row],[C&amp;I Incentive Disbursements]]</f>
        <v>37736.4399999999</v>
      </c>
      <c r="G746" s="39">
        <f>Table3[[#This Row],[Incentive Disbursements]]/'[1]1.) CLM Reference'!$B$5</f>
        <v>4.2558113387329794E-4</v>
      </c>
      <c r="H746" s="46">
        <v>75960.074294999999</v>
      </c>
      <c r="I746" s="39">
        <f>Table3[[#This Row],[Residential CLM $ Collected]]/'[1]1.) CLM Reference'!$B$4</f>
        <v>7.1764137179688092E-4</v>
      </c>
      <c r="J746" s="48">
        <v>37736.4399999999</v>
      </c>
      <c r="K746" s="39">
        <f>Table3[[#This Row],[Residential Incentive Disbursements]]/'[1]1.) CLM Reference'!$B$5</f>
        <v>4.2558113387329794E-4</v>
      </c>
      <c r="L746" s="40">
        <v>0</v>
      </c>
      <c r="M746" s="39">
        <f>Table3[[#This Row],[C&amp;I CLM $ Collected]]/'[1]1.) CLM Reference'!$B$4</f>
        <v>0</v>
      </c>
      <c r="N746" s="48">
        <v>0</v>
      </c>
      <c r="O746" s="39">
        <f>Table3[[#This Row],[C&amp;I Incentive Disbursements]]/'[1]1.) CLM Reference'!$B$5</f>
        <v>0</v>
      </c>
    </row>
    <row r="747" spans="1:15" x14ac:dyDescent="0.25">
      <c r="A747" s="47">
        <v>9013535200</v>
      </c>
      <c r="B747" t="s">
        <v>1799</v>
      </c>
      <c r="C747" t="s">
        <v>1774</v>
      </c>
      <c r="D747" s="46">
        <f>Table3[[#This Row],[Residential CLM $ Collected]]+Table3[[#This Row],[C&amp;I CLM $ Collected]]</f>
        <v>269.65386000000001</v>
      </c>
      <c r="E747" s="39">
        <f>Table3[[#This Row],[CLM $ Collected ]]/'[1]1.) CLM Reference'!$B$4</f>
        <v>2.547585264979948E-6</v>
      </c>
      <c r="F747" s="46">
        <f>Table3[[#This Row],[Residential Incentive Disbursements]]+Table3[[#This Row],[C&amp;I Incentive Disbursements]]</f>
        <v>0</v>
      </c>
      <c r="G747" s="39">
        <f>Table3[[#This Row],[Incentive Disbursements]]/'[1]1.) CLM Reference'!$B$5</f>
        <v>0</v>
      </c>
      <c r="H747" s="46">
        <v>269.65386000000001</v>
      </c>
      <c r="I747" s="39">
        <f>Table3[[#This Row],[Residential CLM $ Collected]]/'[1]1.) CLM Reference'!$B$4</f>
        <v>2.547585264979948E-6</v>
      </c>
      <c r="J747" s="48">
        <v>0</v>
      </c>
      <c r="K747" s="39">
        <f>Table3[[#This Row],[Residential Incentive Disbursements]]/'[1]1.) CLM Reference'!$B$5</f>
        <v>0</v>
      </c>
      <c r="L747" s="40">
        <v>0</v>
      </c>
      <c r="M747" s="39">
        <f>Table3[[#This Row],[C&amp;I CLM $ Collected]]/'[1]1.) CLM Reference'!$B$4</f>
        <v>0</v>
      </c>
      <c r="N747" s="48">
        <v>0</v>
      </c>
      <c r="O747" s="39">
        <f>Table3[[#This Row],[C&amp;I Incentive Disbursements]]/'[1]1.) CLM Reference'!$B$5</f>
        <v>0</v>
      </c>
    </row>
    <row r="748" spans="1:15" x14ac:dyDescent="0.25">
      <c r="A748" s="47">
        <v>9005310100</v>
      </c>
      <c r="B748" t="s">
        <v>1798</v>
      </c>
      <c r="C748" t="s">
        <v>1774</v>
      </c>
      <c r="D748" s="46">
        <f>Table3[[#This Row],[Residential CLM $ Collected]]+Table3[[#This Row],[C&amp;I CLM $ Collected]]</f>
        <v>58526.616015</v>
      </c>
      <c r="E748" s="39">
        <f>Table3[[#This Row],[CLM $ Collected ]]/'[1]1.) CLM Reference'!$B$4</f>
        <v>5.5293680783562095E-4</v>
      </c>
      <c r="F748" s="46">
        <f>Table3[[#This Row],[Residential Incentive Disbursements]]+Table3[[#This Row],[C&amp;I Incentive Disbursements]]</f>
        <v>6951.07</v>
      </c>
      <c r="G748" s="39">
        <f>Table3[[#This Row],[Incentive Disbursements]]/'[1]1.) CLM Reference'!$B$5</f>
        <v>7.8392245061608163E-5</v>
      </c>
      <c r="H748" s="46">
        <v>58526.616015</v>
      </c>
      <c r="I748" s="39">
        <f>Table3[[#This Row],[Residential CLM $ Collected]]/'[1]1.) CLM Reference'!$B$4</f>
        <v>5.5293680783562095E-4</v>
      </c>
      <c r="J748" s="48">
        <v>6951.07</v>
      </c>
      <c r="K748" s="39">
        <f>Table3[[#This Row],[Residential Incentive Disbursements]]/'[1]1.) CLM Reference'!$B$5</f>
        <v>7.8392245061608163E-5</v>
      </c>
      <c r="L748" s="40">
        <v>0</v>
      </c>
      <c r="M748" s="39">
        <f>Table3[[#This Row],[C&amp;I CLM $ Collected]]/'[1]1.) CLM Reference'!$B$4</f>
        <v>0</v>
      </c>
      <c r="N748" s="48">
        <v>0</v>
      </c>
      <c r="O748" s="39">
        <f>Table3[[#This Row],[C&amp;I Incentive Disbursements]]/'[1]1.) CLM Reference'!$B$5</f>
        <v>0</v>
      </c>
    </row>
    <row r="749" spans="1:15" x14ac:dyDescent="0.25">
      <c r="A749" s="47">
        <v>9005310200</v>
      </c>
      <c r="B749" t="s">
        <v>1798</v>
      </c>
      <c r="C749" t="s">
        <v>1774</v>
      </c>
      <c r="D749" s="46">
        <f>Table3[[#This Row],[Residential CLM $ Collected]]+Table3[[#This Row],[C&amp;I CLM $ Collected]]</f>
        <v>26623.161809999998</v>
      </c>
      <c r="E749" s="39">
        <f>Table3[[#This Row],[CLM $ Collected ]]/'[1]1.) CLM Reference'!$B$4</f>
        <v>2.5152532485287941E-4</v>
      </c>
      <c r="F749" s="46">
        <f>Table3[[#This Row],[Residential Incentive Disbursements]]+Table3[[#This Row],[C&amp;I Incentive Disbursements]]</f>
        <v>2051.1199999999899</v>
      </c>
      <c r="G749" s="39">
        <f>Table3[[#This Row],[Incentive Disbursements]]/'[1]1.) CLM Reference'!$B$5</f>
        <v>2.3131964099162425E-5</v>
      </c>
      <c r="H749" s="46">
        <v>26623.161809999998</v>
      </c>
      <c r="I749" s="39">
        <f>Table3[[#This Row],[Residential CLM $ Collected]]/'[1]1.) CLM Reference'!$B$4</f>
        <v>2.5152532485287941E-4</v>
      </c>
      <c r="J749" s="48">
        <v>2051.1199999999899</v>
      </c>
      <c r="K749" s="39">
        <f>Table3[[#This Row],[Residential Incentive Disbursements]]/'[1]1.) CLM Reference'!$B$5</f>
        <v>2.3131964099162425E-5</v>
      </c>
      <c r="L749" s="40">
        <v>0</v>
      </c>
      <c r="M749" s="39">
        <f>Table3[[#This Row],[C&amp;I CLM $ Collected]]/'[1]1.) CLM Reference'!$B$4</f>
        <v>0</v>
      </c>
      <c r="N749" s="48">
        <v>0</v>
      </c>
      <c r="O749" s="39">
        <f>Table3[[#This Row],[C&amp;I Incentive Disbursements]]/'[1]1.) CLM Reference'!$B$5</f>
        <v>0</v>
      </c>
    </row>
    <row r="750" spans="1:15" x14ac:dyDescent="0.25">
      <c r="A750" s="47">
        <v>9005310300</v>
      </c>
      <c r="B750" t="s">
        <v>1798</v>
      </c>
      <c r="C750" t="s">
        <v>1774</v>
      </c>
      <c r="D750" s="46">
        <f>Table3[[#This Row],[Residential CLM $ Collected]]+Table3[[#This Row],[C&amp;I CLM $ Collected]]</f>
        <v>21221.471879999997</v>
      </c>
      <c r="E750" s="39">
        <f>Table3[[#This Row],[CLM $ Collected ]]/'[1]1.) CLM Reference'!$B$4</f>
        <v>2.0049224981490827E-4</v>
      </c>
      <c r="F750" s="46">
        <f>Table3[[#This Row],[Residential Incentive Disbursements]]+Table3[[#This Row],[C&amp;I Incentive Disbursements]]</f>
        <v>1334.61</v>
      </c>
      <c r="G750" s="39">
        <f>Table3[[#This Row],[Incentive Disbursements]]/'[1]1.) CLM Reference'!$B$5</f>
        <v>1.5051362478247647E-5</v>
      </c>
      <c r="H750" s="46">
        <v>21221.471879999997</v>
      </c>
      <c r="I750" s="39">
        <f>Table3[[#This Row],[Residential CLM $ Collected]]/'[1]1.) CLM Reference'!$B$4</f>
        <v>2.0049224981490827E-4</v>
      </c>
      <c r="J750" s="48">
        <v>1334.61</v>
      </c>
      <c r="K750" s="39">
        <f>Table3[[#This Row],[Residential Incentive Disbursements]]/'[1]1.) CLM Reference'!$B$5</f>
        <v>1.5051362478247647E-5</v>
      </c>
      <c r="L750" s="40">
        <v>0</v>
      </c>
      <c r="M750" s="39">
        <f>Table3[[#This Row],[C&amp;I CLM $ Collected]]/'[1]1.) CLM Reference'!$B$4</f>
        <v>0</v>
      </c>
      <c r="N750" s="48">
        <v>0</v>
      </c>
      <c r="O750" s="39">
        <f>Table3[[#This Row],[C&amp;I Incentive Disbursements]]/'[1]1.) CLM Reference'!$B$5</f>
        <v>0</v>
      </c>
    </row>
    <row r="751" spans="1:15" x14ac:dyDescent="0.25">
      <c r="A751" s="47">
        <v>9005310400</v>
      </c>
      <c r="B751" t="s">
        <v>1798</v>
      </c>
      <c r="C751" t="s">
        <v>1774</v>
      </c>
      <c r="D751" s="46">
        <f>Table3[[#This Row],[Residential CLM $ Collected]]+Table3[[#This Row],[C&amp;I CLM $ Collected]]</f>
        <v>37027.146869999997</v>
      </c>
      <c r="E751" s="39">
        <f>Table3[[#This Row],[CLM $ Collected ]]/'[1]1.) CLM Reference'!$B$4</f>
        <v>3.4981814749568348E-4</v>
      </c>
      <c r="F751" s="46">
        <f>Table3[[#This Row],[Residential Incentive Disbursements]]+Table3[[#This Row],[C&amp;I Incentive Disbursements]]</f>
        <v>25682.28</v>
      </c>
      <c r="G751" s="39">
        <f>Table3[[#This Row],[Incentive Disbursements]]/'[1]1.) CLM Reference'!$B$5</f>
        <v>2.8963765110994968E-4</v>
      </c>
      <c r="H751" s="46">
        <v>37027.146869999997</v>
      </c>
      <c r="I751" s="39">
        <f>Table3[[#This Row],[Residential CLM $ Collected]]/'[1]1.) CLM Reference'!$B$4</f>
        <v>3.4981814749568348E-4</v>
      </c>
      <c r="J751" s="48">
        <v>25682.28</v>
      </c>
      <c r="K751" s="39">
        <f>Table3[[#This Row],[Residential Incentive Disbursements]]/'[1]1.) CLM Reference'!$B$5</f>
        <v>2.8963765110994968E-4</v>
      </c>
      <c r="L751" s="40">
        <v>0</v>
      </c>
      <c r="M751" s="39">
        <f>Table3[[#This Row],[C&amp;I CLM $ Collected]]/'[1]1.) CLM Reference'!$B$4</f>
        <v>0</v>
      </c>
      <c r="N751" s="48">
        <v>0</v>
      </c>
      <c r="O751" s="39">
        <f>Table3[[#This Row],[C&amp;I Incentive Disbursements]]/'[1]1.) CLM Reference'!$B$5</f>
        <v>0</v>
      </c>
    </row>
    <row r="752" spans="1:15" x14ac:dyDescent="0.25">
      <c r="A752" s="47">
        <v>9005310500</v>
      </c>
      <c r="B752" t="s">
        <v>1798</v>
      </c>
      <c r="C752" t="s">
        <v>1774</v>
      </c>
      <c r="D752" s="46">
        <f>Table3[[#This Row],[Residential CLM $ Collected]]+Table3[[#This Row],[C&amp;I CLM $ Collected]]</f>
        <v>26232.265205999938</v>
      </c>
      <c r="E752" s="39">
        <f>Table3[[#This Row],[CLM $ Collected ]]/'[1]1.) CLM Reference'!$B$4</f>
        <v>2.4783228508522596E-4</v>
      </c>
      <c r="F752" s="46">
        <f>Table3[[#This Row],[Residential Incentive Disbursements]]+Table3[[#This Row],[C&amp;I Incentive Disbursements]]</f>
        <v>16855.549999999901</v>
      </c>
      <c r="G752" s="39">
        <f>Table3[[#This Row],[Incentive Disbursements]]/'[1]1.) CLM Reference'!$B$5</f>
        <v>1.9009223130369595E-4</v>
      </c>
      <c r="H752" s="46">
        <v>26232.265205999938</v>
      </c>
      <c r="I752" s="39">
        <f>Table3[[#This Row],[Residential CLM $ Collected]]/'[1]1.) CLM Reference'!$B$4</f>
        <v>2.4783228508522596E-4</v>
      </c>
      <c r="J752" s="48">
        <v>16855.549999999901</v>
      </c>
      <c r="K752" s="39">
        <f>Table3[[#This Row],[Residential Incentive Disbursements]]/'[1]1.) CLM Reference'!$B$5</f>
        <v>1.9009223130369595E-4</v>
      </c>
      <c r="L752" s="40">
        <v>0</v>
      </c>
      <c r="M752" s="39">
        <f>Table3[[#This Row],[C&amp;I CLM $ Collected]]/'[1]1.) CLM Reference'!$B$4</f>
        <v>0</v>
      </c>
      <c r="N752" s="48">
        <v>0</v>
      </c>
      <c r="O752" s="39">
        <f>Table3[[#This Row],[C&amp;I Incentive Disbursements]]/'[1]1.) CLM Reference'!$B$5</f>
        <v>0</v>
      </c>
    </row>
    <row r="753" spans="1:15" x14ac:dyDescent="0.25">
      <c r="A753" s="47">
        <v>9005310601</v>
      </c>
      <c r="B753" t="s">
        <v>1798</v>
      </c>
      <c r="C753" t="s">
        <v>1774</v>
      </c>
      <c r="D753" s="46">
        <f>Table3[[#This Row],[Residential CLM $ Collected]]+Table3[[#This Row],[C&amp;I CLM $ Collected]]</f>
        <v>45141.364799999996</v>
      </c>
      <c r="E753" s="39">
        <f>Table3[[#This Row],[CLM $ Collected ]]/'[1]1.) CLM Reference'!$B$4</f>
        <v>4.2647813684389488E-4</v>
      </c>
      <c r="F753" s="46">
        <f>Table3[[#This Row],[Residential Incentive Disbursements]]+Table3[[#This Row],[C&amp;I Incentive Disbursements]]</f>
        <v>4500.54</v>
      </c>
      <c r="G753" s="39">
        <f>Table3[[#This Row],[Incentive Disbursements]]/'[1]1.) CLM Reference'!$B$5</f>
        <v>5.0755845443876987E-5</v>
      </c>
      <c r="H753" s="46">
        <v>45141.364799999996</v>
      </c>
      <c r="I753" s="39">
        <f>Table3[[#This Row],[Residential CLM $ Collected]]/'[1]1.) CLM Reference'!$B$4</f>
        <v>4.2647813684389488E-4</v>
      </c>
      <c r="J753" s="48">
        <v>4500.54</v>
      </c>
      <c r="K753" s="39">
        <f>Table3[[#This Row],[Residential Incentive Disbursements]]/'[1]1.) CLM Reference'!$B$5</f>
        <v>5.0755845443876987E-5</v>
      </c>
      <c r="L753" s="40">
        <v>0</v>
      </c>
      <c r="M753" s="39">
        <f>Table3[[#This Row],[C&amp;I CLM $ Collected]]/'[1]1.) CLM Reference'!$B$4</f>
        <v>0</v>
      </c>
      <c r="N753" s="48">
        <v>0</v>
      </c>
      <c r="O753" s="39">
        <f>Table3[[#This Row],[C&amp;I Incentive Disbursements]]/'[1]1.) CLM Reference'!$B$5</f>
        <v>0</v>
      </c>
    </row>
    <row r="754" spans="1:15" x14ac:dyDescent="0.25">
      <c r="A754" s="47">
        <v>9005310602</v>
      </c>
      <c r="B754" t="s">
        <v>1798</v>
      </c>
      <c r="C754" t="s">
        <v>1774</v>
      </c>
      <c r="D754" s="46">
        <f>Table3[[#This Row],[Residential CLM $ Collected]]+Table3[[#This Row],[C&amp;I CLM $ Collected]]</f>
        <v>54011.972636999941</v>
      </c>
      <c r="E754" s="39">
        <f>Table3[[#This Row],[CLM $ Collected ]]/'[1]1.) CLM Reference'!$B$4</f>
        <v>5.1028420517518712E-4</v>
      </c>
      <c r="F754" s="46">
        <f>Table3[[#This Row],[Residential Incentive Disbursements]]+Table3[[#This Row],[C&amp;I Incentive Disbursements]]</f>
        <v>6382.9099999999899</v>
      </c>
      <c r="G754" s="39">
        <f>Table3[[#This Row],[Incentive Disbursements]]/'[1]1.) CLM Reference'!$B$5</f>
        <v>7.1984693712793651E-5</v>
      </c>
      <c r="H754" s="46">
        <v>54011.972636999941</v>
      </c>
      <c r="I754" s="39">
        <f>Table3[[#This Row],[Residential CLM $ Collected]]/'[1]1.) CLM Reference'!$B$4</f>
        <v>5.1028420517518712E-4</v>
      </c>
      <c r="J754" s="48">
        <v>6382.9099999999899</v>
      </c>
      <c r="K754" s="39">
        <f>Table3[[#This Row],[Residential Incentive Disbursements]]/'[1]1.) CLM Reference'!$B$5</f>
        <v>7.1984693712793651E-5</v>
      </c>
      <c r="L754" s="40">
        <v>0</v>
      </c>
      <c r="M754" s="39">
        <f>Table3[[#This Row],[C&amp;I CLM $ Collected]]/'[1]1.) CLM Reference'!$B$4</f>
        <v>0</v>
      </c>
      <c r="N754" s="48">
        <v>0</v>
      </c>
      <c r="O754" s="39">
        <f>Table3[[#This Row],[C&amp;I Incentive Disbursements]]/'[1]1.) CLM Reference'!$B$5</f>
        <v>0</v>
      </c>
    </row>
    <row r="755" spans="1:15" x14ac:dyDescent="0.25">
      <c r="A755" s="47">
        <v>9005310700</v>
      </c>
      <c r="B755" t="s">
        <v>1798</v>
      </c>
      <c r="C755" t="s">
        <v>1774</v>
      </c>
      <c r="D755" s="46">
        <f>Table3[[#This Row],[Residential CLM $ Collected]]+Table3[[#This Row],[C&amp;I CLM $ Collected]]</f>
        <v>468766.599651</v>
      </c>
      <c r="E755" s="39">
        <f>Table3[[#This Row],[CLM $ Collected ]]/'[1]1.) CLM Reference'!$B$4</f>
        <v>4.4287253369398897E-3</v>
      </c>
      <c r="F755" s="46">
        <f>Table3[[#This Row],[Residential Incentive Disbursements]]+Table3[[#This Row],[C&amp;I Incentive Disbursements]]</f>
        <v>481382.20999999996</v>
      </c>
      <c r="G755" s="39">
        <f>Table3[[#This Row],[Incentive Disbursements]]/'[1]1.) CLM Reference'!$B$5</f>
        <v>5.4288954325907414E-3</v>
      </c>
      <c r="H755" s="46">
        <v>263839.84880400001</v>
      </c>
      <c r="I755" s="39">
        <f>Table3[[#This Row],[Residential CLM $ Collected]]/'[1]1.) CLM Reference'!$B$4</f>
        <v>2.4926567382629258E-3</v>
      </c>
      <c r="J755" s="48">
        <v>400428.79999999999</v>
      </c>
      <c r="K755" s="39">
        <f>Table3[[#This Row],[Residential Incentive Disbursements]]/'[1]1.) CLM Reference'!$B$5</f>
        <v>4.5159252632077772E-3</v>
      </c>
      <c r="L755" s="40">
        <v>204926.75084699999</v>
      </c>
      <c r="M755" s="39">
        <f>Table3[[#This Row],[C&amp;I CLM $ Collected]]/'[1]1.) CLM Reference'!$B$4</f>
        <v>1.9360685986769639E-3</v>
      </c>
      <c r="N755" s="48">
        <v>80953.41</v>
      </c>
      <c r="O755" s="39">
        <f>Table3[[#This Row],[C&amp;I Incentive Disbursements]]/'[1]1.) CLM Reference'!$B$5</f>
        <v>9.1297016938296429E-4</v>
      </c>
    </row>
    <row r="756" spans="1:15" x14ac:dyDescent="0.25">
      <c r="A756" s="47">
        <v>9005310801</v>
      </c>
      <c r="B756" t="s">
        <v>1798</v>
      </c>
      <c r="C756" t="s">
        <v>1774</v>
      </c>
      <c r="D756" s="46">
        <f>Table3[[#This Row],[Residential CLM $ Collected]]+Table3[[#This Row],[C&amp;I CLM $ Collected]]</f>
        <v>27827.991449999998</v>
      </c>
      <c r="E756" s="39">
        <f>Table3[[#This Row],[CLM $ Collected ]]/'[1]1.) CLM Reference'!$B$4</f>
        <v>2.6290808880691702E-4</v>
      </c>
      <c r="F756" s="46">
        <f>Table3[[#This Row],[Residential Incentive Disbursements]]+Table3[[#This Row],[C&amp;I Incentive Disbursements]]</f>
        <v>20465.4899999999</v>
      </c>
      <c r="G756" s="39">
        <f>Table3[[#This Row],[Incentive Disbursements]]/'[1]1.) CLM Reference'!$B$5</f>
        <v>2.3080413625325071E-4</v>
      </c>
      <c r="H756" s="46">
        <v>27827.991449999998</v>
      </c>
      <c r="I756" s="39">
        <f>Table3[[#This Row],[Residential CLM $ Collected]]/'[1]1.) CLM Reference'!$B$4</f>
        <v>2.6290808880691702E-4</v>
      </c>
      <c r="J756" s="48">
        <v>20465.4899999999</v>
      </c>
      <c r="K756" s="39">
        <f>Table3[[#This Row],[Residential Incentive Disbursements]]/'[1]1.) CLM Reference'!$B$5</f>
        <v>2.3080413625325071E-4</v>
      </c>
      <c r="L756" s="40">
        <v>0</v>
      </c>
      <c r="M756" s="39">
        <f>Table3[[#This Row],[C&amp;I CLM $ Collected]]/'[1]1.) CLM Reference'!$B$4</f>
        <v>0</v>
      </c>
      <c r="N756" s="48">
        <v>0</v>
      </c>
      <c r="O756" s="39">
        <f>Table3[[#This Row],[C&amp;I Incentive Disbursements]]/'[1]1.) CLM Reference'!$B$5</f>
        <v>0</v>
      </c>
    </row>
    <row r="757" spans="1:15" x14ac:dyDescent="0.25">
      <c r="A757" s="47">
        <v>9005310803</v>
      </c>
      <c r="B757" t="s">
        <v>1798</v>
      </c>
      <c r="C757" t="s">
        <v>1774</v>
      </c>
      <c r="D757" s="46">
        <f>Table3[[#This Row],[Residential CLM $ Collected]]+Table3[[#This Row],[C&amp;I CLM $ Collected]]</f>
        <v>55699.612416000004</v>
      </c>
      <c r="E757" s="39">
        <f>Table3[[#This Row],[CLM $ Collected ]]/'[1]1.) CLM Reference'!$B$4</f>
        <v>5.2622837238857159E-4</v>
      </c>
      <c r="F757" s="46">
        <f>Table3[[#This Row],[Residential Incentive Disbursements]]+Table3[[#This Row],[C&amp;I Incentive Disbursements]]</f>
        <v>9789.6299999999901</v>
      </c>
      <c r="G757" s="39">
        <f>Table3[[#This Row],[Incentive Disbursements]]/'[1]1.) CLM Reference'!$B$5</f>
        <v>1.1040473970517782E-4</v>
      </c>
      <c r="H757" s="46">
        <v>55699.612416000004</v>
      </c>
      <c r="I757" s="39">
        <f>Table3[[#This Row],[Residential CLM $ Collected]]/'[1]1.) CLM Reference'!$B$4</f>
        <v>5.2622837238857159E-4</v>
      </c>
      <c r="J757" s="48">
        <v>9789.6299999999901</v>
      </c>
      <c r="K757" s="39">
        <f>Table3[[#This Row],[Residential Incentive Disbursements]]/'[1]1.) CLM Reference'!$B$5</f>
        <v>1.1040473970517782E-4</v>
      </c>
      <c r="L757" s="40">
        <v>0</v>
      </c>
      <c r="M757" s="39">
        <f>Table3[[#This Row],[C&amp;I CLM $ Collected]]/'[1]1.) CLM Reference'!$B$4</f>
        <v>0</v>
      </c>
      <c r="N757" s="48">
        <v>0</v>
      </c>
      <c r="O757" s="39">
        <f>Table3[[#This Row],[C&amp;I Incentive Disbursements]]/'[1]1.) CLM Reference'!$B$5</f>
        <v>0</v>
      </c>
    </row>
    <row r="758" spans="1:15" x14ac:dyDescent="0.25">
      <c r="A758" s="47">
        <v>9005310804</v>
      </c>
      <c r="B758" t="s">
        <v>1798</v>
      </c>
      <c r="C758" t="s">
        <v>1774</v>
      </c>
      <c r="D758" s="46">
        <f>Table3[[#This Row],[Residential CLM $ Collected]]+Table3[[#This Row],[C&amp;I CLM $ Collected]]</f>
        <v>29760.038279999997</v>
      </c>
      <c r="E758" s="39">
        <f>Table3[[#This Row],[CLM $ Collected ]]/'[1]1.) CLM Reference'!$B$4</f>
        <v>2.8116131920888202E-4</v>
      </c>
      <c r="F758" s="46">
        <f>Table3[[#This Row],[Residential Incentive Disbursements]]+Table3[[#This Row],[C&amp;I Incentive Disbursements]]</f>
        <v>7698.21</v>
      </c>
      <c r="G758" s="39">
        <f>Table3[[#This Row],[Incentive Disbursements]]/'[1]1.) CLM Reference'!$B$5</f>
        <v>8.6818283351444109E-5</v>
      </c>
      <c r="H758" s="46">
        <v>29760.038279999997</v>
      </c>
      <c r="I758" s="39">
        <f>Table3[[#This Row],[Residential CLM $ Collected]]/'[1]1.) CLM Reference'!$B$4</f>
        <v>2.8116131920888202E-4</v>
      </c>
      <c r="J758" s="48">
        <v>7698.21</v>
      </c>
      <c r="K758" s="39">
        <f>Table3[[#This Row],[Residential Incentive Disbursements]]/'[1]1.) CLM Reference'!$B$5</f>
        <v>8.6818283351444109E-5</v>
      </c>
      <c r="L758" s="40">
        <v>0</v>
      </c>
      <c r="M758" s="39">
        <f>Table3[[#This Row],[C&amp;I CLM $ Collected]]/'[1]1.) CLM Reference'!$B$4</f>
        <v>0</v>
      </c>
      <c r="N758" s="48">
        <v>0</v>
      </c>
      <c r="O758" s="39">
        <f>Table3[[#This Row],[C&amp;I Incentive Disbursements]]/'[1]1.) CLM Reference'!$B$5</f>
        <v>0</v>
      </c>
    </row>
    <row r="759" spans="1:15" x14ac:dyDescent="0.25">
      <c r="A759" s="47">
        <v>9005320200</v>
      </c>
      <c r="B759" t="s">
        <v>1798</v>
      </c>
      <c r="C759" t="s">
        <v>1774</v>
      </c>
      <c r="D759" s="46">
        <f>Table3[[#This Row],[Residential CLM $ Collected]]+Table3[[#This Row],[C&amp;I CLM $ Collected]]</f>
        <v>118.69010999999999</v>
      </c>
      <c r="E759" s="39">
        <f>Table3[[#This Row],[CLM $ Collected ]]/'[1]1.) CLM Reference'!$B$4</f>
        <v>1.1213382049670978E-6</v>
      </c>
      <c r="F759" s="46">
        <f>Table3[[#This Row],[Residential Incentive Disbursements]]+Table3[[#This Row],[C&amp;I Incentive Disbursements]]</f>
        <v>0</v>
      </c>
      <c r="G759" s="39">
        <f>Table3[[#This Row],[Incentive Disbursements]]/'[1]1.) CLM Reference'!$B$5</f>
        <v>0</v>
      </c>
      <c r="H759" s="46">
        <v>118.69010999999999</v>
      </c>
      <c r="I759" s="39">
        <f>Table3[[#This Row],[Residential CLM $ Collected]]/'[1]1.) CLM Reference'!$B$4</f>
        <v>1.1213382049670978E-6</v>
      </c>
      <c r="J759" s="48">
        <v>0</v>
      </c>
      <c r="K759" s="39">
        <f>Table3[[#This Row],[Residential Incentive Disbursements]]/'[1]1.) CLM Reference'!$B$5</f>
        <v>0</v>
      </c>
      <c r="L759" s="40">
        <v>0</v>
      </c>
      <c r="M759" s="39">
        <f>Table3[[#This Row],[C&amp;I CLM $ Collected]]/'[1]1.) CLM Reference'!$B$4</f>
        <v>0</v>
      </c>
      <c r="N759" s="48">
        <v>0</v>
      </c>
      <c r="O759" s="39">
        <f>Table3[[#This Row],[C&amp;I Incentive Disbursements]]/'[1]1.) CLM Reference'!$B$5</f>
        <v>0</v>
      </c>
    </row>
    <row r="760" spans="1:15" x14ac:dyDescent="0.25">
      <c r="A760" s="47">
        <v>9001010101</v>
      </c>
      <c r="B760" t="s">
        <v>1797</v>
      </c>
      <c r="C760" t="s">
        <v>1774</v>
      </c>
      <c r="D760" s="46">
        <f>Table3[[#This Row],[Residential CLM $ Collected]]+Table3[[#This Row],[C&amp;I CLM $ Collected]]</f>
        <v>5869.540907999989</v>
      </c>
      <c r="E760" s="39">
        <f>Table3[[#This Row],[CLM $ Collected ]]/'[1]1.) CLM Reference'!$B$4</f>
        <v>5.5453149936061714E-5</v>
      </c>
      <c r="F760" s="46">
        <f>Table3[[#This Row],[Residential Incentive Disbursements]]+Table3[[#This Row],[C&amp;I Incentive Disbursements]]</f>
        <v>0</v>
      </c>
      <c r="G760" s="39">
        <f>Table3[[#This Row],[Incentive Disbursements]]/'[1]1.) CLM Reference'!$B$5</f>
        <v>0</v>
      </c>
      <c r="H760" s="46">
        <v>3883.0858919999946</v>
      </c>
      <c r="I760" s="39">
        <f>Table3[[#This Row],[Residential CLM $ Collected]]/'[1]1.) CLM Reference'!$B$4</f>
        <v>3.6685892058473421E-5</v>
      </c>
      <c r="J760" s="48">
        <v>0</v>
      </c>
      <c r="K760" s="39">
        <f>Table3[[#This Row],[Residential Incentive Disbursements]]/'[1]1.) CLM Reference'!$B$5</f>
        <v>0</v>
      </c>
      <c r="L760" s="40">
        <v>1986.4550159999942</v>
      </c>
      <c r="M760" s="39">
        <f>Table3[[#This Row],[C&amp;I CLM $ Collected]]/'[1]1.) CLM Reference'!$B$4</f>
        <v>1.8767257877588297E-5</v>
      </c>
      <c r="N760" s="48">
        <v>0</v>
      </c>
      <c r="O760" s="39">
        <f>Table3[[#This Row],[C&amp;I Incentive Disbursements]]/'[1]1.) CLM Reference'!$B$5</f>
        <v>0</v>
      </c>
    </row>
    <row r="761" spans="1:15" x14ac:dyDescent="0.25">
      <c r="A761" s="47">
        <v>9013890100</v>
      </c>
      <c r="B761" t="s">
        <v>1797</v>
      </c>
      <c r="C761" t="s">
        <v>1774</v>
      </c>
      <c r="D761" s="46">
        <f>Table3[[#This Row],[Residential CLM $ Collected]]+Table3[[#This Row],[C&amp;I CLM $ Collected]]</f>
        <v>1782.9859319999941</v>
      </c>
      <c r="E761" s="39">
        <f>Table3[[#This Row],[CLM $ Collected ]]/'[1]1.) CLM Reference'!$B$4</f>
        <v>1.6844960750903858E-5</v>
      </c>
      <c r="F761" s="46">
        <f>Table3[[#This Row],[Residential Incentive Disbursements]]+Table3[[#This Row],[C&amp;I Incentive Disbursements]]</f>
        <v>1957.1199999999899</v>
      </c>
      <c r="G761" s="39">
        <f>Table3[[#This Row],[Incentive Disbursements]]/'[1]1.) CLM Reference'!$B$5</f>
        <v>2.2071858095944045E-5</v>
      </c>
      <c r="H761" s="46">
        <v>1782.9859319999941</v>
      </c>
      <c r="I761" s="39">
        <f>Table3[[#This Row],[Residential CLM $ Collected]]/'[1]1.) CLM Reference'!$B$4</f>
        <v>1.6844960750903858E-5</v>
      </c>
      <c r="J761" s="48">
        <v>1957.1199999999899</v>
      </c>
      <c r="K761" s="39">
        <f>Table3[[#This Row],[Residential Incentive Disbursements]]/'[1]1.) CLM Reference'!$B$5</f>
        <v>2.2071858095944045E-5</v>
      </c>
      <c r="L761" s="40">
        <v>0</v>
      </c>
      <c r="M761" s="39">
        <f>Table3[[#This Row],[C&amp;I CLM $ Collected]]/'[1]1.) CLM Reference'!$B$4</f>
        <v>0</v>
      </c>
      <c r="N761" s="48">
        <v>0</v>
      </c>
      <c r="O761" s="39">
        <f>Table3[[#This Row],[C&amp;I Incentive Disbursements]]/'[1]1.) CLM Reference'!$B$5</f>
        <v>0</v>
      </c>
    </row>
    <row r="762" spans="1:15" x14ac:dyDescent="0.25">
      <c r="A762" s="47">
        <v>9013890201</v>
      </c>
      <c r="B762" t="s">
        <v>1797</v>
      </c>
      <c r="C762" t="s">
        <v>1774</v>
      </c>
      <c r="D762" s="46">
        <f>Table3[[#This Row],[Residential CLM $ Collected]]+Table3[[#This Row],[C&amp;I CLM $ Collected]]</f>
        <v>14244.611723999995</v>
      </c>
      <c r="E762" s="39">
        <f>Table3[[#This Row],[CLM $ Collected ]]/'[1]1.) CLM Reference'!$B$4</f>
        <v>1.3457757635445305E-4</v>
      </c>
      <c r="F762" s="46">
        <f>Table3[[#This Row],[Residential Incentive Disbursements]]+Table3[[#This Row],[C&amp;I Incentive Disbursements]]</f>
        <v>13049.629999999899</v>
      </c>
      <c r="G762" s="39">
        <f>Table3[[#This Row],[Incentive Disbursements]]/'[1]1.) CLM Reference'!$B$5</f>
        <v>1.471701181146652E-4</v>
      </c>
      <c r="H762" s="46">
        <v>11674.00836</v>
      </c>
      <c r="I762" s="39">
        <f>Table3[[#This Row],[Residential CLM $ Collected]]/'[1]1.) CLM Reference'!$B$4</f>
        <v>1.1029151105490841E-4</v>
      </c>
      <c r="J762" s="48">
        <v>11849.629999999899</v>
      </c>
      <c r="K762" s="39">
        <f>Table3[[#This Row],[Residential Incentive Disbursements]]/'[1]1.) CLM Reference'!$B$5</f>
        <v>1.3363684998847315E-4</v>
      </c>
      <c r="L762" s="40">
        <v>2570.6033639999941</v>
      </c>
      <c r="M762" s="39">
        <f>Table3[[#This Row],[C&amp;I CLM $ Collected]]/'[1]1.) CLM Reference'!$B$4</f>
        <v>2.4286065299544645E-5</v>
      </c>
      <c r="N762" s="48">
        <v>1200</v>
      </c>
      <c r="O762" s="39">
        <f>Table3[[#This Row],[C&amp;I Incentive Disbursements]]/'[1]1.) CLM Reference'!$B$5</f>
        <v>1.3533268126192053E-5</v>
      </c>
    </row>
    <row r="763" spans="1:15" x14ac:dyDescent="0.25">
      <c r="A763" s="47">
        <v>9013890202</v>
      </c>
      <c r="B763" t="s">
        <v>1797</v>
      </c>
      <c r="C763" t="s">
        <v>1774</v>
      </c>
      <c r="D763" s="46">
        <f>Table3[[#This Row],[Residential CLM $ Collected]]+Table3[[#This Row],[C&amp;I CLM $ Collected]]</f>
        <v>52.328429999999997</v>
      </c>
      <c r="E763" s="39">
        <f>Table3[[#This Row],[CLM $ Collected ]]/'[1]1.) CLM Reference'!$B$4</f>
        <v>4.9437874617309252E-7</v>
      </c>
      <c r="F763" s="46">
        <f>Table3[[#This Row],[Residential Incentive Disbursements]]+Table3[[#This Row],[C&amp;I Incentive Disbursements]]</f>
        <v>0</v>
      </c>
      <c r="G763" s="39">
        <f>Table3[[#This Row],[Incentive Disbursements]]/'[1]1.) CLM Reference'!$B$5</f>
        <v>0</v>
      </c>
      <c r="H763" s="46">
        <v>52.328429999999997</v>
      </c>
      <c r="I763" s="39">
        <f>Table3[[#This Row],[Residential CLM $ Collected]]/'[1]1.) CLM Reference'!$B$4</f>
        <v>4.9437874617309252E-7</v>
      </c>
      <c r="J763" s="48">
        <v>0</v>
      </c>
      <c r="K763" s="39">
        <f>Table3[[#This Row],[Residential Incentive Disbursements]]/'[1]1.) CLM Reference'!$B$5</f>
        <v>0</v>
      </c>
      <c r="L763" s="40">
        <v>0</v>
      </c>
      <c r="M763" s="39">
        <f>Table3[[#This Row],[C&amp;I CLM $ Collected]]/'[1]1.) CLM Reference'!$B$4</f>
        <v>0</v>
      </c>
      <c r="N763" s="48">
        <v>0</v>
      </c>
      <c r="O763" s="39">
        <f>Table3[[#This Row],[C&amp;I Incentive Disbursements]]/'[1]1.) CLM Reference'!$B$5</f>
        <v>0</v>
      </c>
    </row>
    <row r="764" spans="1:15" x14ac:dyDescent="0.25">
      <c r="A764" s="47">
        <v>9003487202</v>
      </c>
      <c r="B764" t="s">
        <v>1796</v>
      </c>
      <c r="C764" t="s">
        <v>1774</v>
      </c>
      <c r="D764" s="46">
        <f>Table3[[#This Row],[Residential CLM $ Collected]]+Table3[[#This Row],[C&amp;I CLM $ Collected]]</f>
        <v>214.94969999999998</v>
      </c>
      <c r="E764" s="39">
        <f>Table3[[#This Row],[CLM $ Collected ]]/'[1]1.) CLM Reference'!$B$4</f>
        <v>2.0307615415995166E-6</v>
      </c>
      <c r="F764" s="46">
        <f>Table3[[#This Row],[Residential Incentive Disbursements]]+Table3[[#This Row],[C&amp;I Incentive Disbursements]]</f>
        <v>0</v>
      </c>
      <c r="G764" s="39">
        <f>Table3[[#This Row],[Incentive Disbursements]]/'[1]1.) CLM Reference'!$B$5</f>
        <v>0</v>
      </c>
      <c r="H764" s="46">
        <v>214.94969999999998</v>
      </c>
      <c r="I764" s="39">
        <f>Table3[[#This Row],[Residential CLM $ Collected]]/'[1]1.) CLM Reference'!$B$4</f>
        <v>2.0307615415995166E-6</v>
      </c>
      <c r="J764" s="48">
        <v>0</v>
      </c>
      <c r="K764" s="39">
        <f>Table3[[#This Row],[Residential Incentive Disbursements]]/'[1]1.) CLM Reference'!$B$5</f>
        <v>0</v>
      </c>
      <c r="L764" s="40">
        <v>0</v>
      </c>
      <c r="M764" s="39">
        <f>Table3[[#This Row],[C&amp;I CLM $ Collected]]/'[1]1.) CLM Reference'!$B$4</f>
        <v>0</v>
      </c>
      <c r="N764" s="48">
        <v>0</v>
      </c>
      <c r="O764" s="39">
        <f>Table3[[#This Row],[C&amp;I Incentive Disbursements]]/'[1]1.) CLM Reference'!$B$5</f>
        <v>0</v>
      </c>
    </row>
    <row r="765" spans="1:15" x14ac:dyDescent="0.25">
      <c r="A765" s="47">
        <v>9003514101</v>
      </c>
      <c r="B765" t="s">
        <v>1796</v>
      </c>
      <c r="C765" t="s">
        <v>1774</v>
      </c>
      <c r="D765" s="46">
        <f>Table3[[#This Row],[Residential CLM $ Collected]]+Table3[[#This Row],[C&amp;I CLM $ Collected]]</f>
        <v>328.04919000000001</v>
      </c>
      <c r="E765" s="39">
        <f>Table3[[#This Row],[CLM $ Collected ]]/'[1]1.) CLM Reference'!$B$4</f>
        <v>3.0992817333770311E-6</v>
      </c>
      <c r="F765" s="46">
        <f>Table3[[#This Row],[Residential Incentive Disbursements]]+Table3[[#This Row],[C&amp;I Incentive Disbursements]]</f>
        <v>0</v>
      </c>
      <c r="G765" s="39">
        <f>Table3[[#This Row],[Incentive Disbursements]]/'[1]1.) CLM Reference'!$B$5</f>
        <v>0</v>
      </c>
      <c r="H765" s="46">
        <v>328.04919000000001</v>
      </c>
      <c r="I765" s="39">
        <f>Table3[[#This Row],[Residential CLM $ Collected]]/'[1]1.) CLM Reference'!$B$4</f>
        <v>3.0992817333770311E-6</v>
      </c>
      <c r="J765" s="48">
        <v>0</v>
      </c>
      <c r="K765" s="39">
        <f>Table3[[#This Row],[Residential Incentive Disbursements]]/'[1]1.) CLM Reference'!$B$5</f>
        <v>0</v>
      </c>
      <c r="L765" s="40">
        <v>0</v>
      </c>
      <c r="M765" s="39">
        <f>Table3[[#This Row],[C&amp;I CLM $ Collected]]/'[1]1.) CLM Reference'!$B$4</f>
        <v>0</v>
      </c>
      <c r="N765" s="48">
        <v>0</v>
      </c>
      <c r="O765" s="39">
        <f>Table3[[#This Row],[C&amp;I Incentive Disbursements]]/'[1]1.) CLM Reference'!$B$5</f>
        <v>0</v>
      </c>
    </row>
    <row r="766" spans="1:15" x14ac:dyDescent="0.25">
      <c r="A766" s="47">
        <v>9013530100</v>
      </c>
      <c r="B766" t="s">
        <v>1796</v>
      </c>
      <c r="C766" t="s">
        <v>1774</v>
      </c>
      <c r="D766" s="46">
        <f>Table3[[#This Row],[Residential CLM $ Collected]]+Table3[[#This Row],[C&amp;I CLM $ Collected]]</f>
        <v>26051.546429999999</v>
      </c>
      <c r="E766" s="39">
        <f>Table3[[#This Row],[CLM $ Collected ]]/'[1]1.) CLM Reference'!$B$4</f>
        <v>2.4612492406008563E-4</v>
      </c>
      <c r="F766" s="46">
        <f>Table3[[#This Row],[Residential Incentive Disbursements]]+Table3[[#This Row],[C&amp;I Incentive Disbursements]]</f>
        <v>10456.139999999899</v>
      </c>
      <c r="G766" s="39">
        <f>Table3[[#This Row],[Incentive Disbursements]]/'[1]1.) CLM Reference'!$B$5</f>
        <v>1.1792145515416701E-4</v>
      </c>
      <c r="H766" s="46">
        <v>26051.546429999999</v>
      </c>
      <c r="I766" s="39">
        <f>Table3[[#This Row],[Residential CLM $ Collected]]/'[1]1.) CLM Reference'!$B$4</f>
        <v>2.4612492406008563E-4</v>
      </c>
      <c r="J766" s="48">
        <v>10456.139999999899</v>
      </c>
      <c r="K766" s="39">
        <f>Table3[[#This Row],[Residential Incentive Disbursements]]/'[1]1.) CLM Reference'!$B$5</f>
        <v>1.1792145515416701E-4</v>
      </c>
      <c r="L766" s="40">
        <v>0</v>
      </c>
      <c r="M766" s="39">
        <f>Table3[[#This Row],[C&amp;I CLM $ Collected]]/'[1]1.) CLM Reference'!$B$4</f>
        <v>0</v>
      </c>
      <c r="N766" s="48">
        <v>0</v>
      </c>
      <c r="O766" s="39">
        <f>Table3[[#This Row],[C&amp;I Incentive Disbursements]]/'[1]1.) CLM Reference'!$B$5</f>
        <v>0</v>
      </c>
    </row>
    <row r="767" spans="1:15" x14ac:dyDescent="0.25">
      <c r="A767" s="47">
        <v>9013530200</v>
      </c>
      <c r="B767" t="s">
        <v>1796</v>
      </c>
      <c r="C767" t="s">
        <v>1774</v>
      </c>
      <c r="D767" s="46">
        <f>Table3[[#This Row],[Residential CLM $ Collected]]+Table3[[#This Row],[C&amp;I CLM $ Collected]]</f>
        <v>62022.247559999996</v>
      </c>
      <c r="E767" s="39">
        <f>Table3[[#This Row],[CLM $ Collected ]]/'[1]1.) CLM Reference'!$B$4</f>
        <v>5.8596218123780795E-4</v>
      </c>
      <c r="F767" s="46">
        <f>Table3[[#This Row],[Residential Incentive Disbursements]]+Table3[[#This Row],[C&amp;I Incentive Disbursements]]</f>
        <v>5460.45999999999</v>
      </c>
      <c r="G767" s="39">
        <f>Table3[[#This Row],[Incentive Disbursements]]/'[1]1.) CLM Reference'!$B$5</f>
        <v>6.1581557726955445E-5</v>
      </c>
      <c r="H767" s="46">
        <v>62022.247559999996</v>
      </c>
      <c r="I767" s="39">
        <f>Table3[[#This Row],[Residential CLM $ Collected]]/'[1]1.) CLM Reference'!$B$4</f>
        <v>5.8596218123780795E-4</v>
      </c>
      <c r="J767" s="48">
        <v>5460.45999999999</v>
      </c>
      <c r="K767" s="39">
        <f>Table3[[#This Row],[Residential Incentive Disbursements]]/'[1]1.) CLM Reference'!$B$5</f>
        <v>6.1581557726955445E-5</v>
      </c>
      <c r="L767" s="40">
        <v>0</v>
      </c>
      <c r="M767" s="39">
        <f>Table3[[#This Row],[C&amp;I CLM $ Collected]]/'[1]1.) CLM Reference'!$B$4</f>
        <v>0</v>
      </c>
      <c r="N767" s="48">
        <v>0</v>
      </c>
      <c r="O767" s="39">
        <f>Table3[[#This Row],[C&amp;I Incentive Disbursements]]/'[1]1.) CLM Reference'!$B$5</f>
        <v>0</v>
      </c>
    </row>
    <row r="768" spans="1:15" x14ac:dyDescent="0.25">
      <c r="A768" s="47">
        <v>9013530301</v>
      </c>
      <c r="B768" t="s">
        <v>1796</v>
      </c>
      <c r="C768" t="s">
        <v>1774</v>
      </c>
      <c r="D768" s="46">
        <f>Table3[[#This Row],[Residential CLM $ Collected]]+Table3[[#This Row],[C&amp;I CLM $ Collected]]</f>
        <v>59134.082804999998</v>
      </c>
      <c r="E768" s="39">
        <f>Table3[[#This Row],[CLM $ Collected ]]/'[1]1.) CLM Reference'!$B$4</f>
        <v>5.5867591886918323E-4</v>
      </c>
      <c r="F768" s="46">
        <f>Table3[[#This Row],[Residential Incentive Disbursements]]+Table3[[#This Row],[C&amp;I Incentive Disbursements]]</f>
        <v>7724.54</v>
      </c>
      <c r="G768" s="39">
        <f>Table3[[#This Row],[Incentive Disbursements]]/'[1]1.) CLM Reference'!$B$5</f>
        <v>8.7115225809579635E-5</v>
      </c>
      <c r="H768" s="46">
        <v>59134.082804999998</v>
      </c>
      <c r="I768" s="39">
        <f>Table3[[#This Row],[Residential CLM $ Collected]]/'[1]1.) CLM Reference'!$B$4</f>
        <v>5.5867591886918323E-4</v>
      </c>
      <c r="J768" s="48">
        <v>7724.54</v>
      </c>
      <c r="K768" s="39">
        <f>Table3[[#This Row],[Residential Incentive Disbursements]]/'[1]1.) CLM Reference'!$B$5</f>
        <v>8.7115225809579635E-5</v>
      </c>
      <c r="L768" s="40">
        <v>0</v>
      </c>
      <c r="M768" s="39">
        <f>Table3[[#This Row],[C&amp;I CLM $ Collected]]/'[1]1.) CLM Reference'!$B$4</f>
        <v>0</v>
      </c>
      <c r="N768" s="48">
        <v>0</v>
      </c>
      <c r="O768" s="39">
        <f>Table3[[#This Row],[C&amp;I Incentive Disbursements]]/'[1]1.) CLM Reference'!$B$5</f>
        <v>0</v>
      </c>
    </row>
    <row r="769" spans="1:15" x14ac:dyDescent="0.25">
      <c r="A769" s="47">
        <v>9013530302</v>
      </c>
      <c r="B769" t="s">
        <v>1796</v>
      </c>
      <c r="C769" t="s">
        <v>1774</v>
      </c>
      <c r="D769" s="46">
        <f>Table3[[#This Row],[Residential CLM $ Collected]]+Table3[[#This Row],[C&amp;I CLM $ Collected]]</f>
        <v>377755.73885699944</v>
      </c>
      <c r="E769" s="39">
        <f>Table3[[#This Row],[CLM $ Collected ]]/'[1]1.) CLM Reference'!$B$4</f>
        <v>3.5688899616482584E-3</v>
      </c>
      <c r="F769" s="46">
        <f>Table3[[#This Row],[Residential Incentive Disbursements]]+Table3[[#This Row],[C&amp;I Incentive Disbursements]]</f>
        <v>353718.17</v>
      </c>
      <c r="G769" s="39">
        <f>Table3[[#This Row],[Incentive Disbursements]]/'[1]1.) CLM Reference'!$B$5</f>
        <v>3.9891356964299853E-3</v>
      </c>
      <c r="H769" s="46">
        <v>215612.464599</v>
      </c>
      <c r="I769" s="39">
        <f>Table3[[#This Row],[Residential CLM $ Collected]]/'[1]1.) CLM Reference'!$B$4</f>
        <v>2.0370230849223632E-3</v>
      </c>
      <c r="J769" s="48">
        <v>294038.74</v>
      </c>
      <c r="K769" s="39">
        <f>Table3[[#This Row],[Residential Incentive Disbursements]]/'[1]1.) CLM Reference'!$B$5</f>
        <v>3.3160875899230602E-3</v>
      </c>
      <c r="L769" s="40">
        <v>162143.27425799944</v>
      </c>
      <c r="M769" s="39">
        <f>Table3[[#This Row],[C&amp;I CLM $ Collected]]/'[1]1.) CLM Reference'!$B$4</f>
        <v>1.5318668767258952E-3</v>
      </c>
      <c r="N769" s="48">
        <v>59679.43</v>
      </c>
      <c r="O769" s="39">
        <f>Table3[[#This Row],[C&amp;I Incentive Disbursements]]/'[1]1.) CLM Reference'!$B$5</f>
        <v>6.730481065069249E-4</v>
      </c>
    </row>
    <row r="770" spans="1:15" x14ac:dyDescent="0.25">
      <c r="A770" s="47">
        <v>9013530400</v>
      </c>
      <c r="B770" t="s">
        <v>1796</v>
      </c>
      <c r="C770" t="s">
        <v>1774</v>
      </c>
      <c r="D770" s="46">
        <f>Table3[[#This Row],[Residential CLM $ Collected]]+Table3[[#This Row],[C&amp;I CLM $ Collected]]</f>
        <v>49778.454662999997</v>
      </c>
      <c r="E770" s="39">
        <f>Table3[[#This Row],[CLM $ Collected ]]/'[1]1.) CLM Reference'!$B$4</f>
        <v>4.7028756648590588E-4</v>
      </c>
      <c r="F770" s="46">
        <f>Table3[[#This Row],[Residential Incentive Disbursements]]+Table3[[#This Row],[C&amp;I Incentive Disbursements]]</f>
        <v>5801.5</v>
      </c>
      <c r="G770" s="39">
        <f>Table3[[#This Row],[Incentive Disbursements]]/'[1]1.) CLM Reference'!$B$5</f>
        <v>6.5427712528419332E-5</v>
      </c>
      <c r="H770" s="46">
        <v>49778.454662999997</v>
      </c>
      <c r="I770" s="39">
        <f>Table3[[#This Row],[Residential CLM $ Collected]]/'[1]1.) CLM Reference'!$B$4</f>
        <v>4.7028756648590588E-4</v>
      </c>
      <c r="J770" s="48">
        <v>5801.5</v>
      </c>
      <c r="K770" s="39">
        <f>Table3[[#This Row],[Residential Incentive Disbursements]]/'[1]1.) CLM Reference'!$B$5</f>
        <v>6.5427712528419332E-5</v>
      </c>
      <c r="L770" s="40">
        <v>0</v>
      </c>
      <c r="M770" s="39">
        <f>Table3[[#This Row],[C&amp;I CLM $ Collected]]/'[1]1.) CLM Reference'!$B$4</f>
        <v>0</v>
      </c>
      <c r="N770" s="48">
        <v>0</v>
      </c>
      <c r="O770" s="39">
        <f>Table3[[#This Row],[C&amp;I Incentive Disbursements]]/'[1]1.) CLM Reference'!$B$5</f>
        <v>0</v>
      </c>
    </row>
    <row r="771" spans="1:15" x14ac:dyDescent="0.25">
      <c r="A771" s="47">
        <v>9013530500</v>
      </c>
      <c r="B771" t="s">
        <v>1796</v>
      </c>
      <c r="C771" t="s">
        <v>1774</v>
      </c>
      <c r="D771" s="46">
        <f>Table3[[#This Row],[Residential CLM $ Collected]]+Table3[[#This Row],[C&amp;I CLM $ Collected]]</f>
        <v>43362.906929999997</v>
      </c>
      <c r="E771" s="39">
        <f>Table3[[#This Row],[CLM $ Collected ]]/'[1]1.) CLM Reference'!$B$4</f>
        <v>4.0967595546959669E-4</v>
      </c>
      <c r="F771" s="46">
        <f>Table3[[#This Row],[Residential Incentive Disbursements]]+Table3[[#This Row],[C&amp;I Incentive Disbursements]]</f>
        <v>11015.24</v>
      </c>
      <c r="G771" s="39">
        <f>Table3[[#This Row],[Incentive Disbursements]]/'[1]1.) CLM Reference'!$B$5</f>
        <v>1.2422683032862979E-4</v>
      </c>
      <c r="H771" s="46">
        <v>43362.906929999997</v>
      </c>
      <c r="I771" s="39">
        <f>Table3[[#This Row],[Residential CLM $ Collected]]/'[1]1.) CLM Reference'!$B$4</f>
        <v>4.0967595546959669E-4</v>
      </c>
      <c r="J771" s="48">
        <v>11015.24</v>
      </c>
      <c r="K771" s="39">
        <f>Table3[[#This Row],[Residential Incentive Disbursements]]/'[1]1.) CLM Reference'!$B$5</f>
        <v>1.2422683032862979E-4</v>
      </c>
      <c r="L771" s="40">
        <v>0</v>
      </c>
      <c r="M771" s="39">
        <f>Table3[[#This Row],[C&amp;I CLM $ Collected]]/'[1]1.) CLM Reference'!$B$4</f>
        <v>0</v>
      </c>
      <c r="N771" s="48">
        <v>0</v>
      </c>
      <c r="O771" s="39">
        <f>Table3[[#This Row],[C&amp;I Incentive Disbursements]]/'[1]1.) CLM Reference'!$B$5</f>
        <v>0</v>
      </c>
    </row>
    <row r="772" spans="1:15" x14ac:dyDescent="0.25">
      <c r="A772" s="47">
        <v>9013530600</v>
      </c>
      <c r="B772" t="s">
        <v>1796</v>
      </c>
      <c r="C772" t="s">
        <v>1774</v>
      </c>
      <c r="D772" s="46">
        <f>Table3[[#This Row],[Residential CLM $ Collected]]+Table3[[#This Row],[C&amp;I CLM $ Collected]]</f>
        <v>38922.186176999945</v>
      </c>
      <c r="E772" s="39">
        <f>Table3[[#This Row],[CLM $ Collected ]]/'[1]1.) CLM Reference'!$B$4</f>
        <v>3.6772174514887815E-4</v>
      </c>
      <c r="F772" s="46">
        <f>Table3[[#This Row],[Residential Incentive Disbursements]]+Table3[[#This Row],[C&amp;I Incentive Disbursements]]</f>
        <v>15736.98</v>
      </c>
      <c r="G772" s="39">
        <f>Table3[[#This Row],[Incentive Disbursements]]/'[1]1.) CLM Reference'!$B$5</f>
        <v>1.7747730819710152E-4</v>
      </c>
      <c r="H772" s="46">
        <v>38922.186176999945</v>
      </c>
      <c r="I772" s="39">
        <f>Table3[[#This Row],[Residential CLM $ Collected]]/'[1]1.) CLM Reference'!$B$4</f>
        <v>3.6772174514887815E-4</v>
      </c>
      <c r="J772" s="48">
        <v>15736.98</v>
      </c>
      <c r="K772" s="39">
        <f>Table3[[#This Row],[Residential Incentive Disbursements]]/'[1]1.) CLM Reference'!$B$5</f>
        <v>1.7747730819710152E-4</v>
      </c>
      <c r="L772" s="40">
        <v>0</v>
      </c>
      <c r="M772" s="39">
        <f>Table3[[#This Row],[C&amp;I CLM $ Collected]]/'[1]1.) CLM Reference'!$B$4</f>
        <v>0</v>
      </c>
      <c r="N772" s="48">
        <v>0</v>
      </c>
      <c r="O772" s="39">
        <f>Table3[[#This Row],[C&amp;I Incentive Disbursements]]/'[1]1.) CLM Reference'!$B$5</f>
        <v>0</v>
      </c>
    </row>
    <row r="773" spans="1:15" x14ac:dyDescent="0.25">
      <c r="A773" s="47">
        <v>9013533102</v>
      </c>
      <c r="B773" t="s">
        <v>1796</v>
      </c>
      <c r="C773" t="s">
        <v>1774</v>
      </c>
      <c r="D773" s="46">
        <f>Table3[[#This Row],[Residential CLM $ Collected]]+Table3[[#This Row],[C&amp;I CLM $ Collected]]</f>
        <v>75.819239999999994</v>
      </c>
      <c r="E773" s="39">
        <f>Table3[[#This Row],[CLM $ Collected ]]/'[1]1.) CLM Reference'!$B$4</f>
        <v>7.1631082390579629E-7</v>
      </c>
      <c r="F773" s="46">
        <f>Table3[[#This Row],[Residential Incentive Disbursements]]+Table3[[#This Row],[C&amp;I Incentive Disbursements]]</f>
        <v>0</v>
      </c>
      <c r="G773" s="39">
        <f>Table3[[#This Row],[Incentive Disbursements]]/'[1]1.) CLM Reference'!$B$5</f>
        <v>0</v>
      </c>
      <c r="H773" s="46">
        <v>75.819239999999994</v>
      </c>
      <c r="I773" s="39">
        <f>Table3[[#This Row],[Residential CLM $ Collected]]/'[1]1.) CLM Reference'!$B$4</f>
        <v>7.1631082390579629E-7</v>
      </c>
      <c r="J773" s="48">
        <v>0</v>
      </c>
      <c r="K773" s="39">
        <f>Table3[[#This Row],[Residential Incentive Disbursements]]/'[1]1.) CLM Reference'!$B$5</f>
        <v>0</v>
      </c>
      <c r="L773" s="40">
        <v>0</v>
      </c>
      <c r="M773" s="39">
        <f>Table3[[#This Row],[C&amp;I CLM $ Collected]]/'[1]1.) CLM Reference'!$B$4</f>
        <v>0</v>
      </c>
      <c r="N773" s="48">
        <v>0</v>
      </c>
      <c r="O773" s="39">
        <f>Table3[[#This Row],[C&amp;I Incentive Disbursements]]/'[1]1.) CLM Reference'!$B$5</f>
        <v>0</v>
      </c>
    </row>
    <row r="774" spans="1:15" x14ac:dyDescent="0.25">
      <c r="A774" s="47">
        <v>9013535100</v>
      </c>
      <c r="B774" t="s">
        <v>1796</v>
      </c>
      <c r="C774" t="s">
        <v>1774</v>
      </c>
      <c r="D774" s="46">
        <f>Table3[[#This Row],[Residential CLM $ Collected]]+Table3[[#This Row],[C&amp;I CLM $ Collected]]</f>
        <v>812.39193</v>
      </c>
      <c r="E774" s="39">
        <f>Table3[[#This Row],[CLM $ Collected ]]/'[1]1.) CLM Reference'!$B$4</f>
        <v>7.67516441358051E-6</v>
      </c>
      <c r="F774" s="46">
        <f>Table3[[#This Row],[Residential Incentive Disbursements]]+Table3[[#This Row],[C&amp;I Incentive Disbursements]]</f>
        <v>0</v>
      </c>
      <c r="G774" s="39">
        <f>Table3[[#This Row],[Incentive Disbursements]]/'[1]1.) CLM Reference'!$B$5</f>
        <v>0</v>
      </c>
      <c r="H774" s="46">
        <v>812.39193</v>
      </c>
      <c r="I774" s="39">
        <f>Table3[[#This Row],[Residential CLM $ Collected]]/'[1]1.) CLM Reference'!$B$4</f>
        <v>7.67516441358051E-6</v>
      </c>
      <c r="J774" s="48">
        <v>0</v>
      </c>
      <c r="K774" s="39">
        <f>Table3[[#This Row],[Residential Incentive Disbursements]]/'[1]1.) CLM Reference'!$B$5</f>
        <v>0</v>
      </c>
      <c r="L774" s="40">
        <v>0</v>
      </c>
      <c r="M774" s="39">
        <f>Table3[[#This Row],[C&amp;I CLM $ Collected]]/'[1]1.) CLM Reference'!$B$4</f>
        <v>0</v>
      </c>
      <c r="N774" s="48">
        <v>0</v>
      </c>
      <c r="O774" s="39">
        <f>Table3[[#This Row],[C&amp;I Incentive Disbursements]]/'[1]1.) CLM Reference'!$B$5</f>
        <v>0</v>
      </c>
    </row>
    <row r="775" spans="1:15" x14ac:dyDescent="0.25">
      <c r="A775" s="47">
        <v>9013535200</v>
      </c>
      <c r="B775" t="s">
        <v>1796</v>
      </c>
      <c r="C775" t="s">
        <v>1774</v>
      </c>
      <c r="D775" s="46">
        <f>Table3[[#This Row],[Residential CLM $ Collected]]+Table3[[#This Row],[C&amp;I CLM $ Collected]]</f>
        <v>14.79303</v>
      </c>
      <c r="E775" s="39">
        <f>Table3[[#This Row],[CLM $ Collected ]]/'[1]1.) CLM Reference'!$B$4</f>
        <v>1.3975881989008544E-7</v>
      </c>
      <c r="F775" s="46">
        <f>Table3[[#This Row],[Residential Incentive Disbursements]]+Table3[[#This Row],[C&amp;I Incentive Disbursements]]</f>
        <v>0</v>
      </c>
      <c r="G775" s="39">
        <f>Table3[[#This Row],[Incentive Disbursements]]/'[1]1.) CLM Reference'!$B$5</f>
        <v>0</v>
      </c>
      <c r="H775" s="46">
        <v>14.79303</v>
      </c>
      <c r="I775" s="39">
        <f>Table3[[#This Row],[Residential CLM $ Collected]]/'[1]1.) CLM Reference'!$B$4</f>
        <v>1.3975881989008544E-7</v>
      </c>
      <c r="J775" s="48">
        <v>0</v>
      </c>
      <c r="K775" s="39">
        <f>Table3[[#This Row],[Residential Incentive Disbursements]]/'[1]1.) CLM Reference'!$B$5</f>
        <v>0</v>
      </c>
      <c r="L775" s="40">
        <v>0</v>
      </c>
      <c r="M775" s="39">
        <f>Table3[[#This Row],[C&amp;I CLM $ Collected]]/'[1]1.) CLM Reference'!$B$4</f>
        <v>0</v>
      </c>
      <c r="N775" s="48">
        <v>0</v>
      </c>
      <c r="O775" s="39">
        <f>Table3[[#This Row],[C&amp;I Incentive Disbursements]]/'[1]1.) CLM Reference'!$B$5</f>
        <v>0</v>
      </c>
    </row>
    <row r="776" spans="1:15" x14ac:dyDescent="0.25">
      <c r="A776" s="47">
        <v>9011708100</v>
      </c>
      <c r="B776" t="s">
        <v>1795</v>
      </c>
      <c r="C776" t="s">
        <v>1774</v>
      </c>
      <c r="D776" s="46">
        <f>Table3[[#This Row],[Residential CLM $ Collected]]+Table3[[#This Row],[C&amp;I CLM $ Collected]]</f>
        <v>71499.521582999994</v>
      </c>
      <c r="E776" s="39">
        <f>Table3[[#This Row],[CLM $ Collected ]]/'[1]1.) CLM Reference'!$B$4</f>
        <v>6.754997968060481E-4</v>
      </c>
      <c r="F776" s="46">
        <f>Table3[[#This Row],[Residential Incentive Disbursements]]+Table3[[#This Row],[C&amp;I Incentive Disbursements]]</f>
        <v>50626.23</v>
      </c>
      <c r="G776" s="39">
        <f>Table3[[#This Row],[Incentive Disbursements]]/'[1]1.) CLM Reference'!$B$5</f>
        <v>5.7094862067355665E-4</v>
      </c>
      <c r="H776" s="46">
        <v>58414.786604999994</v>
      </c>
      <c r="I776" s="39">
        <f>Table3[[#This Row],[Residential CLM $ Collected]]/'[1]1.) CLM Reference'!$B$4</f>
        <v>5.5188028686793515E-4</v>
      </c>
      <c r="J776" s="48">
        <v>50403.23</v>
      </c>
      <c r="K776" s="39">
        <f>Table3[[#This Row],[Residential Incentive Disbursements]]/'[1]1.) CLM Reference'!$B$5</f>
        <v>5.6843368834677262E-4</v>
      </c>
      <c r="L776" s="40">
        <v>13084.734977999999</v>
      </c>
      <c r="M776" s="39">
        <f>Table3[[#This Row],[C&amp;I CLM $ Collected]]/'[1]1.) CLM Reference'!$B$4</f>
        <v>1.2361950993811295E-4</v>
      </c>
      <c r="N776" s="48">
        <v>223</v>
      </c>
      <c r="O776" s="39">
        <f>Table3[[#This Row],[C&amp;I Incentive Disbursements]]/'[1]1.) CLM Reference'!$B$5</f>
        <v>2.5149323267840234E-6</v>
      </c>
    </row>
    <row r="777" spans="1:15" x14ac:dyDescent="0.25">
      <c r="A777" s="47">
        <v>9011709100</v>
      </c>
      <c r="B777" t="s">
        <v>1795</v>
      </c>
      <c r="C777" t="s">
        <v>1774</v>
      </c>
      <c r="D777" s="46">
        <f>Table3[[#This Row],[Residential CLM $ Collected]]+Table3[[#This Row],[C&amp;I CLM $ Collected]]</f>
        <v>42.09975</v>
      </c>
      <c r="E777" s="39">
        <f>Table3[[#This Row],[CLM $ Collected ]]/'[1]1.) CLM Reference'!$B$4</f>
        <v>3.977421378627384E-7</v>
      </c>
      <c r="F777" s="46">
        <f>Table3[[#This Row],[Residential Incentive Disbursements]]+Table3[[#This Row],[C&amp;I Incentive Disbursements]]</f>
        <v>0</v>
      </c>
      <c r="G777" s="39">
        <f>Table3[[#This Row],[Incentive Disbursements]]/'[1]1.) CLM Reference'!$B$5</f>
        <v>0</v>
      </c>
      <c r="H777" s="46">
        <v>42.09975</v>
      </c>
      <c r="I777" s="39">
        <f>Table3[[#This Row],[Residential CLM $ Collected]]/'[1]1.) CLM Reference'!$B$4</f>
        <v>3.977421378627384E-7</v>
      </c>
      <c r="J777" s="48">
        <v>0</v>
      </c>
      <c r="K777" s="39">
        <f>Table3[[#This Row],[Residential Incentive Disbursements]]/'[1]1.) CLM Reference'!$B$5</f>
        <v>0</v>
      </c>
      <c r="L777" s="40">
        <v>0</v>
      </c>
      <c r="M777" s="39">
        <f>Table3[[#This Row],[C&amp;I CLM $ Collected]]/'[1]1.) CLM Reference'!$B$4</f>
        <v>0</v>
      </c>
      <c r="N777" s="48">
        <v>0</v>
      </c>
      <c r="O777" s="39">
        <f>Table3[[#This Row],[C&amp;I Incentive Disbursements]]/'[1]1.) CLM Reference'!$B$5</f>
        <v>0</v>
      </c>
    </row>
    <row r="778" spans="1:15" x14ac:dyDescent="0.25">
      <c r="A778" s="47">
        <v>9015908100</v>
      </c>
      <c r="B778" t="s">
        <v>1795</v>
      </c>
      <c r="C778" t="s">
        <v>1774</v>
      </c>
      <c r="D778" s="46">
        <f>Table3[[#This Row],[Residential CLM $ Collected]]+Table3[[#This Row],[C&amp;I CLM $ Collected]]</f>
        <v>44.220329999999997</v>
      </c>
      <c r="E778" s="39">
        <f>Table3[[#This Row],[CLM $ Collected ]]/'[1]1.) CLM Reference'!$B$4</f>
        <v>4.1777655665878742E-7</v>
      </c>
      <c r="F778" s="46">
        <f>Table3[[#This Row],[Residential Incentive Disbursements]]+Table3[[#This Row],[C&amp;I Incentive Disbursements]]</f>
        <v>0</v>
      </c>
      <c r="G778" s="39">
        <f>Table3[[#This Row],[Incentive Disbursements]]/'[1]1.) CLM Reference'!$B$5</f>
        <v>0</v>
      </c>
      <c r="H778" s="46">
        <v>44.220329999999997</v>
      </c>
      <c r="I778" s="39">
        <f>Table3[[#This Row],[Residential CLM $ Collected]]/'[1]1.) CLM Reference'!$B$4</f>
        <v>4.1777655665878742E-7</v>
      </c>
      <c r="J778" s="48">
        <v>0</v>
      </c>
      <c r="K778" s="39">
        <f>Table3[[#This Row],[Residential Incentive Disbursements]]/'[1]1.) CLM Reference'!$B$5</f>
        <v>0</v>
      </c>
      <c r="L778" s="40">
        <v>0</v>
      </c>
      <c r="M778" s="39">
        <f>Table3[[#This Row],[C&amp;I CLM $ Collected]]/'[1]1.) CLM Reference'!$B$4</f>
        <v>0</v>
      </c>
      <c r="N778" s="48">
        <v>0</v>
      </c>
      <c r="O778" s="39">
        <f>Table3[[#This Row],[C&amp;I Incentive Disbursements]]/'[1]1.) CLM Reference'!$B$5</f>
        <v>0</v>
      </c>
    </row>
    <row r="779" spans="1:15" x14ac:dyDescent="0.25">
      <c r="A779" s="47">
        <v>9001010101</v>
      </c>
      <c r="B779" t="s">
        <v>1794</v>
      </c>
      <c r="C779" t="s">
        <v>1774</v>
      </c>
      <c r="D779" s="46">
        <f>Table3[[#This Row],[Residential CLM $ Collected]]+Table3[[#This Row],[C&amp;I CLM $ Collected]]</f>
        <v>12636.419417999943</v>
      </c>
      <c r="E779" s="39">
        <f>Table3[[#This Row],[CLM $ Collected ]]/'[1]1.) CLM Reference'!$B$4</f>
        <v>1.19383998105583E-4</v>
      </c>
      <c r="F779" s="46">
        <f>Table3[[#This Row],[Residential Incentive Disbursements]]+Table3[[#This Row],[C&amp;I Incentive Disbursements]]</f>
        <v>0</v>
      </c>
      <c r="G779" s="39">
        <f>Table3[[#This Row],[Incentive Disbursements]]/'[1]1.) CLM Reference'!$B$5</f>
        <v>0</v>
      </c>
      <c r="H779" s="46">
        <v>9320.433317999943</v>
      </c>
      <c r="I779" s="39">
        <f>Table3[[#This Row],[Residential CLM $ Collected]]/'[1]1.) CLM Reference'!$B$4</f>
        <v>8.8055845312819995E-5</v>
      </c>
      <c r="J779" s="48">
        <v>0</v>
      </c>
      <c r="K779" s="39">
        <f>Table3[[#This Row],[Residential Incentive Disbursements]]/'[1]1.) CLM Reference'!$B$5</f>
        <v>0</v>
      </c>
      <c r="L779" s="40">
        <v>3315.9860999999996</v>
      </c>
      <c r="M779" s="39">
        <f>Table3[[#This Row],[C&amp;I CLM $ Collected]]/'[1]1.) CLM Reference'!$B$4</f>
        <v>3.1328152792762995E-5</v>
      </c>
      <c r="N779" s="48">
        <v>0</v>
      </c>
      <c r="O779" s="39">
        <f>Table3[[#This Row],[C&amp;I Incentive Disbursements]]/'[1]1.) CLM Reference'!$B$5</f>
        <v>0</v>
      </c>
    </row>
    <row r="780" spans="1:15" x14ac:dyDescent="0.25">
      <c r="A780" s="47">
        <v>9005263200</v>
      </c>
      <c r="B780" t="s">
        <v>1794</v>
      </c>
      <c r="C780" t="s">
        <v>1774</v>
      </c>
      <c r="D780" s="46">
        <f>Table3[[#This Row],[Residential CLM $ Collected]]+Table3[[#This Row],[C&amp;I CLM $ Collected]]</f>
        <v>895.21361999999999</v>
      </c>
      <c r="E780" s="39">
        <f>Table3[[#This Row],[CLM $ Collected ]]/'[1]1.) CLM Reference'!$B$4</f>
        <v>8.4576316738850251E-6</v>
      </c>
      <c r="F780" s="46">
        <f>Table3[[#This Row],[Residential Incentive Disbursements]]+Table3[[#This Row],[C&amp;I Incentive Disbursements]]</f>
        <v>0</v>
      </c>
      <c r="G780" s="39">
        <f>Table3[[#This Row],[Incentive Disbursements]]/'[1]1.) CLM Reference'!$B$5</f>
        <v>0</v>
      </c>
      <c r="H780" s="46">
        <v>895.21361999999999</v>
      </c>
      <c r="I780" s="39">
        <f>Table3[[#This Row],[Residential CLM $ Collected]]/'[1]1.) CLM Reference'!$B$4</f>
        <v>8.4576316738850251E-6</v>
      </c>
      <c r="J780" s="48">
        <v>0</v>
      </c>
      <c r="K780" s="39">
        <f>Table3[[#This Row],[Residential Incentive Disbursements]]/'[1]1.) CLM Reference'!$B$5</f>
        <v>0</v>
      </c>
      <c r="L780" s="40">
        <v>0</v>
      </c>
      <c r="M780" s="39">
        <f>Table3[[#This Row],[C&amp;I CLM $ Collected]]/'[1]1.) CLM Reference'!$B$4</f>
        <v>0</v>
      </c>
      <c r="N780" s="48">
        <v>0</v>
      </c>
      <c r="O780" s="39">
        <f>Table3[[#This Row],[C&amp;I Incentive Disbursements]]/'[1]1.) CLM Reference'!$B$5</f>
        <v>0</v>
      </c>
    </row>
    <row r="781" spans="1:15" x14ac:dyDescent="0.25">
      <c r="A781" s="47">
        <v>9005265100</v>
      </c>
      <c r="B781" t="s">
        <v>1794</v>
      </c>
      <c r="C781" t="s">
        <v>1774</v>
      </c>
      <c r="D781" s="46">
        <f>Table3[[#This Row],[Residential CLM $ Collected]]+Table3[[#This Row],[C&amp;I CLM $ Collected]]</f>
        <v>31218.091253999941</v>
      </c>
      <c r="E781" s="39">
        <f>Table3[[#This Row],[CLM $ Collected ]]/'[1]1.) CLM Reference'!$B$4</f>
        <v>2.9493643917980492E-4</v>
      </c>
      <c r="F781" s="46">
        <f>Table3[[#This Row],[Residential Incentive Disbursements]]+Table3[[#This Row],[C&amp;I Incentive Disbursements]]</f>
        <v>19818.259999999998</v>
      </c>
      <c r="G781" s="39">
        <f>Table3[[#This Row],[Incentive Disbursements]]/'[1]1.) CLM Reference'!$B$5</f>
        <v>2.2350485531215576E-4</v>
      </c>
      <c r="H781" s="46">
        <v>31083.31535399994</v>
      </c>
      <c r="I781" s="39">
        <f>Table3[[#This Row],[Residential CLM $ Collected]]/'[1]1.) CLM Reference'!$B$4</f>
        <v>2.9366312865899719E-4</v>
      </c>
      <c r="J781" s="48">
        <v>19818.259999999998</v>
      </c>
      <c r="K781" s="39">
        <f>Table3[[#This Row],[Residential Incentive Disbursements]]/'[1]1.) CLM Reference'!$B$5</f>
        <v>2.2350485531215576E-4</v>
      </c>
      <c r="L781" s="40">
        <v>134.77589999999998</v>
      </c>
      <c r="M781" s="39">
        <f>Table3[[#This Row],[C&amp;I CLM $ Collected]]/'[1]1.) CLM Reference'!$B$4</f>
        <v>1.2733105208077158E-6</v>
      </c>
      <c r="N781" s="48">
        <v>0</v>
      </c>
      <c r="O781" s="39">
        <f>Table3[[#This Row],[C&amp;I Incentive Disbursements]]/'[1]1.) CLM Reference'!$B$5</f>
        <v>0</v>
      </c>
    </row>
    <row r="782" spans="1:15" x14ac:dyDescent="0.25">
      <c r="A782" s="47">
        <v>9005266100</v>
      </c>
      <c r="B782" t="s">
        <v>1794</v>
      </c>
      <c r="C782" t="s">
        <v>1774</v>
      </c>
      <c r="D782" s="46">
        <f>Table3[[#This Row],[Residential CLM $ Collected]]+Table3[[#This Row],[C&amp;I CLM $ Collected]]</f>
        <v>76.476959999999991</v>
      </c>
      <c r="E782" s="39">
        <f>Table3[[#This Row],[CLM $ Collected ]]/'[1]1.) CLM Reference'!$B$4</f>
        <v>7.225247078104531E-7</v>
      </c>
      <c r="F782" s="46">
        <f>Table3[[#This Row],[Residential Incentive Disbursements]]+Table3[[#This Row],[C&amp;I Incentive Disbursements]]</f>
        <v>0</v>
      </c>
      <c r="G782" s="39">
        <f>Table3[[#This Row],[Incentive Disbursements]]/'[1]1.) CLM Reference'!$B$5</f>
        <v>0</v>
      </c>
      <c r="H782" s="46">
        <v>76.476959999999991</v>
      </c>
      <c r="I782" s="39">
        <f>Table3[[#This Row],[Residential CLM $ Collected]]/'[1]1.) CLM Reference'!$B$4</f>
        <v>7.225247078104531E-7</v>
      </c>
      <c r="J782" s="48">
        <v>0</v>
      </c>
      <c r="K782" s="39">
        <f>Table3[[#This Row],[Residential Incentive Disbursements]]/'[1]1.) CLM Reference'!$B$5</f>
        <v>0</v>
      </c>
      <c r="L782" s="40">
        <v>0</v>
      </c>
      <c r="M782" s="39">
        <f>Table3[[#This Row],[C&amp;I CLM $ Collected]]/'[1]1.) CLM Reference'!$B$4</f>
        <v>0</v>
      </c>
      <c r="N782" s="48">
        <v>0</v>
      </c>
      <c r="O782" s="39">
        <f>Table3[[#This Row],[C&amp;I Incentive Disbursements]]/'[1]1.) CLM Reference'!$B$5</f>
        <v>0</v>
      </c>
    </row>
    <row r="783" spans="1:15" x14ac:dyDescent="0.25">
      <c r="A783" s="47">
        <v>9005267100</v>
      </c>
      <c r="B783" t="s">
        <v>1794</v>
      </c>
      <c r="C783" t="s">
        <v>1774</v>
      </c>
      <c r="D783" s="46">
        <f>Table3[[#This Row],[Residential CLM $ Collected]]+Table3[[#This Row],[C&amp;I CLM $ Collected]]</f>
        <v>1026.2132999999999</v>
      </c>
      <c r="E783" s="39">
        <f>Table3[[#This Row],[CLM $ Collected ]]/'[1]1.) CLM Reference'!$B$4</f>
        <v>9.6952659302056579E-6</v>
      </c>
      <c r="F783" s="46">
        <f>Table3[[#This Row],[Residential Incentive Disbursements]]+Table3[[#This Row],[C&amp;I Incentive Disbursements]]</f>
        <v>0</v>
      </c>
      <c r="G783" s="39">
        <f>Table3[[#This Row],[Incentive Disbursements]]/'[1]1.) CLM Reference'!$B$5</f>
        <v>0</v>
      </c>
      <c r="H783" s="46">
        <v>1026.2132999999999</v>
      </c>
      <c r="I783" s="39">
        <f>Table3[[#This Row],[Residential CLM $ Collected]]/'[1]1.) CLM Reference'!$B$4</f>
        <v>9.6952659302056579E-6</v>
      </c>
      <c r="J783" s="48">
        <v>0</v>
      </c>
      <c r="K783" s="39">
        <f>Table3[[#This Row],[Residential Incentive Disbursements]]/'[1]1.) CLM Reference'!$B$5</f>
        <v>0</v>
      </c>
      <c r="L783" s="40">
        <v>0</v>
      </c>
      <c r="M783" s="39">
        <f>Table3[[#This Row],[C&amp;I CLM $ Collected]]/'[1]1.) CLM Reference'!$B$4</f>
        <v>0</v>
      </c>
      <c r="N783" s="48">
        <v>0</v>
      </c>
      <c r="O783" s="39">
        <f>Table3[[#This Row],[C&amp;I Incentive Disbursements]]/'[1]1.) CLM Reference'!$B$5</f>
        <v>0</v>
      </c>
    </row>
    <row r="784" spans="1:15" x14ac:dyDescent="0.25">
      <c r="A784" s="47">
        <v>9005253200</v>
      </c>
      <c r="B784" t="s">
        <v>1793</v>
      </c>
      <c r="C784" t="s">
        <v>1774</v>
      </c>
      <c r="D784" s="46">
        <f>Table3[[#This Row],[Residential CLM $ Collected]]+Table3[[#This Row],[C&amp;I CLM $ Collected]]</f>
        <v>164.07845999999998</v>
      </c>
      <c r="E784" s="39">
        <f>Table3[[#This Row],[CLM $ Collected ]]/'[1]1.) CLM Reference'!$B$4</f>
        <v>1.5501497623531207E-6</v>
      </c>
      <c r="F784" s="46">
        <f>Table3[[#This Row],[Residential Incentive Disbursements]]+Table3[[#This Row],[C&amp;I Incentive Disbursements]]</f>
        <v>2103.58</v>
      </c>
      <c r="G784" s="39">
        <f>Table3[[#This Row],[Incentive Disbursements]]/'[1]1.) CLM Reference'!$B$5</f>
        <v>2.3723593470745901E-5</v>
      </c>
      <c r="H784" s="46">
        <v>164.07845999999998</v>
      </c>
      <c r="I784" s="39">
        <f>Table3[[#This Row],[Residential CLM $ Collected]]/'[1]1.) CLM Reference'!$B$4</f>
        <v>1.5501497623531207E-6</v>
      </c>
      <c r="J784" s="48">
        <v>2103.58</v>
      </c>
      <c r="K784" s="39">
        <f>Table3[[#This Row],[Residential Incentive Disbursements]]/'[1]1.) CLM Reference'!$B$5</f>
        <v>2.3723593470745901E-5</v>
      </c>
      <c r="L784" s="40">
        <v>0</v>
      </c>
      <c r="M784" s="39">
        <f>Table3[[#This Row],[C&amp;I CLM $ Collected]]/'[1]1.) CLM Reference'!$B$4</f>
        <v>0</v>
      </c>
      <c r="N784" s="48">
        <v>0</v>
      </c>
      <c r="O784" s="39">
        <f>Table3[[#This Row],[C&amp;I Incentive Disbursements]]/'[1]1.) CLM Reference'!$B$5</f>
        <v>0</v>
      </c>
    </row>
    <row r="785" spans="1:15" x14ac:dyDescent="0.25">
      <c r="A785" s="47">
        <v>9005253500</v>
      </c>
      <c r="B785" t="s">
        <v>1793</v>
      </c>
      <c r="C785" t="s">
        <v>1774</v>
      </c>
      <c r="D785" s="46">
        <f>Table3[[#This Row],[Residential CLM $ Collected]]+Table3[[#This Row],[C&amp;I CLM $ Collected]]</f>
        <v>278.10782999999998</v>
      </c>
      <c r="E785" s="39">
        <f>Table3[[#This Row],[CLM $ Collected ]]/'[1]1.) CLM Reference'!$B$4</f>
        <v>2.6274551003406669E-6</v>
      </c>
      <c r="F785" s="46">
        <f>Table3[[#This Row],[Residential Incentive Disbursements]]+Table3[[#This Row],[C&amp;I Incentive Disbursements]]</f>
        <v>0</v>
      </c>
      <c r="G785" s="39">
        <f>Table3[[#This Row],[Incentive Disbursements]]/'[1]1.) CLM Reference'!$B$5</f>
        <v>0</v>
      </c>
      <c r="H785" s="46">
        <v>278.10782999999998</v>
      </c>
      <c r="I785" s="39">
        <f>Table3[[#This Row],[Residential CLM $ Collected]]/'[1]1.) CLM Reference'!$B$4</f>
        <v>2.6274551003406669E-6</v>
      </c>
      <c r="J785" s="48">
        <v>0</v>
      </c>
      <c r="K785" s="39">
        <f>Table3[[#This Row],[Residential Incentive Disbursements]]/'[1]1.) CLM Reference'!$B$5</f>
        <v>0</v>
      </c>
      <c r="L785" s="40">
        <v>0</v>
      </c>
      <c r="M785" s="39">
        <f>Table3[[#This Row],[C&amp;I CLM $ Collected]]/'[1]1.) CLM Reference'!$B$4</f>
        <v>0</v>
      </c>
      <c r="N785" s="48">
        <v>0</v>
      </c>
      <c r="O785" s="39">
        <f>Table3[[#This Row],[C&amp;I Incentive Disbursements]]/'[1]1.) CLM Reference'!$B$5</f>
        <v>0</v>
      </c>
    </row>
    <row r="786" spans="1:15" x14ac:dyDescent="0.25">
      <c r="A786" s="47">
        <v>9005265100</v>
      </c>
      <c r="B786" t="s">
        <v>1793</v>
      </c>
      <c r="C786" t="s">
        <v>1774</v>
      </c>
      <c r="D786" s="46">
        <f>Table3[[#This Row],[Residential CLM $ Collected]]+Table3[[#This Row],[C&amp;I CLM $ Collected]]</f>
        <v>1874.066544</v>
      </c>
      <c r="E786" s="39">
        <f>Table3[[#This Row],[CLM $ Collected ]]/'[1]1.) CLM Reference'!$B$4</f>
        <v>1.7705455108583629E-5</v>
      </c>
      <c r="F786" s="46">
        <f>Table3[[#This Row],[Residential Incentive Disbursements]]+Table3[[#This Row],[C&amp;I Incentive Disbursements]]</f>
        <v>75.2</v>
      </c>
      <c r="G786" s="39">
        <f>Table3[[#This Row],[Incentive Disbursements]]/'[1]1.) CLM Reference'!$B$5</f>
        <v>8.4808480257470202E-7</v>
      </c>
      <c r="H786" s="46">
        <v>1874.066544</v>
      </c>
      <c r="I786" s="39">
        <f>Table3[[#This Row],[Residential CLM $ Collected]]/'[1]1.) CLM Reference'!$B$4</f>
        <v>1.7705455108583629E-5</v>
      </c>
      <c r="J786" s="48">
        <v>75.2</v>
      </c>
      <c r="K786" s="39">
        <f>Table3[[#This Row],[Residential Incentive Disbursements]]/'[1]1.) CLM Reference'!$B$5</f>
        <v>8.4808480257470202E-7</v>
      </c>
      <c r="L786" s="40">
        <v>0</v>
      </c>
      <c r="M786" s="39">
        <f>Table3[[#This Row],[C&amp;I CLM $ Collected]]/'[1]1.) CLM Reference'!$B$4</f>
        <v>0</v>
      </c>
      <c r="N786" s="48">
        <v>0</v>
      </c>
      <c r="O786" s="39">
        <f>Table3[[#This Row],[C&amp;I Incentive Disbursements]]/'[1]1.) CLM Reference'!$B$5</f>
        <v>0</v>
      </c>
    </row>
    <row r="787" spans="1:15" x14ac:dyDescent="0.25">
      <c r="A787" s="47">
        <v>9005267100</v>
      </c>
      <c r="B787" t="s">
        <v>1793</v>
      </c>
      <c r="C787" t="s">
        <v>1774</v>
      </c>
      <c r="D787" s="46">
        <f>Table3[[#This Row],[Residential CLM $ Collected]]+Table3[[#This Row],[C&amp;I CLM $ Collected]]</f>
        <v>182505.485988</v>
      </c>
      <c r="E787" s="39">
        <f>Table3[[#This Row],[CLM $ Collected ]]/'[1]1.) CLM Reference'!$B$4</f>
        <v>1.7242411693310568E-3</v>
      </c>
      <c r="F787" s="46">
        <f>Table3[[#This Row],[Residential Incentive Disbursements]]+Table3[[#This Row],[C&amp;I Incentive Disbursements]]</f>
        <v>78080.459999999905</v>
      </c>
      <c r="G787" s="39">
        <f>Table3[[#This Row],[Incentive Disbursements]]/'[1]1.) CLM Reference'!$B$5</f>
        <v>8.8056983383034363E-4</v>
      </c>
      <c r="H787" s="46">
        <v>152219.311965</v>
      </c>
      <c r="I787" s="39">
        <f>Table3[[#This Row],[Residential CLM $ Collected]]/'[1]1.) CLM Reference'!$B$4</f>
        <v>1.4381091233309988E-3</v>
      </c>
      <c r="J787" s="48">
        <v>78080.459999999905</v>
      </c>
      <c r="K787" s="39">
        <f>Table3[[#This Row],[Residential Incentive Disbursements]]/'[1]1.) CLM Reference'!$B$5</f>
        <v>8.8056983383034363E-4</v>
      </c>
      <c r="L787" s="40">
        <v>30286.174023</v>
      </c>
      <c r="M787" s="39">
        <f>Table3[[#This Row],[C&amp;I CLM $ Collected]]/'[1]1.) CLM Reference'!$B$4</f>
        <v>2.8613204600005823E-4</v>
      </c>
      <c r="N787" s="48">
        <v>0</v>
      </c>
      <c r="O787" s="39">
        <f>Table3[[#This Row],[C&amp;I Incentive Disbursements]]/'[1]1.) CLM Reference'!$B$5</f>
        <v>0</v>
      </c>
    </row>
    <row r="788" spans="1:15" x14ac:dyDescent="0.25">
      <c r="A788" s="47">
        <v>9005362102</v>
      </c>
      <c r="B788" t="s">
        <v>1793</v>
      </c>
      <c r="C788" t="s">
        <v>1774</v>
      </c>
      <c r="D788" s="46">
        <f>Table3[[#This Row],[Residential CLM $ Collected]]+Table3[[#This Row],[C&amp;I CLM $ Collected]]</f>
        <v>787.2284699999999</v>
      </c>
      <c r="E788" s="39">
        <f>Table3[[#This Row],[CLM $ Collected ]]/'[1]1.) CLM Reference'!$B$4</f>
        <v>7.4374297862626873E-6</v>
      </c>
      <c r="F788" s="46">
        <f>Table3[[#This Row],[Residential Incentive Disbursements]]+Table3[[#This Row],[C&amp;I Incentive Disbursements]]</f>
        <v>0</v>
      </c>
      <c r="G788" s="39">
        <f>Table3[[#This Row],[Incentive Disbursements]]/'[1]1.) CLM Reference'!$B$5</f>
        <v>0</v>
      </c>
      <c r="H788" s="46">
        <v>787.2284699999999</v>
      </c>
      <c r="I788" s="39">
        <f>Table3[[#This Row],[Residential CLM $ Collected]]/'[1]1.) CLM Reference'!$B$4</f>
        <v>7.4374297862626873E-6</v>
      </c>
      <c r="J788" s="48">
        <v>0</v>
      </c>
      <c r="K788" s="39">
        <f>Table3[[#This Row],[Residential Incentive Disbursements]]/'[1]1.) CLM Reference'!$B$5</f>
        <v>0</v>
      </c>
      <c r="L788" s="40">
        <v>0</v>
      </c>
      <c r="M788" s="39">
        <f>Table3[[#This Row],[C&amp;I CLM $ Collected]]/'[1]1.) CLM Reference'!$B$4</f>
        <v>0</v>
      </c>
      <c r="N788" s="48">
        <v>0</v>
      </c>
      <c r="O788" s="39">
        <f>Table3[[#This Row],[C&amp;I Incentive Disbursements]]/'[1]1.) CLM Reference'!$B$5</f>
        <v>0</v>
      </c>
    </row>
    <row r="789" spans="1:15" x14ac:dyDescent="0.25">
      <c r="A789" s="47">
        <v>9009345100</v>
      </c>
      <c r="B789" t="s">
        <v>1791</v>
      </c>
      <c r="C789" t="s">
        <v>1774</v>
      </c>
      <c r="D789" s="46">
        <f>Table3[[#This Row],[Residential CLM $ Collected]]+Table3[[#This Row],[C&amp;I CLM $ Collected]]</f>
        <v>1014.1475399999999</v>
      </c>
      <c r="E789" s="39">
        <f>Table3[[#This Row],[CLM $ Collected ]]/'[1]1.) CLM Reference'!$B$4</f>
        <v>9.5812733013340212E-6</v>
      </c>
      <c r="F789" s="46">
        <f>Table3[[#This Row],[Residential Incentive Disbursements]]+Table3[[#This Row],[C&amp;I Incentive Disbursements]]</f>
        <v>0</v>
      </c>
      <c r="G789" s="39">
        <f>Table3[[#This Row],[Incentive Disbursements]]/'[1]1.) CLM Reference'!$B$5</f>
        <v>0</v>
      </c>
      <c r="H789" s="46">
        <v>1014.1475399999999</v>
      </c>
      <c r="I789" s="39">
        <f>Table3[[#This Row],[Residential CLM $ Collected]]/'[1]1.) CLM Reference'!$B$4</f>
        <v>9.5812733013340212E-6</v>
      </c>
      <c r="J789" s="48">
        <v>0</v>
      </c>
      <c r="K789" s="39">
        <f>Table3[[#This Row],[Residential Incentive Disbursements]]/'[1]1.) CLM Reference'!$B$5</f>
        <v>0</v>
      </c>
      <c r="L789" s="40">
        <v>0</v>
      </c>
      <c r="M789" s="39">
        <f>Table3[[#This Row],[C&amp;I CLM $ Collected]]/'[1]1.) CLM Reference'!$B$4</f>
        <v>0</v>
      </c>
      <c r="N789" s="48">
        <v>0</v>
      </c>
      <c r="O789" s="39">
        <f>Table3[[#This Row],[C&amp;I Incentive Disbursements]]/'[1]1.) CLM Reference'!$B$5</f>
        <v>0</v>
      </c>
    </row>
    <row r="790" spans="1:15" x14ac:dyDescent="0.25">
      <c r="A790" s="47">
        <v>9009347100</v>
      </c>
      <c r="B790" t="s">
        <v>1791</v>
      </c>
      <c r="C790" t="s">
        <v>1774</v>
      </c>
      <c r="D790" s="46">
        <f>Table3[[#This Row],[Residential CLM $ Collected]]+Table3[[#This Row],[C&amp;I CLM $ Collected]]</f>
        <v>546.29315999999994</v>
      </c>
      <c r="E790" s="39">
        <f>Table3[[#This Row],[CLM $ Collected ]]/'[1]1.) CLM Reference'!$B$4</f>
        <v>5.1611662624645269E-6</v>
      </c>
      <c r="F790" s="46">
        <f>Table3[[#This Row],[Residential Incentive Disbursements]]+Table3[[#This Row],[C&amp;I Incentive Disbursements]]</f>
        <v>0</v>
      </c>
      <c r="G790" s="39">
        <f>Table3[[#This Row],[Incentive Disbursements]]/'[1]1.) CLM Reference'!$B$5</f>
        <v>0</v>
      </c>
      <c r="H790" s="46">
        <v>546.29315999999994</v>
      </c>
      <c r="I790" s="39">
        <f>Table3[[#This Row],[Residential CLM $ Collected]]/'[1]1.) CLM Reference'!$B$4</f>
        <v>5.1611662624645269E-6</v>
      </c>
      <c r="J790" s="48">
        <v>0</v>
      </c>
      <c r="K790" s="39">
        <f>Table3[[#This Row],[Residential Incentive Disbursements]]/'[1]1.) CLM Reference'!$B$5</f>
        <v>0</v>
      </c>
      <c r="L790" s="40">
        <v>0</v>
      </c>
      <c r="M790" s="39">
        <f>Table3[[#This Row],[C&amp;I CLM $ Collected]]/'[1]1.) CLM Reference'!$B$4</f>
        <v>0</v>
      </c>
      <c r="N790" s="48">
        <v>0</v>
      </c>
      <c r="O790" s="39">
        <f>Table3[[#This Row],[C&amp;I Incentive Disbursements]]/'[1]1.) CLM Reference'!$B$5</f>
        <v>0</v>
      </c>
    </row>
    <row r="791" spans="1:15" x14ac:dyDescent="0.25">
      <c r="A791" s="47">
        <v>9009350100</v>
      </c>
      <c r="B791" t="s">
        <v>1791</v>
      </c>
      <c r="C791" t="s">
        <v>1792</v>
      </c>
      <c r="D791" s="46">
        <f>Table3[[#This Row],[Residential CLM $ Collected]]+Table3[[#This Row],[C&amp;I CLM $ Collected]]</f>
        <v>34403.925905999939</v>
      </c>
      <c r="E791" s="39">
        <f>Table3[[#This Row],[CLM $ Collected ]]/'[1]1.) CLM Reference'!$B$4</f>
        <v>3.250349714837657E-4</v>
      </c>
      <c r="F791" s="46">
        <f>Table3[[#This Row],[Residential Incentive Disbursements]]+Table3[[#This Row],[C&amp;I Incentive Disbursements]]</f>
        <v>91653.649999999907</v>
      </c>
      <c r="G791" s="39">
        <f>Table3[[#This Row],[Incentive Disbursements]]/'[1]1.) CLM Reference'!$B$5</f>
        <v>1.0336445168284676E-3</v>
      </c>
      <c r="H791" s="46">
        <v>34403.925905999939</v>
      </c>
      <c r="I791" s="39">
        <f>Table3[[#This Row],[Residential CLM $ Collected]]/'[1]1.) CLM Reference'!$B$4</f>
        <v>3.250349714837657E-4</v>
      </c>
      <c r="J791" s="48">
        <v>91653.649999999907</v>
      </c>
      <c r="K791" s="39">
        <f>Table3[[#This Row],[Residential Incentive Disbursements]]/'[1]1.) CLM Reference'!$B$5</f>
        <v>1.0336445168284676E-3</v>
      </c>
      <c r="L791" s="40">
        <v>0</v>
      </c>
      <c r="M791" s="39">
        <f>Table3[[#This Row],[C&amp;I CLM $ Collected]]/'[1]1.) CLM Reference'!$B$4</f>
        <v>0</v>
      </c>
      <c r="N791" s="48">
        <v>0</v>
      </c>
      <c r="O791" s="39">
        <f>Table3[[#This Row],[C&amp;I Incentive Disbursements]]/'[1]1.) CLM Reference'!$B$5</f>
        <v>0</v>
      </c>
    </row>
    <row r="792" spans="1:15" x14ac:dyDescent="0.25">
      <c r="A792" s="47">
        <v>9009350200</v>
      </c>
      <c r="B792" t="s">
        <v>1791</v>
      </c>
      <c r="C792" t="s">
        <v>1792</v>
      </c>
      <c r="D792" s="46">
        <f>Table3[[#This Row],[Residential CLM $ Collected]]+Table3[[#This Row],[C&amp;I CLM $ Collected]]</f>
        <v>40038.087536999941</v>
      </c>
      <c r="E792" s="39">
        <f>Table3[[#This Row],[CLM $ Collected ]]/'[1]1.) CLM Reference'!$B$4</f>
        <v>3.7826434914463427E-4</v>
      </c>
      <c r="F792" s="46">
        <f>Table3[[#This Row],[Residential Incentive Disbursements]]+Table3[[#This Row],[C&amp;I Incentive Disbursements]]</f>
        <v>18904.8299999999</v>
      </c>
      <c r="G792" s="39">
        <f>Table3[[#This Row],[Incentive Disbursements]]/'[1]1.) CLM Reference'!$B$5</f>
        <v>2.1320344439173164E-4</v>
      </c>
      <c r="H792" s="46">
        <v>40038.087536999941</v>
      </c>
      <c r="I792" s="39">
        <f>Table3[[#This Row],[Residential CLM $ Collected]]/'[1]1.) CLM Reference'!$B$4</f>
        <v>3.7826434914463427E-4</v>
      </c>
      <c r="J792" s="48">
        <v>18904.8299999999</v>
      </c>
      <c r="K792" s="39">
        <f>Table3[[#This Row],[Residential Incentive Disbursements]]/'[1]1.) CLM Reference'!$B$5</f>
        <v>2.1320344439173164E-4</v>
      </c>
      <c r="L792" s="40">
        <v>0</v>
      </c>
      <c r="M792" s="39">
        <f>Table3[[#This Row],[C&amp;I CLM $ Collected]]/'[1]1.) CLM Reference'!$B$4</f>
        <v>0</v>
      </c>
      <c r="N792" s="48">
        <v>0</v>
      </c>
      <c r="O792" s="39">
        <f>Table3[[#This Row],[C&amp;I Incentive Disbursements]]/'[1]1.) CLM Reference'!$B$5</f>
        <v>0</v>
      </c>
    </row>
    <row r="793" spans="1:15" x14ac:dyDescent="0.25">
      <c r="A793" s="47">
        <v>9009350300</v>
      </c>
      <c r="B793" t="s">
        <v>1791</v>
      </c>
      <c r="C793" t="s">
        <v>1774</v>
      </c>
      <c r="D793" s="46">
        <f>Table3[[#This Row],[Residential CLM $ Collected]]+Table3[[#This Row],[C&amp;I CLM $ Collected]]</f>
        <v>23785.604639999998</v>
      </c>
      <c r="E793" s="39">
        <f>Table3[[#This Row],[CLM $ Collected ]]/'[1]1.) CLM Reference'!$B$4</f>
        <v>2.2471718335314268E-4</v>
      </c>
      <c r="F793" s="46">
        <f>Table3[[#This Row],[Residential Incentive Disbursements]]+Table3[[#This Row],[C&amp;I Incentive Disbursements]]</f>
        <v>59881.8999999999</v>
      </c>
      <c r="G793" s="39">
        <f>Table3[[#This Row],[Incentive Disbursements]]/'[1]1.) CLM Reference'!$B$5</f>
        <v>6.7533150717151544E-4</v>
      </c>
      <c r="H793" s="46">
        <v>23776.164089999998</v>
      </c>
      <c r="I793" s="39">
        <f>Table3[[#This Row],[Residential CLM $ Collected]]/'[1]1.) CLM Reference'!$B$4</f>
        <v>2.2462799269192497E-4</v>
      </c>
      <c r="J793" s="48">
        <v>59881.8999999999</v>
      </c>
      <c r="K793" s="39">
        <f>Table3[[#This Row],[Residential Incentive Disbursements]]/'[1]1.) CLM Reference'!$B$5</f>
        <v>6.7533150717151544E-4</v>
      </c>
      <c r="L793" s="40">
        <v>9.44055</v>
      </c>
      <c r="M793" s="39">
        <f>Table3[[#This Row],[C&amp;I CLM $ Collected]]/'[1]1.) CLM Reference'!$B$4</f>
        <v>8.9190661217704973E-8</v>
      </c>
      <c r="N793" s="48">
        <v>0</v>
      </c>
      <c r="O793" s="39">
        <f>Table3[[#This Row],[C&amp;I Incentive Disbursements]]/'[1]1.) CLM Reference'!$B$5</f>
        <v>0</v>
      </c>
    </row>
    <row r="794" spans="1:15" x14ac:dyDescent="0.25">
      <c r="A794" s="47">
        <v>9009350400</v>
      </c>
      <c r="B794" t="s">
        <v>1791</v>
      </c>
      <c r="C794" t="s">
        <v>1774</v>
      </c>
      <c r="D794" s="46">
        <f>Table3[[#This Row],[Residential CLM $ Collected]]+Table3[[#This Row],[C&amp;I CLM $ Collected]]</f>
        <v>30370.056569999997</v>
      </c>
      <c r="E794" s="39">
        <f>Table3[[#This Row],[CLM $ Collected ]]/'[1]1.) CLM Reference'!$B$4</f>
        <v>2.869245358265572E-4</v>
      </c>
      <c r="F794" s="46">
        <f>Table3[[#This Row],[Residential Incentive Disbursements]]+Table3[[#This Row],[C&amp;I Incentive Disbursements]]</f>
        <v>1184.48</v>
      </c>
      <c r="G794" s="39">
        <f>Table3[[#This Row],[Incentive Disbursements]]/'[1]1.) CLM Reference'!$B$5</f>
        <v>1.3358237858426636E-5</v>
      </c>
      <c r="H794" s="46">
        <v>30370.056569999997</v>
      </c>
      <c r="I794" s="39">
        <f>Table3[[#This Row],[Residential CLM $ Collected]]/'[1]1.) CLM Reference'!$B$4</f>
        <v>2.869245358265572E-4</v>
      </c>
      <c r="J794" s="48">
        <v>1184.48</v>
      </c>
      <c r="K794" s="39">
        <f>Table3[[#This Row],[Residential Incentive Disbursements]]/'[1]1.) CLM Reference'!$B$5</f>
        <v>1.3358237858426636E-5</v>
      </c>
      <c r="L794" s="40">
        <v>0</v>
      </c>
      <c r="M794" s="39">
        <f>Table3[[#This Row],[C&amp;I CLM $ Collected]]/'[1]1.) CLM Reference'!$B$4</f>
        <v>0</v>
      </c>
      <c r="N794" s="48">
        <v>0</v>
      </c>
      <c r="O794" s="39">
        <f>Table3[[#This Row],[C&amp;I Incentive Disbursements]]/'[1]1.) CLM Reference'!$B$5</f>
        <v>0</v>
      </c>
    </row>
    <row r="795" spans="1:15" x14ac:dyDescent="0.25">
      <c r="A795" s="47">
        <v>9009350500</v>
      </c>
      <c r="B795" t="s">
        <v>1791</v>
      </c>
      <c r="C795" t="s">
        <v>1774</v>
      </c>
      <c r="D795" s="46">
        <f>Table3[[#This Row],[Residential CLM $ Collected]]+Table3[[#This Row],[C&amp;I CLM $ Collected]]</f>
        <v>27034.151759999997</v>
      </c>
      <c r="E795" s="39">
        <f>Table3[[#This Row],[CLM $ Collected ]]/'[1]1.) CLM Reference'!$B$4</f>
        <v>2.5540819877381955E-4</v>
      </c>
      <c r="F795" s="46">
        <f>Table3[[#This Row],[Residential Incentive Disbursements]]+Table3[[#This Row],[C&amp;I Incentive Disbursements]]</f>
        <v>30989.889999999901</v>
      </c>
      <c r="G795" s="39">
        <f>Table3[[#This Row],[Incentive Disbursements]]/'[1]1.) CLM Reference'!$B$5</f>
        <v>3.4949540880933042E-4</v>
      </c>
      <c r="H795" s="46">
        <v>27034.151759999997</v>
      </c>
      <c r="I795" s="39">
        <f>Table3[[#This Row],[Residential CLM $ Collected]]/'[1]1.) CLM Reference'!$B$4</f>
        <v>2.5540819877381955E-4</v>
      </c>
      <c r="J795" s="48">
        <v>30989.889999999901</v>
      </c>
      <c r="K795" s="39">
        <f>Table3[[#This Row],[Residential Incentive Disbursements]]/'[1]1.) CLM Reference'!$B$5</f>
        <v>3.4949540880933042E-4</v>
      </c>
      <c r="L795" s="40">
        <v>0</v>
      </c>
      <c r="M795" s="39">
        <f>Table3[[#This Row],[C&amp;I CLM $ Collected]]/'[1]1.) CLM Reference'!$B$4</f>
        <v>0</v>
      </c>
      <c r="N795" s="48">
        <v>0</v>
      </c>
      <c r="O795" s="39">
        <f>Table3[[#This Row],[C&amp;I Incentive Disbursements]]/'[1]1.) CLM Reference'!$B$5</f>
        <v>0</v>
      </c>
    </row>
    <row r="796" spans="1:15" x14ac:dyDescent="0.25">
      <c r="A796" s="47">
        <v>9009350800</v>
      </c>
      <c r="B796" t="s">
        <v>1791</v>
      </c>
      <c r="C796" t="s">
        <v>1774</v>
      </c>
      <c r="D796" s="46">
        <f>Table3[[#This Row],[Residential CLM $ Collected]]+Table3[[#This Row],[C&amp;I CLM $ Collected]]</f>
        <v>62549.536581</v>
      </c>
      <c r="E796" s="39">
        <f>Table3[[#This Row],[CLM $ Collected ]]/'[1]1.) CLM Reference'!$B$4</f>
        <v>5.909438037530033E-4</v>
      </c>
      <c r="F796" s="46">
        <f>Table3[[#This Row],[Residential Incentive Disbursements]]+Table3[[#This Row],[C&amp;I Incentive Disbursements]]</f>
        <v>112677.5</v>
      </c>
      <c r="G796" s="39">
        <f>Table3[[#This Row],[Incentive Disbursements]]/'[1]1.) CLM Reference'!$B$5</f>
        <v>1.2707456827408376E-3</v>
      </c>
      <c r="H796" s="46">
        <v>62549.536581</v>
      </c>
      <c r="I796" s="39">
        <f>Table3[[#This Row],[Residential CLM $ Collected]]/'[1]1.) CLM Reference'!$B$4</f>
        <v>5.909438037530033E-4</v>
      </c>
      <c r="J796" s="48">
        <v>112677.5</v>
      </c>
      <c r="K796" s="39">
        <f>Table3[[#This Row],[Residential Incentive Disbursements]]/'[1]1.) CLM Reference'!$B$5</f>
        <v>1.2707456827408376E-3</v>
      </c>
      <c r="L796" s="40">
        <v>0</v>
      </c>
      <c r="M796" s="39">
        <f>Table3[[#This Row],[C&amp;I CLM $ Collected]]/'[1]1.) CLM Reference'!$B$4</f>
        <v>0</v>
      </c>
      <c r="N796" s="48">
        <v>0</v>
      </c>
      <c r="O796" s="39">
        <f>Table3[[#This Row],[C&amp;I Incentive Disbursements]]/'[1]1.) CLM Reference'!$B$5</f>
        <v>0</v>
      </c>
    </row>
    <row r="797" spans="1:15" x14ac:dyDescent="0.25">
      <c r="A797" s="47">
        <v>9009350900</v>
      </c>
      <c r="B797" t="s">
        <v>1791</v>
      </c>
      <c r="C797" t="s">
        <v>1774</v>
      </c>
      <c r="D797" s="46">
        <f>Table3[[#This Row],[Residential CLM $ Collected]]+Table3[[#This Row],[C&amp;I CLM $ Collected]]</f>
        <v>22936.051529999997</v>
      </c>
      <c r="E797" s="39">
        <f>Table3[[#This Row],[CLM $ Collected ]]/'[1]1.) CLM Reference'!$B$4</f>
        <v>2.1669093449894905E-4</v>
      </c>
      <c r="F797" s="46">
        <f>Table3[[#This Row],[Residential Incentive Disbursements]]+Table3[[#This Row],[C&amp;I Incentive Disbursements]]</f>
        <v>32257.73</v>
      </c>
      <c r="G797" s="39">
        <f>Table3[[#This Row],[Incentive Disbursements]]/'[1]1.) CLM Reference'!$B$5</f>
        <v>3.6379375769359098E-4</v>
      </c>
      <c r="H797" s="46">
        <v>22936.051529999997</v>
      </c>
      <c r="I797" s="39">
        <f>Table3[[#This Row],[Residential CLM $ Collected]]/'[1]1.) CLM Reference'!$B$4</f>
        <v>2.1669093449894905E-4</v>
      </c>
      <c r="J797" s="48">
        <v>32257.73</v>
      </c>
      <c r="K797" s="39">
        <f>Table3[[#This Row],[Residential Incentive Disbursements]]/'[1]1.) CLM Reference'!$B$5</f>
        <v>3.6379375769359098E-4</v>
      </c>
      <c r="L797" s="40">
        <v>0</v>
      </c>
      <c r="M797" s="39">
        <f>Table3[[#This Row],[C&amp;I CLM $ Collected]]/'[1]1.) CLM Reference'!$B$4</f>
        <v>0</v>
      </c>
      <c r="N797" s="48">
        <v>0</v>
      </c>
      <c r="O797" s="39">
        <f>Table3[[#This Row],[C&amp;I Incentive Disbursements]]/'[1]1.) CLM Reference'!$B$5</f>
        <v>0</v>
      </c>
    </row>
    <row r="798" spans="1:15" x14ac:dyDescent="0.25">
      <c r="A798" s="47">
        <v>9009351000</v>
      </c>
      <c r="B798" t="s">
        <v>1791</v>
      </c>
      <c r="C798" t="s">
        <v>1774</v>
      </c>
      <c r="D798" s="46">
        <f>Table3[[#This Row],[Residential CLM $ Collected]]+Table3[[#This Row],[C&amp;I CLM $ Collected]]</f>
        <v>47204.680634999997</v>
      </c>
      <c r="E798" s="39">
        <f>Table3[[#This Row],[CLM $ Collected ]]/'[1]1.) CLM Reference'!$B$4</f>
        <v>4.4597154598050357E-4</v>
      </c>
      <c r="F798" s="46">
        <f>Table3[[#This Row],[Residential Incentive Disbursements]]+Table3[[#This Row],[C&amp;I Incentive Disbursements]]</f>
        <v>35418.6899999999</v>
      </c>
      <c r="G798" s="39">
        <f>Table3[[#This Row],[Incentive Disbursements]]/'[1]1.) CLM Reference'!$B$5</f>
        <v>3.9944219037372992E-4</v>
      </c>
      <c r="H798" s="46">
        <v>47204.680634999997</v>
      </c>
      <c r="I798" s="39">
        <f>Table3[[#This Row],[Residential CLM $ Collected]]/'[1]1.) CLM Reference'!$B$4</f>
        <v>4.4597154598050357E-4</v>
      </c>
      <c r="J798" s="50">
        <v>35418.6899999999</v>
      </c>
      <c r="K798" s="39">
        <f>Table3[[#This Row],[Residential Incentive Disbursements]]/'[1]1.) CLM Reference'!$B$5</f>
        <v>3.9944219037372992E-4</v>
      </c>
      <c r="L798" s="40">
        <v>0</v>
      </c>
      <c r="M798" s="39">
        <f>Table3[[#This Row],[C&amp;I CLM $ Collected]]/'[1]1.) CLM Reference'!$B$4</f>
        <v>0</v>
      </c>
      <c r="N798" s="48">
        <v>0</v>
      </c>
      <c r="O798" s="39">
        <f>Table3[[#This Row],[C&amp;I Incentive Disbursements]]/'[1]1.) CLM Reference'!$B$5</f>
        <v>0</v>
      </c>
    </row>
    <row r="799" spans="1:15" x14ac:dyDescent="0.25">
      <c r="A799" s="47">
        <v>9009351100</v>
      </c>
      <c r="B799" t="s">
        <v>1791</v>
      </c>
      <c r="C799" t="s">
        <v>1774</v>
      </c>
      <c r="D799" s="46">
        <f>Table3[[#This Row],[Residential CLM $ Collected]]+Table3[[#This Row],[C&amp;I CLM $ Collected]]</f>
        <v>61668.402704999993</v>
      </c>
      <c r="E799" s="39">
        <f>Table3[[#This Row],[CLM $ Collected ]]/'[1]1.) CLM Reference'!$B$4</f>
        <v>5.8261919204904956E-4</v>
      </c>
      <c r="F799" s="46">
        <f>Table3[[#This Row],[Residential Incentive Disbursements]]+Table3[[#This Row],[C&amp;I Incentive Disbursements]]</f>
        <v>52233.119999999901</v>
      </c>
      <c r="G799" s="39">
        <f>Table3[[#This Row],[Incentive Disbursements]]/'[1]1.) CLM Reference'!$B$5</f>
        <v>5.8907068168963608E-4</v>
      </c>
      <c r="H799" s="46">
        <v>61668.402704999993</v>
      </c>
      <c r="I799" s="39">
        <f>Table3[[#This Row],[Residential CLM $ Collected]]/'[1]1.) CLM Reference'!$B$4</f>
        <v>5.8261919204904956E-4</v>
      </c>
      <c r="J799" s="48">
        <v>52233.119999999901</v>
      </c>
      <c r="K799" s="39">
        <f>Table3[[#This Row],[Residential Incentive Disbursements]]/'[1]1.) CLM Reference'!$B$5</f>
        <v>5.8907068168963608E-4</v>
      </c>
      <c r="L799" s="40">
        <v>0</v>
      </c>
      <c r="M799" s="39">
        <f>Table3[[#This Row],[C&amp;I CLM $ Collected]]/'[1]1.) CLM Reference'!$B$4</f>
        <v>0</v>
      </c>
      <c r="N799" s="48">
        <v>0</v>
      </c>
      <c r="O799" s="39">
        <f>Table3[[#This Row],[C&amp;I Incentive Disbursements]]/'[1]1.) CLM Reference'!$B$5</f>
        <v>0</v>
      </c>
    </row>
    <row r="800" spans="1:15" x14ac:dyDescent="0.25">
      <c r="A800" s="47">
        <v>9009351200</v>
      </c>
      <c r="B800" t="s">
        <v>1791</v>
      </c>
      <c r="C800" t="s">
        <v>1774</v>
      </c>
      <c r="D800" s="46">
        <f>Table3[[#This Row],[Residential CLM $ Collected]]+Table3[[#This Row],[C&amp;I CLM $ Collected]]</f>
        <v>44211.129290999932</v>
      </c>
      <c r="E800" s="39">
        <f>Table3[[#This Row],[CLM $ Collected ]]/'[1]1.) CLM Reference'!$B$4</f>
        <v>4.1768963192247567E-4</v>
      </c>
      <c r="F800" s="46">
        <f>Table3[[#This Row],[Residential Incentive Disbursements]]+Table3[[#This Row],[C&amp;I Incentive Disbursements]]</f>
        <v>12441.67</v>
      </c>
      <c r="G800" s="39">
        <f>Table3[[#This Row],[Incentive Disbursements]]/'[1]1.) CLM Reference'!$B$5</f>
        <v>1.403137133729999E-4</v>
      </c>
      <c r="H800" s="46">
        <v>44161.187930999935</v>
      </c>
      <c r="I800" s="39">
        <f>Table3[[#This Row],[Residential CLM $ Collected]]/'[1]1.) CLM Reference'!$B$4</f>
        <v>4.1721780528943935E-4</v>
      </c>
      <c r="J800" s="48">
        <v>12441.67</v>
      </c>
      <c r="K800" s="39">
        <f>Table3[[#This Row],[Residential Incentive Disbursements]]/'[1]1.) CLM Reference'!$B$5</f>
        <v>1.403137133729999E-4</v>
      </c>
      <c r="L800" s="40">
        <v>49.941359999999996</v>
      </c>
      <c r="M800" s="39">
        <f>Table3[[#This Row],[C&amp;I CLM $ Collected]]/'[1]1.) CLM Reference'!$B$4</f>
        <v>4.7182663303636357E-7</v>
      </c>
      <c r="N800" s="48">
        <v>0</v>
      </c>
      <c r="O800" s="39">
        <f>Table3[[#This Row],[C&amp;I Incentive Disbursements]]/'[1]1.) CLM Reference'!$B$5</f>
        <v>0</v>
      </c>
    </row>
    <row r="801" spans="1:15" x14ac:dyDescent="0.25">
      <c r="A801" s="47">
        <v>9009351300</v>
      </c>
      <c r="B801" t="s">
        <v>1791</v>
      </c>
      <c r="C801" t="s">
        <v>1774</v>
      </c>
      <c r="D801" s="46">
        <f>Table3[[#This Row],[Residential CLM $ Collected]]+Table3[[#This Row],[C&amp;I CLM $ Collected]]</f>
        <v>58469.946066000004</v>
      </c>
      <c r="E801" s="39">
        <f>Table3[[#This Row],[CLM $ Collected ]]/'[1]1.) CLM Reference'!$B$4</f>
        <v>5.5240141209888063E-4</v>
      </c>
      <c r="F801" s="46">
        <f>Table3[[#This Row],[Residential Incentive Disbursements]]+Table3[[#This Row],[C&amp;I Incentive Disbursements]]</f>
        <v>25054.4199999999</v>
      </c>
      <c r="G801" s="39">
        <f>Table3[[#This Row],[Incentive Disbursements]]/'[1]1.) CLM Reference'!$B$5</f>
        <v>2.8255681967185616E-4</v>
      </c>
      <c r="H801" s="46">
        <v>58469.946066000004</v>
      </c>
      <c r="I801" s="39">
        <f>Table3[[#This Row],[Residential CLM $ Collected]]/'[1]1.) CLM Reference'!$B$4</f>
        <v>5.5240141209888063E-4</v>
      </c>
      <c r="J801" s="48">
        <v>25054.4199999999</v>
      </c>
      <c r="K801" s="39">
        <f>Table3[[#This Row],[Residential Incentive Disbursements]]/'[1]1.) CLM Reference'!$B$5</f>
        <v>2.8255681967185616E-4</v>
      </c>
      <c r="L801" s="40">
        <v>0</v>
      </c>
      <c r="M801" s="39">
        <f>Table3[[#This Row],[C&amp;I CLM $ Collected]]/'[1]1.) CLM Reference'!$B$4</f>
        <v>0</v>
      </c>
      <c r="N801" s="48">
        <v>0</v>
      </c>
      <c r="O801" s="39">
        <f>Table3[[#This Row],[C&amp;I Incentive Disbursements]]/'[1]1.) CLM Reference'!$B$5</f>
        <v>0</v>
      </c>
    </row>
    <row r="802" spans="1:15" x14ac:dyDescent="0.25">
      <c r="A802" s="47">
        <v>9009351400</v>
      </c>
      <c r="B802" t="s">
        <v>1791</v>
      </c>
      <c r="C802" t="s">
        <v>1774</v>
      </c>
      <c r="D802" s="46">
        <f>Table3[[#This Row],[Residential CLM $ Collected]]+Table3[[#This Row],[C&amp;I CLM $ Collected]]</f>
        <v>42193.748960999939</v>
      </c>
      <c r="E802" s="39">
        <f>Table3[[#This Row],[CLM $ Collected ]]/'[1]1.) CLM Reference'!$B$4</f>
        <v>3.9863020365184622E-4</v>
      </c>
      <c r="F802" s="46">
        <f>Table3[[#This Row],[Residential Incentive Disbursements]]+Table3[[#This Row],[C&amp;I Incentive Disbursements]]</f>
        <v>98930.89</v>
      </c>
      <c r="G802" s="39">
        <f>Table3[[#This Row],[Incentive Disbursements]]/'[1]1.) CLM Reference'!$B$5</f>
        <v>1.1157152169440103E-3</v>
      </c>
      <c r="H802" s="46">
        <v>42193.748960999939</v>
      </c>
      <c r="I802" s="39">
        <f>Table3[[#This Row],[Residential CLM $ Collected]]/'[1]1.) CLM Reference'!$B$4</f>
        <v>3.9863020365184622E-4</v>
      </c>
      <c r="J802" s="48">
        <v>98930.89</v>
      </c>
      <c r="K802" s="39">
        <f>Table3[[#This Row],[Residential Incentive Disbursements]]/'[1]1.) CLM Reference'!$B$5</f>
        <v>1.1157152169440103E-3</v>
      </c>
      <c r="L802" s="40">
        <v>0</v>
      </c>
      <c r="M802" s="39">
        <f>Table3[[#This Row],[C&amp;I CLM $ Collected]]/'[1]1.) CLM Reference'!$B$4</f>
        <v>0</v>
      </c>
      <c r="N802" s="48">
        <v>0</v>
      </c>
      <c r="O802" s="39">
        <f>Table3[[#This Row],[C&amp;I Incentive Disbursements]]/'[1]1.) CLM Reference'!$B$5</f>
        <v>0</v>
      </c>
    </row>
    <row r="803" spans="1:15" x14ac:dyDescent="0.25">
      <c r="A803" s="47">
        <v>9009351500</v>
      </c>
      <c r="B803" t="s">
        <v>1791</v>
      </c>
      <c r="C803" t="s">
        <v>1774</v>
      </c>
      <c r="D803" s="46">
        <f>Table3[[#This Row],[Residential CLM $ Collected]]+Table3[[#This Row],[C&amp;I CLM $ Collected]]</f>
        <v>52537.346252999938</v>
      </c>
      <c r="E803" s="39">
        <f>Table3[[#This Row],[CLM $ Collected ]]/'[1]1.) CLM Reference'!$B$4</f>
        <v>4.9635250604345923E-4</v>
      </c>
      <c r="F803" s="46">
        <f>Table3[[#This Row],[Residential Incentive Disbursements]]+Table3[[#This Row],[C&amp;I Incentive Disbursements]]</f>
        <v>60732.919999999896</v>
      </c>
      <c r="G803" s="39">
        <f>Table3[[#This Row],[Incentive Disbursements]]/'[1]1.) CLM Reference'!$B$5</f>
        <v>6.8492907537214204E-4</v>
      </c>
      <c r="H803" s="46">
        <v>52537.346252999938</v>
      </c>
      <c r="I803" s="39">
        <f>Table3[[#This Row],[Residential CLM $ Collected]]/'[1]1.) CLM Reference'!$B$4</f>
        <v>4.9635250604345923E-4</v>
      </c>
      <c r="J803" s="48">
        <v>60732.919999999896</v>
      </c>
      <c r="K803" s="39">
        <f>Table3[[#This Row],[Residential Incentive Disbursements]]/'[1]1.) CLM Reference'!$B$5</f>
        <v>6.8492907537214204E-4</v>
      </c>
      <c r="L803" s="40">
        <v>0</v>
      </c>
      <c r="M803" s="39">
        <f>Table3[[#This Row],[C&amp;I CLM $ Collected]]/'[1]1.) CLM Reference'!$B$4</f>
        <v>0</v>
      </c>
      <c r="N803" s="48">
        <v>0</v>
      </c>
      <c r="O803" s="39">
        <f>Table3[[#This Row],[C&amp;I Incentive Disbursements]]/'[1]1.) CLM Reference'!$B$5</f>
        <v>0</v>
      </c>
    </row>
    <row r="804" spans="1:15" x14ac:dyDescent="0.25">
      <c r="A804" s="47">
        <v>9009351601</v>
      </c>
      <c r="B804" t="s">
        <v>1791</v>
      </c>
      <c r="C804" t="s">
        <v>1774</v>
      </c>
      <c r="D804" s="46">
        <f>Table3[[#This Row],[Residential CLM $ Collected]]+Table3[[#This Row],[C&amp;I CLM $ Collected]]</f>
        <v>40758.494489999997</v>
      </c>
      <c r="E804" s="39">
        <f>Table3[[#This Row],[CLM $ Collected ]]/'[1]1.) CLM Reference'!$B$4</f>
        <v>3.850704751101667E-4</v>
      </c>
      <c r="F804" s="46">
        <f>Table3[[#This Row],[Residential Incentive Disbursements]]+Table3[[#This Row],[C&amp;I Incentive Disbursements]]</f>
        <v>17544.63</v>
      </c>
      <c r="G804" s="39">
        <f>Table3[[#This Row],[Incentive Disbursements]]/'[1]1.) CLM Reference'!$B$5</f>
        <v>1.9786348497069408E-4</v>
      </c>
      <c r="H804" s="46">
        <v>40758.494489999997</v>
      </c>
      <c r="I804" s="39">
        <f>Table3[[#This Row],[Residential CLM $ Collected]]/'[1]1.) CLM Reference'!$B$4</f>
        <v>3.850704751101667E-4</v>
      </c>
      <c r="J804" s="48">
        <v>17544.63</v>
      </c>
      <c r="K804" s="39">
        <f>Table3[[#This Row],[Residential Incentive Disbursements]]/'[1]1.) CLM Reference'!$B$5</f>
        <v>1.9786348497069408E-4</v>
      </c>
      <c r="L804" s="40">
        <v>0</v>
      </c>
      <c r="M804" s="39">
        <f>Table3[[#This Row],[C&amp;I CLM $ Collected]]/'[1]1.) CLM Reference'!$B$4</f>
        <v>0</v>
      </c>
      <c r="N804" s="48">
        <v>0</v>
      </c>
      <c r="O804" s="39">
        <f>Table3[[#This Row],[C&amp;I Incentive Disbursements]]/'[1]1.) CLM Reference'!$B$5</f>
        <v>0</v>
      </c>
    </row>
    <row r="805" spans="1:15" x14ac:dyDescent="0.25">
      <c r="A805" s="47">
        <v>9009351602</v>
      </c>
      <c r="B805" t="s">
        <v>1791</v>
      </c>
      <c r="C805" t="s">
        <v>1774</v>
      </c>
      <c r="D805" s="46">
        <f>Table3[[#This Row],[Residential CLM $ Collected]]+Table3[[#This Row],[C&amp;I CLM $ Collected]]</f>
        <v>1301797.8257759886</v>
      </c>
      <c r="E805" s="39">
        <f>Table3[[#This Row],[CLM $ Collected ]]/'[1]1.) CLM Reference'!$B$4</f>
        <v>1.2298881829208163E-2</v>
      </c>
      <c r="F805" s="46">
        <f>Table3[[#This Row],[Residential Incentive Disbursements]]+Table3[[#This Row],[C&amp;I Incentive Disbursements]]</f>
        <v>2607548.321999989</v>
      </c>
      <c r="G805" s="39">
        <f>Table3[[#This Row],[Incentive Disbursements]]/'[1]1.) CLM Reference'!$B$5</f>
        <v>2.9407208828023355E-2</v>
      </c>
      <c r="H805" s="46">
        <v>637640.46725399431</v>
      </c>
      <c r="I805" s="39">
        <f>Table3[[#This Row],[Residential CLM $ Collected]]/'[1]1.) CLM Reference'!$B$4</f>
        <v>6.0241802536451904E-3</v>
      </c>
      <c r="J805" s="48">
        <v>2217060.4919999898</v>
      </c>
      <c r="K805" s="39">
        <f>Table3[[#This Row],[Residential Incentive Disbursements]]/'[1]1.) CLM Reference'!$B$5</f>
        <v>2.5003395075185945E-2</v>
      </c>
      <c r="L805" s="40">
        <v>664157.35852199432</v>
      </c>
      <c r="M805" s="39">
        <f>Table3[[#This Row],[C&amp;I CLM $ Collected]]/'[1]1.) CLM Reference'!$B$4</f>
        <v>6.274701575562972E-3</v>
      </c>
      <c r="N805" s="48">
        <v>390487.82999999903</v>
      </c>
      <c r="O805" s="39">
        <f>Table3[[#This Row],[C&amp;I Incentive Disbursements]]/'[1]1.) CLM Reference'!$B$5</f>
        <v>4.4038137528374065E-3</v>
      </c>
    </row>
    <row r="806" spans="1:15" x14ac:dyDescent="0.25">
      <c r="A806" s="47">
        <v>9009351700</v>
      </c>
      <c r="B806" t="s">
        <v>1791</v>
      </c>
      <c r="C806" t="s">
        <v>1774</v>
      </c>
      <c r="D806" s="46">
        <f>Table3[[#This Row],[Residential CLM $ Collected]]+Table3[[#This Row],[C&amp;I CLM $ Collected]]</f>
        <v>33056.945963999999</v>
      </c>
      <c r="E806" s="39">
        <f>Table3[[#This Row],[CLM $ Collected ]]/'[1]1.) CLM Reference'!$B$4</f>
        <v>3.1230922651403819E-4</v>
      </c>
      <c r="F806" s="46">
        <f>Table3[[#This Row],[Residential Incentive Disbursements]]+Table3[[#This Row],[C&amp;I Incentive Disbursements]]</f>
        <v>1546.02</v>
      </c>
      <c r="G806" s="39">
        <f>Table3[[#This Row],[Incentive Disbursements]]/'[1]1.) CLM Reference'!$B$5</f>
        <v>1.7435585990379533E-5</v>
      </c>
      <c r="H806" s="46">
        <v>33056.945963999999</v>
      </c>
      <c r="I806" s="39">
        <f>Table3[[#This Row],[Residential CLM $ Collected]]/'[1]1.) CLM Reference'!$B$4</f>
        <v>3.1230922651403819E-4</v>
      </c>
      <c r="J806" s="48">
        <v>1546.02</v>
      </c>
      <c r="K806" s="39">
        <f>Table3[[#This Row],[Residential Incentive Disbursements]]/'[1]1.) CLM Reference'!$B$5</f>
        <v>1.7435585990379533E-5</v>
      </c>
      <c r="L806" s="40">
        <v>0</v>
      </c>
      <c r="M806" s="39">
        <f>Table3[[#This Row],[C&amp;I CLM $ Collected]]/'[1]1.) CLM Reference'!$B$4</f>
        <v>0</v>
      </c>
      <c r="N806" s="48">
        <v>0</v>
      </c>
      <c r="O806" s="39">
        <f>Table3[[#This Row],[C&amp;I Incentive Disbursements]]/'[1]1.) CLM Reference'!$B$5</f>
        <v>0</v>
      </c>
    </row>
    <row r="807" spans="1:15" x14ac:dyDescent="0.25">
      <c r="A807" s="47">
        <v>9009351800</v>
      </c>
      <c r="B807" t="s">
        <v>1791</v>
      </c>
      <c r="C807" t="s">
        <v>1774</v>
      </c>
      <c r="D807" s="46">
        <f>Table3[[#This Row],[Residential CLM $ Collected]]+Table3[[#This Row],[C&amp;I CLM $ Collected]]</f>
        <v>58342.828634999998</v>
      </c>
      <c r="E807" s="39">
        <f>Table3[[#This Row],[CLM $ Collected ]]/'[1]1.) CLM Reference'!$B$4</f>
        <v>5.5120045582798686E-4</v>
      </c>
      <c r="F807" s="46">
        <f>Table3[[#This Row],[Residential Incentive Disbursements]]+Table3[[#This Row],[C&amp;I Incentive Disbursements]]</f>
        <v>23773.5999999999</v>
      </c>
      <c r="G807" s="39">
        <f>Table3[[#This Row],[Incentive Disbursements]]/'[1]1.) CLM Reference'!$B$5</f>
        <v>2.6811208593736506E-4</v>
      </c>
      <c r="H807" s="46">
        <v>58342.828634999998</v>
      </c>
      <c r="I807" s="39">
        <f>Table3[[#This Row],[Residential CLM $ Collected]]/'[1]1.) CLM Reference'!$B$4</f>
        <v>5.5120045582798686E-4</v>
      </c>
      <c r="J807" s="48">
        <v>23773.5999999999</v>
      </c>
      <c r="K807" s="39">
        <f>Table3[[#This Row],[Residential Incentive Disbursements]]/'[1]1.) CLM Reference'!$B$5</f>
        <v>2.6811208593736506E-4</v>
      </c>
      <c r="L807" s="40">
        <v>0</v>
      </c>
      <c r="M807" s="39">
        <f>Table3[[#This Row],[C&amp;I CLM $ Collected]]/'[1]1.) CLM Reference'!$B$4</f>
        <v>0</v>
      </c>
      <c r="N807" s="48">
        <v>0</v>
      </c>
      <c r="O807" s="39">
        <f>Table3[[#This Row],[C&amp;I Incentive Disbursements]]/'[1]1.) CLM Reference'!$B$5</f>
        <v>0</v>
      </c>
    </row>
    <row r="808" spans="1:15" x14ac:dyDescent="0.25">
      <c r="A808" s="47">
        <v>9009351900</v>
      </c>
      <c r="B808" t="s">
        <v>1791</v>
      </c>
      <c r="C808" t="s">
        <v>1774</v>
      </c>
      <c r="D808" s="46">
        <f>Table3[[#This Row],[Residential CLM $ Collected]]+Table3[[#This Row],[C&amp;I CLM $ Collected]]</f>
        <v>34293.059261999944</v>
      </c>
      <c r="E808" s="39">
        <f>Table3[[#This Row],[CLM $ Collected ]]/'[1]1.) CLM Reference'!$B$4</f>
        <v>3.2398754635648525E-4</v>
      </c>
      <c r="F808" s="46">
        <f>Table3[[#This Row],[Residential Incentive Disbursements]]+Table3[[#This Row],[C&amp;I Incentive Disbursements]]</f>
        <v>4624.84</v>
      </c>
      <c r="G808" s="39">
        <f>Table3[[#This Row],[Incentive Disbursements]]/'[1]1.) CLM Reference'!$B$5</f>
        <v>5.2157666467281715E-5</v>
      </c>
      <c r="H808" s="46">
        <v>34293.059261999944</v>
      </c>
      <c r="I808" s="39">
        <f>Table3[[#This Row],[Residential CLM $ Collected]]/'[1]1.) CLM Reference'!$B$4</f>
        <v>3.2398754635648525E-4</v>
      </c>
      <c r="J808" s="48">
        <v>4624.84</v>
      </c>
      <c r="K808" s="39">
        <f>Table3[[#This Row],[Residential Incentive Disbursements]]/'[1]1.) CLM Reference'!$B$5</f>
        <v>5.2157666467281715E-5</v>
      </c>
      <c r="L808" s="40">
        <v>0</v>
      </c>
      <c r="M808" s="39">
        <f>Table3[[#This Row],[C&amp;I CLM $ Collected]]/'[1]1.) CLM Reference'!$B$4</f>
        <v>0</v>
      </c>
      <c r="N808" s="48">
        <v>0</v>
      </c>
      <c r="O808" s="39">
        <f>Table3[[#This Row],[C&amp;I Incentive Disbursements]]/'[1]1.) CLM Reference'!$B$5</f>
        <v>0</v>
      </c>
    </row>
    <row r="809" spans="1:15" x14ac:dyDescent="0.25">
      <c r="A809" s="47">
        <v>9009352000</v>
      </c>
      <c r="B809" t="s">
        <v>1791</v>
      </c>
      <c r="C809" t="s">
        <v>1774</v>
      </c>
      <c r="D809" s="46">
        <f>Table3[[#This Row],[Residential CLM $ Collected]]+Table3[[#This Row],[C&amp;I CLM $ Collected]]</f>
        <v>63758.129399999998</v>
      </c>
      <c r="E809" s="39">
        <f>Table3[[#This Row],[CLM $ Collected ]]/'[1]1.) CLM Reference'!$B$4</f>
        <v>6.0236212076520909E-4</v>
      </c>
      <c r="F809" s="46">
        <f>Table3[[#This Row],[Residential Incentive Disbursements]]+Table3[[#This Row],[C&amp;I Incentive Disbursements]]</f>
        <v>65960.3</v>
      </c>
      <c r="G809" s="39">
        <f>Table3[[#This Row],[Incentive Disbursements]]/'[1]1.) CLM Reference'!$B$5</f>
        <v>7.4388202132005484E-4</v>
      </c>
      <c r="H809" s="46">
        <v>63758.129399999998</v>
      </c>
      <c r="I809" s="39">
        <f>Table3[[#This Row],[Residential CLM $ Collected]]/'[1]1.) CLM Reference'!$B$4</f>
        <v>6.0236212076520909E-4</v>
      </c>
      <c r="J809" s="48">
        <v>65960.3</v>
      </c>
      <c r="K809" s="39">
        <f>Table3[[#This Row],[Residential Incentive Disbursements]]/'[1]1.) CLM Reference'!$B$5</f>
        <v>7.4388202132005484E-4</v>
      </c>
      <c r="L809" s="40">
        <v>0</v>
      </c>
      <c r="M809" s="39">
        <f>Table3[[#This Row],[C&amp;I CLM $ Collected]]/'[1]1.) CLM Reference'!$B$4</f>
        <v>0</v>
      </c>
      <c r="N809" s="48">
        <v>0</v>
      </c>
      <c r="O809" s="39">
        <f>Table3[[#This Row],[C&amp;I Incentive Disbursements]]/'[1]1.) CLM Reference'!$B$5</f>
        <v>0</v>
      </c>
    </row>
    <row r="810" spans="1:15" x14ac:dyDescent="0.25">
      <c r="A810" s="47">
        <v>9009352100</v>
      </c>
      <c r="B810" t="s">
        <v>1791</v>
      </c>
      <c r="C810" t="s">
        <v>1774</v>
      </c>
      <c r="D810" s="46">
        <f>Table3[[#This Row],[Residential CLM $ Collected]]+Table3[[#This Row],[C&amp;I CLM $ Collected]]</f>
        <v>51624.199556999993</v>
      </c>
      <c r="E810" s="39">
        <f>Table3[[#This Row],[CLM $ Collected ]]/'[1]1.) CLM Reference'!$B$4</f>
        <v>4.8772544961083635E-4</v>
      </c>
      <c r="F810" s="46">
        <f>Table3[[#This Row],[Residential Incentive Disbursements]]+Table3[[#This Row],[C&amp;I Incentive Disbursements]]</f>
        <v>74073.029999999897</v>
      </c>
      <c r="G810" s="39">
        <f>Table3[[#This Row],[Incentive Disbursements]]/'[1]1.) CLM Reference'!$B$5</f>
        <v>8.3537514659122198E-4</v>
      </c>
      <c r="H810" s="46">
        <v>51624.199556999993</v>
      </c>
      <c r="I810" s="39">
        <f>Table3[[#This Row],[Residential CLM $ Collected]]/'[1]1.) CLM Reference'!$B$4</f>
        <v>4.8772544961083635E-4</v>
      </c>
      <c r="J810" s="48">
        <v>74073.029999999897</v>
      </c>
      <c r="K810" s="39">
        <f>Table3[[#This Row],[Residential Incentive Disbursements]]/'[1]1.) CLM Reference'!$B$5</f>
        <v>8.3537514659122198E-4</v>
      </c>
      <c r="L810" s="40">
        <v>0</v>
      </c>
      <c r="M810" s="39">
        <f>Table3[[#This Row],[C&amp;I CLM $ Collected]]/'[1]1.) CLM Reference'!$B$4</f>
        <v>0</v>
      </c>
      <c r="N810" s="48">
        <v>0</v>
      </c>
      <c r="O810" s="39">
        <f>Table3[[#This Row],[C&amp;I Incentive Disbursements]]/'[1]1.) CLM Reference'!$B$5</f>
        <v>0</v>
      </c>
    </row>
    <row r="811" spans="1:15" x14ac:dyDescent="0.25">
      <c r="A811" s="47">
        <v>9009352200</v>
      </c>
      <c r="B811" t="s">
        <v>1791</v>
      </c>
      <c r="C811" t="s">
        <v>1774</v>
      </c>
      <c r="D811" s="46">
        <f>Table3[[#This Row],[Residential CLM $ Collected]]+Table3[[#This Row],[C&amp;I CLM $ Collected]]</f>
        <v>24666.226514999998</v>
      </c>
      <c r="E811" s="39">
        <f>Table3[[#This Row],[CLM $ Collected ]]/'[1]1.) CLM Reference'!$B$4</f>
        <v>2.3303695786988432E-4</v>
      </c>
      <c r="F811" s="46">
        <f>Table3[[#This Row],[Residential Incentive Disbursements]]+Table3[[#This Row],[C&amp;I Incentive Disbursements]]</f>
        <v>927.77999999999895</v>
      </c>
      <c r="G811" s="39">
        <f>Table3[[#This Row],[Incentive Disbursements]]/'[1]1.) CLM Reference'!$B$5</f>
        <v>1.0463246251765374E-5</v>
      </c>
      <c r="H811" s="46">
        <v>24666.226514999998</v>
      </c>
      <c r="I811" s="39">
        <f>Table3[[#This Row],[Residential CLM $ Collected]]/'[1]1.) CLM Reference'!$B$4</f>
        <v>2.3303695786988432E-4</v>
      </c>
      <c r="J811" s="48">
        <v>927.77999999999895</v>
      </c>
      <c r="K811" s="39">
        <f>Table3[[#This Row],[Residential Incentive Disbursements]]/'[1]1.) CLM Reference'!$B$5</f>
        <v>1.0463246251765374E-5</v>
      </c>
      <c r="L811" s="40">
        <v>0</v>
      </c>
      <c r="M811" s="39">
        <f>Table3[[#This Row],[C&amp;I CLM $ Collected]]/'[1]1.) CLM Reference'!$B$4</f>
        <v>0</v>
      </c>
      <c r="N811" s="48">
        <v>0</v>
      </c>
      <c r="O811" s="39">
        <f>Table3[[#This Row],[C&amp;I Incentive Disbursements]]/'[1]1.) CLM Reference'!$B$5</f>
        <v>0</v>
      </c>
    </row>
    <row r="812" spans="1:15" x14ac:dyDescent="0.25">
      <c r="A812" s="47">
        <v>9009352300</v>
      </c>
      <c r="B812" t="s">
        <v>1791</v>
      </c>
      <c r="C812" t="s">
        <v>1774</v>
      </c>
      <c r="D812" s="46">
        <f>Table3[[#This Row],[Residential CLM $ Collected]]+Table3[[#This Row],[C&amp;I CLM $ Collected]]</f>
        <v>32629.046939999997</v>
      </c>
      <c r="E812" s="39">
        <f>Table3[[#This Row],[CLM $ Collected ]]/'[1]1.) CLM Reference'!$B$4</f>
        <v>3.0826660220878367E-4</v>
      </c>
      <c r="F812" s="46">
        <f>Table3[[#This Row],[Residential Incentive Disbursements]]+Table3[[#This Row],[C&amp;I Incentive Disbursements]]</f>
        <v>10654.9</v>
      </c>
      <c r="G812" s="39">
        <f>Table3[[#This Row],[Incentive Disbursements]]/'[1]1.) CLM Reference'!$B$5</f>
        <v>1.2016301546480308E-4</v>
      </c>
      <c r="H812" s="46">
        <v>32629.046939999997</v>
      </c>
      <c r="I812" s="39">
        <f>Table3[[#This Row],[Residential CLM $ Collected]]/'[1]1.) CLM Reference'!$B$4</f>
        <v>3.0826660220878367E-4</v>
      </c>
      <c r="J812" s="48">
        <v>10654.9</v>
      </c>
      <c r="K812" s="39">
        <f>Table3[[#This Row],[Residential Incentive Disbursements]]/'[1]1.) CLM Reference'!$B$5</f>
        <v>1.2016301546480308E-4</v>
      </c>
      <c r="L812" s="40">
        <v>0</v>
      </c>
      <c r="M812" s="39">
        <f>Table3[[#This Row],[C&amp;I CLM $ Collected]]/'[1]1.) CLM Reference'!$B$4</f>
        <v>0</v>
      </c>
      <c r="N812" s="48">
        <v>0</v>
      </c>
      <c r="O812" s="39">
        <f>Table3[[#This Row],[C&amp;I Incentive Disbursements]]/'[1]1.) CLM Reference'!$B$5</f>
        <v>0</v>
      </c>
    </row>
    <row r="813" spans="1:15" x14ac:dyDescent="0.25">
      <c r="A813" s="47">
        <v>9009352400</v>
      </c>
      <c r="B813" t="s">
        <v>1791</v>
      </c>
      <c r="C813" t="s">
        <v>1774</v>
      </c>
      <c r="D813" s="46">
        <f>Table3[[#This Row],[Residential CLM $ Collected]]+Table3[[#This Row],[C&amp;I CLM $ Collected]]</f>
        <v>48970.315233000001</v>
      </c>
      <c r="E813" s="39">
        <f>Table3[[#This Row],[CLM $ Collected ]]/'[1]1.) CLM Reference'!$B$4</f>
        <v>4.6265257804584689E-4</v>
      </c>
      <c r="F813" s="46">
        <f>Table3[[#This Row],[Residential Incentive Disbursements]]+Table3[[#This Row],[C&amp;I Incentive Disbursements]]</f>
        <v>21182.25</v>
      </c>
      <c r="G813" s="39">
        <f>Table3[[#This Row],[Incentive Disbursements]]/'[1]1.) CLM Reference'!$B$5</f>
        <v>2.3888755730502636E-4</v>
      </c>
      <c r="H813" s="46">
        <v>48970.315233000001</v>
      </c>
      <c r="I813" s="39">
        <f>Table3[[#This Row],[Residential CLM $ Collected]]/'[1]1.) CLM Reference'!$B$4</f>
        <v>4.6265257804584689E-4</v>
      </c>
      <c r="J813" s="48">
        <v>21182.25</v>
      </c>
      <c r="K813" s="39">
        <f>Table3[[#This Row],[Residential Incentive Disbursements]]/'[1]1.) CLM Reference'!$B$5</f>
        <v>2.3888755730502636E-4</v>
      </c>
      <c r="L813" s="40">
        <v>0</v>
      </c>
      <c r="M813" s="39">
        <f>Table3[[#This Row],[C&amp;I CLM $ Collected]]/'[1]1.) CLM Reference'!$B$4</f>
        <v>0</v>
      </c>
      <c r="N813" s="48">
        <v>0</v>
      </c>
      <c r="O813" s="39">
        <f>Table3[[#This Row],[C&amp;I Incentive Disbursements]]/'[1]1.) CLM Reference'!$B$5</f>
        <v>0</v>
      </c>
    </row>
    <row r="814" spans="1:15" x14ac:dyDescent="0.25">
      <c r="A814" s="47">
        <v>9009352500</v>
      </c>
      <c r="B814" t="s">
        <v>1791</v>
      </c>
      <c r="C814" t="s">
        <v>1774</v>
      </c>
      <c r="D814" s="46">
        <f>Table3[[#This Row],[Residential CLM $ Collected]]+Table3[[#This Row],[C&amp;I CLM $ Collected]]</f>
        <v>48963.618963000001</v>
      </c>
      <c r="E814" s="39">
        <f>Table3[[#This Row],[CLM $ Collected ]]/'[1]1.) CLM Reference'!$B$4</f>
        <v>4.6258931427954175E-4</v>
      </c>
      <c r="F814" s="46">
        <f>Table3[[#This Row],[Residential Incentive Disbursements]]+Table3[[#This Row],[C&amp;I Incentive Disbursements]]</f>
        <v>48145.559999999903</v>
      </c>
      <c r="G814" s="39">
        <f>Table3[[#This Row],[Incentive Disbursements]]/'[1]1.) CLM Reference'!$B$5</f>
        <v>5.4297231047138815E-4</v>
      </c>
      <c r="H814" s="46">
        <v>48963.618963000001</v>
      </c>
      <c r="I814" s="39">
        <f>Table3[[#This Row],[Residential CLM $ Collected]]/'[1]1.) CLM Reference'!$B$4</f>
        <v>4.6258931427954175E-4</v>
      </c>
      <c r="J814" s="48">
        <v>48145.559999999903</v>
      </c>
      <c r="K814" s="39">
        <f>Table3[[#This Row],[Residential Incentive Disbursements]]/'[1]1.) CLM Reference'!$B$5</f>
        <v>5.4297231047138815E-4</v>
      </c>
      <c r="L814" s="40">
        <v>0</v>
      </c>
      <c r="M814" s="39">
        <f>Table3[[#This Row],[C&amp;I CLM $ Collected]]/'[1]1.) CLM Reference'!$B$4</f>
        <v>0</v>
      </c>
      <c r="N814" s="48">
        <v>0</v>
      </c>
      <c r="O814" s="39">
        <f>Table3[[#This Row],[C&amp;I Incentive Disbursements]]/'[1]1.) CLM Reference'!$B$5</f>
        <v>0</v>
      </c>
    </row>
    <row r="815" spans="1:15" x14ac:dyDescent="0.25">
      <c r="A815" s="47">
        <v>9009352600</v>
      </c>
      <c r="B815" t="s">
        <v>1791</v>
      </c>
      <c r="C815" t="s">
        <v>1774</v>
      </c>
      <c r="D815" s="46">
        <f>Table3[[#This Row],[Residential CLM $ Collected]]+Table3[[#This Row],[C&amp;I CLM $ Collected]]</f>
        <v>76555.548467999994</v>
      </c>
      <c r="E815" s="39">
        <f>Table3[[#This Row],[CLM $ Collected ]]/'[1]1.) CLM Reference'!$B$4</f>
        <v>7.2326718122831619E-4</v>
      </c>
      <c r="F815" s="46">
        <f>Table3[[#This Row],[Residential Incentive Disbursements]]+Table3[[#This Row],[C&amp;I Incentive Disbursements]]</f>
        <v>29024.43</v>
      </c>
      <c r="G815" s="39">
        <f>Table3[[#This Row],[Incentive Disbursements]]/'[1]1.) CLM Reference'!$B$5</f>
        <v>3.2732949449991038E-4</v>
      </c>
      <c r="H815" s="46">
        <v>76555.548467999994</v>
      </c>
      <c r="I815" s="39">
        <f>Table3[[#This Row],[Residential CLM $ Collected]]/'[1]1.) CLM Reference'!$B$4</f>
        <v>7.2326718122831619E-4</v>
      </c>
      <c r="J815" s="48">
        <v>29024.43</v>
      </c>
      <c r="K815" s="39">
        <f>Table3[[#This Row],[Residential Incentive Disbursements]]/'[1]1.) CLM Reference'!$B$5</f>
        <v>3.2732949449991038E-4</v>
      </c>
      <c r="L815" s="40">
        <v>0</v>
      </c>
      <c r="M815" s="39">
        <f>Table3[[#This Row],[C&amp;I CLM $ Collected]]/'[1]1.) CLM Reference'!$B$4</f>
        <v>0</v>
      </c>
      <c r="N815" s="48">
        <v>0</v>
      </c>
      <c r="O815" s="39">
        <f>Table3[[#This Row],[C&amp;I Incentive Disbursements]]/'[1]1.) CLM Reference'!$B$5</f>
        <v>0</v>
      </c>
    </row>
    <row r="816" spans="1:15" x14ac:dyDescent="0.25">
      <c r="A816" s="47">
        <v>9009352701</v>
      </c>
      <c r="B816" t="s">
        <v>1791</v>
      </c>
      <c r="C816" t="s">
        <v>1774</v>
      </c>
      <c r="D816" s="46">
        <f>Table3[[#This Row],[Residential CLM $ Collected]]+Table3[[#This Row],[C&amp;I CLM $ Collected]]</f>
        <v>31033.804346999943</v>
      </c>
      <c r="E816" s="39">
        <f>Table3[[#This Row],[CLM $ Collected ]]/'[1]1.) CLM Reference'!$B$4</f>
        <v>2.9319536783448125E-4</v>
      </c>
      <c r="F816" s="46">
        <f>Table3[[#This Row],[Residential Incentive Disbursements]]+Table3[[#This Row],[C&amp;I Incentive Disbursements]]</f>
        <v>2471.3499999999899</v>
      </c>
      <c r="G816" s="39">
        <f>Table3[[#This Row],[Incentive Disbursements]]/'[1]1.) CLM Reference'!$B$5</f>
        <v>2.7871201819720496E-5</v>
      </c>
      <c r="H816" s="46">
        <v>31033.804346999943</v>
      </c>
      <c r="I816" s="39">
        <f>Table3[[#This Row],[Residential CLM $ Collected]]/'[1]1.) CLM Reference'!$B$4</f>
        <v>2.9319536783448125E-4</v>
      </c>
      <c r="J816" s="48">
        <v>2471.3499999999899</v>
      </c>
      <c r="K816" s="39">
        <f>Table3[[#This Row],[Residential Incentive Disbursements]]/'[1]1.) CLM Reference'!$B$5</f>
        <v>2.7871201819720496E-5</v>
      </c>
      <c r="L816" s="40">
        <v>0</v>
      </c>
      <c r="M816" s="39">
        <f>Table3[[#This Row],[C&amp;I CLM $ Collected]]/'[1]1.) CLM Reference'!$B$4</f>
        <v>0</v>
      </c>
      <c r="N816" s="48">
        <v>0</v>
      </c>
      <c r="O816" s="39">
        <f>Table3[[#This Row],[C&amp;I Incentive Disbursements]]/'[1]1.) CLM Reference'!$B$5</f>
        <v>0</v>
      </c>
    </row>
    <row r="817" spans="1:15" x14ac:dyDescent="0.25">
      <c r="A817" s="47">
        <v>9009352702</v>
      </c>
      <c r="B817" t="s">
        <v>1791</v>
      </c>
      <c r="C817" t="s">
        <v>1774</v>
      </c>
      <c r="D817" s="46">
        <f>Table3[[#This Row],[Residential CLM $ Collected]]+Table3[[#This Row],[C&amp;I CLM $ Collected]]</f>
        <v>84115.680389999994</v>
      </c>
      <c r="E817" s="39">
        <f>Table3[[#This Row],[CLM $ Collected ]]/'[1]1.) CLM Reference'!$B$4</f>
        <v>7.946923805033858E-4</v>
      </c>
      <c r="F817" s="46">
        <f>Table3[[#This Row],[Residential Incentive Disbursements]]+Table3[[#This Row],[C&amp;I Incentive Disbursements]]</f>
        <v>41347</v>
      </c>
      <c r="G817" s="39">
        <f>Table3[[#This Row],[Incentive Disbursements]]/'[1]1.) CLM Reference'!$B$5</f>
        <v>4.6630003101138568E-4</v>
      </c>
      <c r="H817" s="46">
        <v>84115.680389999994</v>
      </c>
      <c r="I817" s="39">
        <f>Table3[[#This Row],[Residential CLM $ Collected]]/'[1]1.) CLM Reference'!$B$4</f>
        <v>7.946923805033858E-4</v>
      </c>
      <c r="J817" s="48">
        <v>41347</v>
      </c>
      <c r="K817" s="39">
        <f>Table3[[#This Row],[Residential Incentive Disbursements]]/'[1]1.) CLM Reference'!$B$5</f>
        <v>4.6630003101138568E-4</v>
      </c>
      <c r="L817" s="40">
        <v>0</v>
      </c>
      <c r="M817" s="39">
        <f>Table3[[#This Row],[C&amp;I CLM $ Collected]]/'[1]1.) CLM Reference'!$B$4</f>
        <v>0</v>
      </c>
      <c r="N817" s="48">
        <v>0</v>
      </c>
      <c r="O817" s="39">
        <f>Table3[[#This Row],[C&amp;I Incentive Disbursements]]/'[1]1.) CLM Reference'!$B$5</f>
        <v>0</v>
      </c>
    </row>
    <row r="818" spans="1:15" x14ac:dyDescent="0.25">
      <c r="A818" s="47">
        <v>9009352800</v>
      </c>
      <c r="B818" t="s">
        <v>1791</v>
      </c>
      <c r="C818" t="s">
        <v>1774</v>
      </c>
      <c r="D818" s="46">
        <f>Table3[[#This Row],[Residential CLM $ Collected]]+Table3[[#This Row],[C&amp;I CLM $ Collected]]</f>
        <v>74552.021648999988</v>
      </c>
      <c r="E818" s="39">
        <f>Table3[[#This Row],[CLM $ Collected ]]/'[1]1.) CLM Reference'!$B$4</f>
        <v>7.0433863556582663E-4</v>
      </c>
      <c r="F818" s="46">
        <f>Table3[[#This Row],[Residential Incentive Disbursements]]+Table3[[#This Row],[C&amp;I Incentive Disbursements]]</f>
        <v>26869.4199999999</v>
      </c>
      <c r="G818" s="39">
        <f>Table3[[#This Row],[Incentive Disbursements]]/'[1]1.) CLM Reference'!$B$5</f>
        <v>3.0302588771272164E-4</v>
      </c>
      <c r="H818" s="46">
        <v>74552.021648999988</v>
      </c>
      <c r="I818" s="39">
        <f>Table3[[#This Row],[Residential CLM $ Collected]]/'[1]1.) CLM Reference'!$B$4</f>
        <v>7.0433863556582663E-4</v>
      </c>
      <c r="J818" s="48">
        <v>26869.4199999999</v>
      </c>
      <c r="K818" s="39">
        <f>Table3[[#This Row],[Residential Incentive Disbursements]]/'[1]1.) CLM Reference'!$B$5</f>
        <v>3.0302588771272164E-4</v>
      </c>
      <c r="L818" s="40">
        <v>0</v>
      </c>
      <c r="M818" s="39">
        <f>Table3[[#This Row],[C&amp;I CLM $ Collected]]/'[1]1.) CLM Reference'!$B$4</f>
        <v>0</v>
      </c>
      <c r="N818" s="48">
        <v>0</v>
      </c>
      <c r="O818" s="39">
        <f>Table3[[#This Row],[C&amp;I Incentive Disbursements]]/'[1]1.) CLM Reference'!$B$5</f>
        <v>0</v>
      </c>
    </row>
    <row r="819" spans="1:15" x14ac:dyDescent="0.25">
      <c r="A819" s="47">
        <v>9009361100</v>
      </c>
      <c r="B819" t="s">
        <v>1791</v>
      </c>
      <c r="C819" t="s">
        <v>1774</v>
      </c>
      <c r="D819" s="46">
        <f>Table3[[#This Row],[Residential CLM $ Collected]]+Table3[[#This Row],[C&amp;I CLM $ Collected]]</f>
        <v>510.16958999999997</v>
      </c>
      <c r="E819" s="39">
        <f>Table3[[#This Row],[CLM $ Collected ]]/'[1]1.) CLM Reference'!$B$4</f>
        <v>4.8198847593906547E-6</v>
      </c>
      <c r="F819" s="46">
        <f>Table3[[#This Row],[Residential Incentive Disbursements]]+Table3[[#This Row],[C&amp;I Incentive Disbursements]]</f>
        <v>1323.87</v>
      </c>
      <c r="G819" s="39">
        <f>Table3[[#This Row],[Incentive Disbursements]]/'[1]1.) CLM Reference'!$B$5</f>
        <v>1.4930239728518227E-5</v>
      </c>
      <c r="H819" s="46">
        <v>510.16958999999997</v>
      </c>
      <c r="I819" s="39">
        <f>Table3[[#This Row],[Residential CLM $ Collected]]/'[1]1.) CLM Reference'!$B$4</f>
        <v>4.8198847593906547E-6</v>
      </c>
      <c r="J819" s="48">
        <v>1323.87</v>
      </c>
      <c r="K819" s="39">
        <f>Table3[[#This Row],[Residential Incentive Disbursements]]/'[1]1.) CLM Reference'!$B$5</f>
        <v>1.4930239728518227E-5</v>
      </c>
      <c r="L819" s="40">
        <v>0</v>
      </c>
      <c r="M819" s="39">
        <f>Table3[[#This Row],[C&amp;I CLM $ Collected]]/'[1]1.) CLM Reference'!$B$4</f>
        <v>0</v>
      </c>
      <c r="N819" s="48">
        <v>0</v>
      </c>
      <c r="O819" s="39">
        <f>Table3[[#This Row],[C&amp;I Incentive Disbursements]]/'[1]1.) CLM Reference'!$B$5</f>
        <v>0</v>
      </c>
    </row>
    <row r="820" spans="1:15" x14ac:dyDescent="0.25">
      <c r="A820" s="47">
        <v>9011690300</v>
      </c>
      <c r="B820" t="s">
        <v>1790</v>
      </c>
      <c r="C820" t="s">
        <v>1774</v>
      </c>
      <c r="D820" s="46">
        <f>Table3[[#This Row],[Residential CLM $ Collected]]+Table3[[#This Row],[C&amp;I CLM $ Collected]]</f>
        <v>228.79584</v>
      </c>
      <c r="E820" s="39">
        <f>Table3[[#This Row],[CLM $ Collected ]]/'[1]1.) CLM Reference'!$B$4</f>
        <v>2.161574511385484E-6</v>
      </c>
      <c r="F820" s="46">
        <f>Table3[[#This Row],[Residential Incentive Disbursements]]+Table3[[#This Row],[C&amp;I Incentive Disbursements]]</f>
        <v>0</v>
      </c>
      <c r="G820" s="39">
        <f>Table3[[#This Row],[Incentive Disbursements]]/'[1]1.) CLM Reference'!$B$5</f>
        <v>0</v>
      </c>
      <c r="H820" s="46">
        <v>228.79584</v>
      </c>
      <c r="I820" s="39">
        <f>Table3[[#This Row],[Residential CLM $ Collected]]/'[1]1.) CLM Reference'!$B$4</f>
        <v>2.161574511385484E-6</v>
      </c>
      <c r="J820" s="48">
        <v>0</v>
      </c>
      <c r="K820" s="39">
        <f>Table3[[#This Row],[Residential Incentive Disbursements]]/'[1]1.) CLM Reference'!$B$5</f>
        <v>0</v>
      </c>
      <c r="L820" s="40">
        <v>0</v>
      </c>
      <c r="M820" s="39">
        <f>Table3[[#This Row],[C&amp;I CLM $ Collected]]/'[1]1.) CLM Reference'!$B$4</f>
        <v>0</v>
      </c>
      <c r="N820" s="48">
        <v>0</v>
      </c>
      <c r="O820" s="39">
        <f>Table3[[#This Row],[C&amp;I Incentive Disbursements]]/'[1]1.) CLM Reference'!$B$5</f>
        <v>0</v>
      </c>
    </row>
    <row r="821" spans="1:15" x14ac:dyDescent="0.25">
      <c r="A821" s="47">
        <v>9011693300</v>
      </c>
      <c r="B821" t="s">
        <v>1790</v>
      </c>
      <c r="C821" t="s">
        <v>1774</v>
      </c>
      <c r="D821" s="46">
        <f>Table3[[#This Row],[Residential CLM $ Collected]]+Table3[[#This Row],[C&amp;I CLM $ Collected]]</f>
        <v>341117.85846599942</v>
      </c>
      <c r="E821" s="39">
        <f>Table3[[#This Row],[CLM $ Collected ]]/'[1]1.) CLM Reference'!$B$4</f>
        <v>3.2227494531303779E-3</v>
      </c>
      <c r="F821" s="46">
        <f>Table3[[#This Row],[Residential Incentive Disbursements]]+Table3[[#This Row],[C&amp;I Incentive Disbursements]]</f>
        <v>557216.27999999898</v>
      </c>
      <c r="G821" s="39">
        <f>Table3[[#This Row],[Incentive Disbursements]]/'[1]1.) CLM Reference'!$B$5</f>
        <v>6.2841311012660772E-3</v>
      </c>
      <c r="H821" s="46">
        <v>202648.56128999998</v>
      </c>
      <c r="I821" s="39">
        <f>Table3[[#This Row],[Residential CLM $ Collected]]/'[1]1.) CLM Reference'!$B$4</f>
        <v>1.9145451458094825E-3</v>
      </c>
      <c r="J821" s="48">
        <v>525697.00999999896</v>
      </c>
      <c r="K821" s="39">
        <f>Table3[[#This Row],[Residential Incentive Disbursements]]/'[1]1.) CLM Reference'!$B$5</f>
        <v>5.9286654912228762E-3</v>
      </c>
      <c r="L821" s="40">
        <v>138469.29717599944</v>
      </c>
      <c r="M821" s="39">
        <f>Table3[[#This Row],[C&amp;I CLM $ Collected]]/'[1]1.) CLM Reference'!$B$4</f>
        <v>1.3082043073208952E-3</v>
      </c>
      <c r="N821" s="48">
        <v>31519.27</v>
      </c>
      <c r="O821" s="39">
        <f>Table3[[#This Row],[C&amp;I Incentive Disbursements]]/'[1]1.) CLM Reference'!$B$5</f>
        <v>3.5546561004320119E-4</v>
      </c>
    </row>
    <row r="822" spans="1:15" x14ac:dyDescent="0.25">
      <c r="A822" s="47">
        <v>9011693400</v>
      </c>
      <c r="B822" t="s">
        <v>1790</v>
      </c>
      <c r="C822" t="s">
        <v>1774</v>
      </c>
      <c r="D822" s="46">
        <f>Table3[[#This Row],[Residential CLM $ Collected]]+Table3[[#This Row],[C&amp;I CLM $ Collected]]</f>
        <v>58755.480461999992</v>
      </c>
      <c r="E822" s="39">
        <f>Table3[[#This Row],[CLM $ Collected ]]/'[1]1.) CLM Reference'!$B$4</f>
        <v>5.550990305193791E-4</v>
      </c>
      <c r="F822" s="46">
        <f>Table3[[#This Row],[Residential Incentive Disbursements]]+Table3[[#This Row],[C&amp;I Incentive Disbursements]]</f>
        <v>31696.93</v>
      </c>
      <c r="G822" s="39">
        <f>Table3[[#This Row],[Incentive Disbursements]]/'[1]1.) CLM Reference'!$B$5</f>
        <v>3.5746921038928392E-4</v>
      </c>
      <c r="H822" s="46">
        <v>58755.480461999992</v>
      </c>
      <c r="I822" s="39">
        <f>Table3[[#This Row],[Residential CLM $ Collected]]/'[1]1.) CLM Reference'!$B$4</f>
        <v>5.550990305193791E-4</v>
      </c>
      <c r="J822" s="48">
        <v>31696.93</v>
      </c>
      <c r="K822" s="39">
        <f>Table3[[#This Row],[Residential Incentive Disbursements]]/'[1]1.) CLM Reference'!$B$5</f>
        <v>3.5746921038928392E-4</v>
      </c>
      <c r="L822" s="40">
        <v>0</v>
      </c>
      <c r="M822" s="39">
        <f>Table3[[#This Row],[C&amp;I CLM $ Collected]]/'[1]1.) CLM Reference'!$B$4</f>
        <v>0</v>
      </c>
      <c r="N822" s="48">
        <v>0</v>
      </c>
      <c r="O822" s="39">
        <f>Table3[[#This Row],[C&amp;I Incentive Disbursements]]/'[1]1.) CLM Reference'!$B$5</f>
        <v>0</v>
      </c>
    </row>
    <row r="823" spans="1:15" x14ac:dyDescent="0.25">
      <c r="A823" s="47">
        <v>9011693500</v>
      </c>
      <c r="B823" t="s">
        <v>1790</v>
      </c>
      <c r="C823" t="s">
        <v>1774</v>
      </c>
      <c r="D823" s="46">
        <f>Table3[[#This Row],[Residential CLM $ Collected]]+Table3[[#This Row],[C&amp;I CLM $ Collected]]</f>
        <v>60812.608058999431</v>
      </c>
      <c r="E823" s="39">
        <f>Table3[[#This Row],[CLM $ Collected ]]/'[1]1.) CLM Reference'!$B$4</f>
        <v>5.7453397557931407E-4</v>
      </c>
      <c r="F823" s="46">
        <f>Table3[[#This Row],[Residential Incentive Disbursements]]+Table3[[#This Row],[C&amp;I Incentive Disbursements]]</f>
        <v>15121.289999999901</v>
      </c>
      <c r="G823" s="39">
        <f>Table3[[#This Row],[Incentive Disbursements]]/'[1]1.) CLM Reference'!$B$5</f>
        <v>1.7053372665325442E-4</v>
      </c>
      <c r="H823" s="46">
        <v>60812.608058999431</v>
      </c>
      <c r="I823" s="39">
        <f>Table3[[#This Row],[Residential CLM $ Collected]]/'[1]1.) CLM Reference'!$B$4</f>
        <v>5.7453397557931407E-4</v>
      </c>
      <c r="J823" s="48">
        <v>15121.289999999901</v>
      </c>
      <c r="K823" s="39">
        <f>Table3[[#This Row],[Residential Incentive Disbursements]]/'[1]1.) CLM Reference'!$B$5</f>
        <v>1.7053372665325442E-4</v>
      </c>
      <c r="L823" s="40">
        <v>0</v>
      </c>
      <c r="M823" s="39">
        <f>Table3[[#This Row],[C&amp;I CLM $ Collected]]/'[1]1.) CLM Reference'!$B$4</f>
        <v>0</v>
      </c>
      <c r="N823" s="48">
        <v>0</v>
      </c>
      <c r="O823" s="39">
        <f>Table3[[#This Row],[C&amp;I Incentive Disbursements]]/'[1]1.) CLM Reference'!$B$5</f>
        <v>0</v>
      </c>
    </row>
    <row r="824" spans="1:15" x14ac:dyDescent="0.25">
      <c r="A824" s="47">
        <v>9011693600</v>
      </c>
      <c r="B824" t="s">
        <v>1790</v>
      </c>
      <c r="C824" t="s">
        <v>1774</v>
      </c>
      <c r="D824" s="46">
        <f>Table3[[#This Row],[Residential CLM $ Collected]]+Table3[[#This Row],[C&amp;I CLM $ Collected]]</f>
        <v>40103.964998999996</v>
      </c>
      <c r="E824" s="39">
        <f>Table3[[#This Row],[CLM $ Collected ]]/'[1]1.) CLM Reference'!$B$4</f>
        <v>3.7888673389924383E-4</v>
      </c>
      <c r="F824" s="46">
        <f>Table3[[#This Row],[Residential Incentive Disbursements]]+Table3[[#This Row],[C&amp;I Incentive Disbursements]]</f>
        <v>17537.29</v>
      </c>
      <c r="G824" s="39">
        <f>Table3[[#This Row],[Incentive Disbursements]]/'[1]1.) CLM Reference'!$B$5</f>
        <v>1.9778070648065555E-4</v>
      </c>
      <c r="H824" s="46">
        <v>40103.964998999996</v>
      </c>
      <c r="I824" s="39">
        <f>Table3[[#This Row],[Residential CLM $ Collected]]/'[1]1.) CLM Reference'!$B$4</f>
        <v>3.7888673389924383E-4</v>
      </c>
      <c r="J824" s="48">
        <v>17537.29</v>
      </c>
      <c r="K824" s="39">
        <f>Table3[[#This Row],[Residential Incentive Disbursements]]/'[1]1.) CLM Reference'!$B$5</f>
        <v>1.9778070648065555E-4</v>
      </c>
      <c r="L824" s="40">
        <v>0</v>
      </c>
      <c r="M824" s="39">
        <f>Table3[[#This Row],[C&amp;I CLM $ Collected]]/'[1]1.) CLM Reference'!$B$4</f>
        <v>0</v>
      </c>
      <c r="N824" s="48">
        <v>0</v>
      </c>
      <c r="O824" s="39">
        <f>Table3[[#This Row],[C&amp;I Incentive Disbursements]]/'[1]1.) CLM Reference'!$B$5</f>
        <v>0</v>
      </c>
    </row>
    <row r="825" spans="1:15" x14ac:dyDescent="0.25">
      <c r="A825" s="47">
        <v>9011693700</v>
      </c>
      <c r="B825" t="s">
        <v>1790</v>
      </c>
      <c r="C825" t="s">
        <v>1774</v>
      </c>
      <c r="D825" s="46">
        <f>Table3[[#This Row],[Residential CLM $ Collected]]+Table3[[#This Row],[C&amp;I CLM $ Collected]]</f>
        <v>48151.55759399994</v>
      </c>
      <c r="E825" s="39">
        <f>Table3[[#This Row],[CLM $ Collected ]]/'[1]1.) CLM Reference'!$B$4</f>
        <v>4.5491727287830241E-4</v>
      </c>
      <c r="F825" s="46">
        <f>Table3[[#This Row],[Residential Incentive Disbursements]]+Table3[[#This Row],[C&amp;I Incentive Disbursements]]</f>
        <v>5611.26</v>
      </c>
      <c r="G825" s="39">
        <f>Table3[[#This Row],[Incentive Disbursements]]/'[1]1.) CLM Reference'!$B$5</f>
        <v>6.3282238421480362E-5</v>
      </c>
      <c r="H825" s="46">
        <v>48151.55759399994</v>
      </c>
      <c r="I825" s="39">
        <f>Table3[[#This Row],[Residential CLM $ Collected]]/'[1]1.) CLM Reference'!$B$4</f>
        <v>4.5491727287830241E-4</v>
      </c>
      <c r="J825" s="48">
        <v>5611.26</v>
      </c>
      <c r="K825" s="39">
        <f>Table3[[#This Row],[Residential Incentive Disbursements]]/'[1]1.) CLM Reference'!$B$5</f>
        <v>6.3282238421480362E-5</v>
      </c>
      <c r="L825" s="40">
        <v>0</v>
      </c>
      <c r="M825" s="39">
        <f>Table3[[#This Row],[C&amp;I CLM $ Collected]]/'[1]1.) CLM Reference'!$B$4</f>
        <v>0</v>
      </c>
      <c r="N825" s="48">
        <v>0</v>
      </c>
      <c r="O825" s="39">
        <f>Table3[[#This Row],[C&amp;I Incentive Disbursements]]/'[1]1.) CLM Reference'!$B$5</f>
        <v>0</v>
      </c>
    </row>
    <row r="826" spans="1:15" x14ac:dyDescent="0.25">
      <c r="A826" s="47">
        <v>9011695201</v>
      </c>
      <c r="B826" t="s">
        <v>1790</v>
      </c>
      <c r="C826" t="s">
        <v>1774</v>
      </c>
      <c r="D826" s="46">
        <f>Table3[[#This Row],[Residential CLM $ Collected]]+Table3[[#This Row],[C&amp;I CLM $ Collected]]</f>
        <v>98.879129999999989</v>
      </c>
      <c r="E826" s="39">
        <f>Table3[[#This Row],[CLM $ Collected ]]/'[1]1.) CLM Reference'!$B$4</f>
        <v>9.3417173632165574E-7</v>
      </c>
      <c r="F826" s="46">
        <f>Table3[[#This Row],[Residential Incentive Disbursements]]+Table3[[#This Row],[C&amp;I Incentive Disbursements]]</f>
        <v>0</v>
      </c>
      <c r="G826" s="39">
        <f>Table3[[#This Row],[Incentive Disbursements]]/'[1]1.) CLM Reference'!$B$5</f>
        <v>0</v>
      </c>
      <c r="H826" s="46">
        <v>98.879129999999989</v>
      </c>
      <c r="I826" s="39">
        <f>Table3[[#This Row],[Residential CLM $ Collected]]/'[1]1.) CLM Reference'!$B$4</f>
        <v>9.3417173632165574E-7</v>
      </c>
      <c r="J826" s="48">
        <v>0</v>
      </c>
      <c r="K826" s="39">
        <f>Table3[[#This Row],[Residential Incentive Disbursements]]/'[1]1.) CLM Reference'!$B$5</f>
        <v>0</v>
      </c>
      <c r="L826" s="40">
        <v>0</v>
      </c>
      <c r="M826" s="39">
        <f>Table3[[#This Row],[C&amp;I CLM $ Collected]]/'[1]1.) CLM Reference'!$B$4</f>
        <v>0</v>
      </c>
      <c r="N826" s="48">
        <v>0</v>
      </c>
      <c r="O826" s="39">
        <f>Table3[[#This Row],[C&amp;I Incentive Disbursements]]/'[1]1.) CLM Reference'!$B$5</f>
        <v>0</v>
      </c>
    </row>
    <row r="827" spans="1:15" x14ac:dyDescent="0.25">
      <c r="A827" s="47">
        <v>9011870300</v>
      </c>
      <c r="B827" t="s">
        <v>1790</v>
      </c>
      <c r="C827" t="s">
        <v>1774</v>
      </c>
      <c r="D827" s="46">
        <f>Table3[[#This Row],[Residential CLM $ Collected]]+Table3[[#This Row],[C&amp;I CLM $ Collected]]</f>
        <v>139.66343999999998</v>
      </c>
      <c r="E827" s="39">
        <f>Table3[[#This Row],[CLM $ Collected ]]/'[1]1.) CLM Reference'!$B$4</f>
        <v>1.3194861063750802E-6</v>
      </c>
      <c r="F827" s="46">
        <f>Table3[[#This Row],[Residential Incentive Disbursements]]+Table3[[#This Row],[C&amp;I Incentive Disbursements]]</f>
        <v>0</v>
      </c>
      <c r="G827" s="39">
        <f>Table3[[#This Row],[Incentive Disbursements]]/'[1]1.) CLM Reference'!$B$5</f>
        <v>0</v>
      </c>
      <c r="H827" s="46">
        <v>139.66343999999998</v>
      </c>
      <c r="I827" s="39">
        <f>Table3[[#This Row],[Residential CLM $ Collected]]/'[1]1.) CLM Reference'!$B$4</f>
        <v>1.3194861063750802E-6</v>
      </c>
      <c r="J827" s="48">
        <v>0</v>
      </c>
      <c r="K827" s="39">
        <f>Table3[[#This Row],[Residential Incentive Disbursements]]/'[1]1.) CLM Reference'!$B$5</f>
        <v>0</v>
      </c>
      <c r="L827" s="40">
        <v>0</v>
      </c>
      <c r="M827" s="39">
        <f>Table3[[#This Row],[C&amp;I CLM $ Collected]]/'[1]1.) CLM Reference'!$B$4</f>
        <v>0</v>
      </c>
      <c r="N827" s="48">
        <v>0</v>
      </c>
      <c r="O827" s="39">
        <f>Table3[[#This Row],[C&amp;I Incentive Disbursements]]/'[1]1.) CLM Reference'!$B$5</f>
        <v>0</v>
      </c>
    </row>
    <row r="828" spans="1:15" x14ac:dyDescent="0.25">
      <c r="A828" s="47">
        <v>9011870502</v>
      </c>
      <c r="B828" t="s">
        <v>1790</v>
      </c>
      <c r="C828" t="s">
        <v>1774</v>
      </c>
      <c r="D828" s="46">
        <f>Table3[[#This Row],[Residential CLM $ Collected]]+Table3[[#This Row],[C&amp;I CLM $ Collected]]</f>
        <v>12.950279999999999</v>
      </c>
      <c r="E828" s="39">
        <f>Table3[[#This Row],[CLM $ Collected ]]/'[1]1.) CLM Reference'!$B$4</f>
        <v>1.2234923136410698E-7</v>
      </c>
      <c r="F828" s="46">
        <f>Table3[[#This Row],[Residential Incentive Disbursements]]+Table3[[#This Row],[C&amp;I Incentive Disbursements]]</f>
        <v>0</v>
      </c>
      <c r="G828" s="39">
        <f>Table3[[#This Row],[Incentive Disbursements]]/'[1]1.) CLM Reference'!$B$5</f>
        <v>0</v>
      </c>
      <c r="H828" s="46">
        <v>12.950279999999999</v>
      </c>
      <c r="I828" s="39">
        <f>Table3[[#This Row],[Residential CLM $ Collected]]/'[1]1.) CLM Reference'!$B$4</f>
        <v>1.2234923136410698E-7</v>
      </c>
      <c r="J828" s="48">
        <v>0</v>
      </c>
      <c r="K828" s="39">
        <f>Table3[[#This Row],[Residential Incentive Disbursements]]/'[1]1.) CLM Reference'!$B$5</f>
        <v>0</v>
      </c>
      <c r="L828" s="40">
        <v>0</v>
      </c>
      <c r="M828" s="39">
        <f>Table3[[#This Row],[C&amp;I CLM $ Collected]]/'[1]1.) CLM Reference'!$B$4</f>
        <v>0</v>
      </c>
      <c r="N828" s="48">
        <v>0</v>
      </c>
      <c r="O828" s="39">
        <f>Table3[[#This Row],[C&amp;I Incentive Disbursements]]/'[1]1.) CLM Reference'!$B$5</f>
        <v>0</v>
      </c>
    </row>
    <row r="829" spans="1:15" x14ac:dyDescent="0.25">
      <c r="A829" s="47">
        <v>9005342100</v>
      </c>
      <c r="B829" t="s">
        <v>1789</v>
      </c>
      <c r="C829" t="s">
        <v>1774</v>
      </c>
      <c r="D829" s="46">
        <f>Table3[[#This Row],[Residential CLM $ Collected]]+Table3[[#This Row],[C&amp;I CLM $ Collected]]</f>
        <v>226.34639999999999</v>
      </c>
      <c r="E829" s="39">
        <f>Table3[[#This Row],[CLM $ Collected ]]/'[1]1.) CLM Reference'!$B$4</f>
        <v>2.1384331506371063E-6</v>
      </c>
      <c r="F829" s="46">
        <f>Table3[[#This Row],[Residential Incentive Disbursements]]+Table3[[#This Row],[C&amp;I Incentive Disbursements]]</f>
        <v>0</v>
      </c>
      <c r="G829" s="39">
        <f>Table3[[#This Row],[Incentive Disbursements]]/'[1]1.) CLM Reference'!$B$5</f>
        <v>0</v>
      </c>
      <c r="H829" s="46">
        <v>226.34639999999999</v>
      </c>
      <c r="I829" s="39">
        <f>Table3[[#This Row],[Residential CLM $ Collected]]/'[1]1.) CLM Reference'!$B$4</f>
        <v>2.1384331506371063E-6</v>
      </c>
      <c r="J829" s="48">
        <v>0</v>
      </c>
      <c r="K829" s="39">
        <f>Table3[[#This Row],[Residential Incentive Disbursements]]/'[1]1.) CLM Reference'!$B$5</f>
        <v>0</v>
      </c>
      <c r="L829" s="40">
        <v>0</v>
      </c>
      <c r="M829" s="39">
        <f>Table3[[#This Row],[C&amp;I CLM $ Collected]]/'[1]1.) CLM Reference'!$B$4</f>
        <v>0</v>
      </c>
      <c r="N829" s="48">
        <v>0</v>
      </c>
      <c r="O829" s="39">
        <f>Table3[[#This Row],[C&amp;I Incentive Disbursements]]/'[1]1.) CLM Reference'!$B$5</f>
        <v>0</v>
      </c>
    </row>
    <row r="830" spans="1:15" x14ac:dyDescent="0.25">
      <c r="A830" s="47">
        <v>9005349100</v>
      </c>
      <c r="B830" t="s">
        <v>1789</v>
      </c>
      <c r="C830" t="s">
        <v>1774</v>
      </c>
      <c r="D830" s="46">
        <f>Table3[[#This Row],[Residential CLM $ Collected]]+Table3[[#This Row],[C&amp;I CLM $ Collected]]</f>
        <v>189.33830999999998</v>
      </c>
      <c r="E830" s="39">
        <f>Table3[[#This Row],[CLM $ Collected ]]/'[1]1.) CLM Reference'!$B$4</f>
        <v>1.7887950450707637E-6</v>
      </c>
      <c r="F830" s="46">
        <f>Table3[[#This Row],[Residential Incentive Disbursements]]+Table3[[#This Row],[C&amp;I Incentive Disbursements]]</f>
        <v>0</v>
      </c>
      <c r="G830" s="39">
        <f>Table3[[#This Row],[Incentive Disbursements]]/'[1]1.) CLM Reference'!$B$5</f>
        <v>0</v>
      </c>
      <c r="H830" s="46">
        <v>189.33830999999998</v>
      </c>
      <c r="I830" s="39">
        <f>Table3[[#This Row],[Residential CLM $ Collected]]/'[1]1.) CLM Reference'!$B$4</f>
        <v>1.7887950450707637E-6</v>
      </c>
      <c r="J830" s="50">
        <v>0</v>
      </c>
      <c r="K830" s="39">
        <f>Table3[[#This Row],[Residential Incentive Disbursements]]/'[1]1.) CLM Reference'!$B$5</f>
        <v>0</v>
      </c>
      <c r="L830" s="40">
        <v>0</v>
      </c>
      <c r="M830" s="39">
        <f>Table3[[#This Row],[C&amp;I CLM $ Collected]]/'[1]1.) CLM Reference'!$B$4</f>
        <v>0</v>
      </c>
      <c r="N830" s="48">
        <v>0</v>
      </c>
      <c r="O830" s="39">
        <f>Table3[[#This Row],[C&amp;I Incentive Disbursements]]/'[1]1.) CLM Reference'!$B$5</f>
        <v>0</v>
      </c>
    </row>
    <row r="831" spans="1:15" x14ac:dyDescent="0.25">
      <c r="A831" s="47">
        <v>9005360100</v>
      </c>
      <c r="B831" t="s">
        <v>1789</v>
      </c>
      <c r="C831" t="s">
        <v>1774</v>
      </c>
      <c r="D831" s="46">
        <f>Table3[[#This Row],[Residential CLM $ Collected]]+Table3[[#This Row],[C&amp;I CLM $ Collected]]</f>
        <v>77229.053180999996</v>
      </c>
      <c r="E831" s="39">
        <f>Table3[[#This Row],[CLM $ Collected ]]/'[1]1.) CLM Reference'!$B$4</f>
        <v>7.2963019298988839E-4</v>
      </c>
      <c r="F831" s="46">
        <f>Table3[[#This Row],[Residential Incentive Disbursements]]+Table3[[#This Row],[C&amp;I Incentive Disbursements]]</f>
        <v>16743.45</v>
      </c>
      <c r="G831" s="39">
        <f>Table3[[#This Row],[Incentive Disbursements]]/'[1]1.) CLM Reference'!$B$5</f>
        <v>1.8882799850624196E-4</v>
      </c>
      <c r="H831" s="46">
        <v>77229.053180999996</v>
      </c>
      <c r="I831" s="39">
        <f>Table3[[#This Row],[Residential CLM $ Collected]]/'[1]1.) CLM Reference'!$B$4</f>
        <v>7.2963019298988839E-4</v>
      </c>
      <c r="J831" s="48">
        <v>16743.45</v>
      </c>
      <c r="K831" s="39">
        <f>Table3[[#This Row],[Residential Incentive Disbursements]]/'[1]1.) CLM Reference'!$B$5</f>
        <v>1.8882799850624196E-4</v>
      </c>
      <c r="L831" s="40">
        <v>0</v>
      </c>
      <c r="M831" s="39">
        <f>Table3[[#This Row],[C&amp;I CLM $ Collected]]/'[1]1.) CLM Reference'!$B$4</f>
        <v>0</v>
      </c>
      <c r="N831" s="48">
        <v>0</v>
      </c>
      <c r="O831" s="39">
        <f>Table3[[#This Row],[C&amp;I Incentive Disbursements]]/'[1]1.) CLM Reference'!$B$5</f>
        <v>0</v>
      </c>
    </row>
    <row r="832" spans="1:15" x14ac:dyDescent="0.25">
      <c r="A832" s="47">
        <v>9005360200</v>
      </c>
      <c r="B832" t="s">
        <v>1789</v>
      </c>
      <c r="C832" t="s">
        <v>1774</v>
      </c>
      <c r="D832" s="46">
        <f>Table3[[#This Row],[Residential CLM $ Collected]]+Table3[[#This Row],[C&amp;I CLM $ Collected]]</f>
        <v>373330.05437699938</v>
      </c>
      <c r="E832" s="39">
        <f>Table3[[#This Row],[CLM $ Collected ]]/'[1]1.) CLM Reference'!$B$4</f>
        <v>3.5270778082131153E-3</v>
      </c>
      <c r="F832" s="46">
        <f>Table3[[#This Row],[Residential Incentive Disbursements]]+Table3[[#This Row],[C&amp;I Incentive Disbursements]]</f>
        <v>304936.01319999987</v>
      </c>
      <c r="G832" s="39">
        <f>Table3[[#This Row],[Incentive Disbursements]]/'[1]1.) CLM Reference'!$B$5</f>
        <v>3.4389840233063646E-3</v>
      </c>
      <c r="H832" s="46">
        <v>242317.91568599941</v>
      </c>
      <c r="I832" s="39">
        <f>Table3[[#This Row],[Residential CLM $ Collected]]/'[1]1.) CLM Reference'!$B$4</f>
        <v>2.2893258470036565E-3</v>
      </c>
      <c r="J832" s="48">
        <v>283699.62</v>
      </c>
      <c r="K832" s="39">
        <f>Table3[[#This Row],[Residential Incentive Disbursements]]/'[1]1.) CLM Reference'!$B$5</f>
        <v>3.1994858539656649E-3</v>
      </c>
      <c r="L832" s="40">
        <v>131012.138691</v>
      </c>
      <c r="M832" s="39">
        <f>Table3[[#This Row],[C&amp;I CLM $ Collected]]/'[1]1.) CLM Reference'!$B$4</f>
        <v>1.2377519612094591E-3</v>
      </c>
      <c r="N832" s="48">
        <v>21236.3931999999</v>
      </c>
      <c r="O832" s="39">
        <f>Table3[[#This Row],[C&amp;I Incentive Disbursements]]/'[1]1.) CLM Reference'!$B$5</f>
        <v>2.3949816934070028E-4</v>
      </c>
    </row>
    <row r="833" spans="1:15" x14ac:dyDescent="0.25">
      <c r="A833" s="47">
        <v>9005360300</v>
      </c>
      <c r="B833" t="s">
        <v>1789</v>
      </c>
      <c r="C833" t="s">
        <v>1774</v>
      </c>
      <c r="D833" s="46">
        <f>Table3[[#This Row],[Residential CLM $ Collected]]+Table3[[#This Row],[C&amp;I CLM $ Collected]]</f>
        <v>45648.52362</v>
      </c>
      <c r="E833" s="39">
        <f>Table3[[#This Row],[CLM $ Collected ]]/'[1]1.) CLM Reference'!$B$4</f>
        <v>4.3126957701403239E-4</v>
      </c>
      <c r="F833" s="46">
        <f>Table3[[#This Row],[Residential Incentive Disbursements]]+Table3[[#This Row],[C&amp;I Incentive Disbursements]]</f>
        <v>14341.949999999901</v>
      </c>
      <c r="G833" s="39">
        <f>Table3[[#This Row],[Incentive Disbursements]]/'[1]1.) CLM Reference'!$B$5</f>
        <v>1.6174454566869899E-4</v>
      </c>
      <c r="H833" s="46">
        <v>45648.52362</v>
      </c>
      <c r="I833" s="39">
        <f>Table3[[#This Row],[Residential CLM $ Collected]]/'[1]1.) CLM Reference'!$B$4</f>
        <v>4.3126957701403239E-4</v>
      </c>
      <c r="J833" s="48">
        <v>14341.949999999901</v>
      </c>
      <c r="K833" s="39">
        <f>Table3[[#This Row],[Residential Incentive Disbursements]]/'[1]1.) CLM Reference'!$B$5</f>
        <v>1.6174454566869899E-4</v>
      </c>
      <c r="L833" s="40">
        <v>0</v>
      </c>
      <c r="M833" s="39">
        <f>Table3[[#This Row],[C&amp;I CLM $ Collected]]/'[1]1.) CLM Reference'!$B$4</f>
        <v>0</v>
      </c>
      <c r="N833" s="48">
        <v>0</v>
      </c>
      <c r="O833" s="39">
        <f>Table3[[#This Row],[C&amp;I Incentive Disbursements]]/'[1]1.) CLM Reference'!$B$5</f>
        <v>0</v>
      </c>
    </row>
    <row r="834" spans="1:15" x14ac:dyDescent="0.25">
      <c r="A834" s="47">
        <v>9005360400</v>
      </c>
      <c r="B834" t="s">
        <v>1789</v>
      </c>
      <c r="C834" t="s">
        <v>1774</v>
      </c>
      <c r="D834" s="46">
        <f>Table3[[#This Row],[Residential CLM $ Collected]]+Table3[[#This Row],[C&amp;I CLM $ Collected]]</f>
        <v>82759.444739999992</v>
      </c>
      <c r="E834" s="39">
        <f>Table3[[#This Row],[CLM $ Collected ]]/'[1]1.) CLM Reference'!$B$4</f>
        <v>7.818791911880891E-4</v>
      </c>
      <c r="F834" s="46">
        <f>Table3[[#This Row],[Residential Incentive Disbursements]]+Table3[[#This Row],[C&amp;I Incentive Disbursements]]</f>
        <v>30873.049999999901</v>
      </c>
      <c r="G834" s="39">
        <f>Table3[[#This Row],[Incentive Disbursements]]/'[1]1.) CLM Reference'!$B$5</f>
        <v>3.4817771960277686E-4</v>
      </c>
      <c r="H834" s="46">
        <v>82759.444739999992</v>
      </c>
      <c r="I834" s="39">
        <f>Table3[[#This Row],[Residential CLM $ Collected]]/'[1]1.) CLM Reference'!$B$4</f>
        <v>7.818791911880891E-4</v>
      </c>
      <c r="J834" s="48">
        <v>30873.049999999901</v>
      </c>
      <c r="K834" s="39">
        <f>Table3[[#This Row],[Residential Incentive Disbursements]]/'[1]1.) CLM Reference'!$B$5</f>
        <v>3.4817771960277686E-4</v>
      </c>
      <c r="L834" s="40">
        <v>0</v>
      </c>
      <c r="M834" s="39">
        <f>Table3[[#This Row],[C&amp;I CLM $ Collected]]/'[1]1.) CLM Reference'!$B$4</f>
        <v>0</v>
      </c>
      <c r="N834" s="48">
        <v>0</v>
      </c>
      <c r="O834" s="39">
        <f>Table3[[#This Row],[C&amp;I Incentive Disbursements]]/'[1]1.) CLM Reference'!$B$5</f>
        <v>0</v>
      </c>
    </row>
    <row r="835" spans="1:15" x14ac:dyDescent="0.25">
      <c r="A835" s="47">
        <v>9009352100</v>
      </c>
      <c r="B835" t="s">
        <v>1789</v>
      </c>
      <c r="C835" t="s">
        <v>1774</v>
      </c>
      <c r="D835" s="46">
        <f>Table3[[#This Row],[Residential CLM $ Collected]]+Table3[[#This Row],[C&amp;I CLM $ Collected]]</f>
        <v>196.07993999999999</v>
      </c>
      <c r="E835" s="39">
        <f>Table3[[#This Row],[CLM $ Collected ]]/'[1]1.) CLM Reference'!$B$4</f>
        <v>1.8524873550934974E-6</v>
      </c>
      <c r="F835" s="46">
        <f>Table3[[#This Row],[Residential Incentive Disbursements]]+Table3[[#This Row],[C&amp;I Incentive Disbursements]]</f>
        <v>0</v>
      </c>
      <c r="G835" s="39">
        <f>Table3[[#This Row],[Incentive Disbursements]]/'[1]1.) CLM Reference'!$B$5</f>
        <v>0</v>
      </c>
      <c r="H835" s="46">
        <v>196.07993999999999</v>
      </c>
      <c r="I835" s="39">
        <f>Table3[[#This Row],[Residential CLM $ Collected]]/'[1]1.) CLM Reference'!$B$4</f>
        <v>1.8524873550934974E-6</v>
      </c>
      <c r="J835" s="48">
        <v>0</v>
      </c>
      <c r="K835" s="39">
        <f>Table3[[#This Row],[Residential Incentive Disbursements]]/'[1]1.) CLM Reference'!$B$5</f>
        <v>0</v>
      </c>
      <c r="L835" s="40">
        <v>0</v>
      </c>
      <c r="M835" s="39">
        <f>Table3[[#This Row],[C&amp;I CLM $ Collected]]/'[1]1.) CLM Reference'!$B$4</f>
        <v>0</v>
      </c>
      <c r="N835" s="48">
        <v>0</v>
      </c>
      <c r="O835" s="39">
        <f>Table3[[#This Row],[C&amp;I Incentive Disbursements]]/'[1]1.) CLM Reference'!$B$5</f>
        <v>0</v>
      </c>
    </row>
    <row r="836" spans="1:15" x14ac:dyDescent="0.25">
      <c r="A836" s="47">
        <v>9003460100</v>
      </c>
      <c r="B836" t="s">
        <v>1788</v>
      </c>
      <c r="C836" t="s">
        <v>1774</v>
      </c>
      <c r="D836" s="46">
        <f>Table3[[#This Row],[Residential CLM $ Collected]]+Table3[[#This Row],[C&amp;I CLM $ Collected]]</f>
        <v>435.80753999999996</v>
      </c>
      <c r="E836" s="39">
        <f>Table3[[#This Row],[CLM $ Collected ]]/'[1]1.) CLM Reference'!$B$4</f>
        <v>4.1173409024115546E-6</v>
      </c>
      <c r="F836" s="46">
        <f>Table3[[#This Row],[Residential Incentive Disbursements]]+Table3[[#This Row],[C&amp;I Incentive Disbursements]]</f>
        <v>0</v>
      </c>
      <c r="G836" s="39">
        <f>Table3[[#This Row],[Incentive Disbursements]]/'[1]1.) CLM Reference'!$B$5</f>
        <v>0</v>
      </c>
      <c r="H836" s="46">
        <v>435.80753999999996</v>
      </c>
      <c r="I836" s="39">
        <f>Table3[[#This Row],[Residential CLM $ Collected]]/'[1]1.) CLM Reference'!$B$4</f>
        <v>4.1173409024115546E-6</v>
      </c>
      <c r="J836" s="48">
        <v>0</v>
      </c>
      <c r="K836" s="39">
        <f>Table3[[#This Row],[Residential Incentive Disbursements]]/'[1]1.) CLM Reference'!$B$5</f>
        <v>0</v>
      </c>
      <c r="L836" s="40">
        <v>0</v>
      </c>
      <c r="M836" s="39">
        <f>Table3[[#This Row],[C&amp;I CLM $ Collected]]/'[1]1.) CLM Reference'!$B$4</f>
        <v>0</v>
      </c>
      <c r="N836" s="48">
        <v>0</v>
      </c>
      <c r="O836" s="39">
        <f>Table3[[#This Row],[C&amp;I Incentive Disbursements]]/'[1]1.) CLM Reference'!$B$5</f>
        <v>0</v>
      </c>
    </row>
    <row r="837" spans="1:15" x14ac:dyDescent="0.25">
      <c r="A837" s="47">
        <v>9003471400</v>
      </c>
      <c r="B837" t="s">
        <v>1788</v>
      </c>
      <c r="C837" t="s">
        <v>1774</v>
      </c>
      <c r="D837" s="46">
        <f>Table3[[#This Row],[Residential CLM $ Collected]]+Table3[[#This Row],[C&amp;I CLM $ Collected]]</f>
        <v>688.51943999999992</v>
      </c>
      <c r="E837" s="39">
        <f>Table3[[#This Row],[CLM $ Collected ]]/'[1]1.) CLM Reference'!$B$4</f>
        <v>6.5048650888818906E-6</v>
      </c>
      <c r="F837" s="46">
        <f>Table3[[#This Row],[Residential Incentive Disbursements]]+Table3[[#This Row],[C&amp;I Incentive Disbursements]]</f>
        <v>0</v>
      </c>
      <c r="G837" s="39">
        <f>Table3[[#This Row],[Incentive Disbursements]]/'[1]1.) CLM Reference'!$B$5</f>
        <v>0</v>
      </c>
      <c r="H837" s="46">
        <v>688.51943999999992</v>
      </c>
      <c r="I837" s="39">
        <f>Table3[[#This Row],[Residential CLM $ Collected]]/'[1]1.) CLM Reference'!$B$4</f>
        <v>6.5048650888818906E-6</v>
      </c>
      <c r="J837" s="48">
        <v>0</v>
      </c>
      <c r="K837" s="39">
        <f>Table3[[#This Row],[Residential Incentive Disbursements]]/'[1]1.) CLM Reference'!$B$5</f>
        <v>0</v>
      </c>
      <c r="L837" s="40">
        <v>0</v>
      </c>
      <c r="M837" s="39">
        <f>Table3[[#This Row],[C&amp;I CLM $ Collected]]/'[1]1.) CLM Reference'!$B$4</f>
        <v>0</v>
      </c>
      <c r="N837" s="48">
        <v>0</v>
      </c>
      <c r="O837" s="39">
        <f>Table3[[#This Row],[C&amp;I Incentive Disbursements]]/'[1]1.) CLM Reference'!$B$5</f>
        <v>0</v>
      </c>
    </row>
    <row r="838" spans="1:15" x14ac:dyDescent="0.25">
      <c r="A838" s="47">
        <v>9003496100</v>
      </c>
      <c r="B838" t="s">
        <v>1788</v>
      </c>
      <c r="C838" t="s">
        <v>1774</v>
      </c>
      <c r="D838" s="46">
        <f>Table3[[#This Row],[Residential CLM $ Collected]]+Table3[[#This Row],[C&amp;I CLM $ Collected]]</f>
        <v>22404.874589999999</v>
      </c>
      <c r="E838" s="39">
        <f>Table3[[#This Row],[CLM $ Collected ]]/'[1]1.) CLM Reference'!$B$4</f>
        <v>2.1167258043036226E-4</v>
      </c>
      <c r="F838" s="46">
        <f>Table3[[#This Row],[Residential Incentive Disbursements]]+Table3[[#This Row],[C&amp;I Incentive Disbursements]]</f>
        <v>12743.44</v>
      </c>
      <c r="G838" s="39">
        <f>Table3[[#This Row],[Incentive Disbursements]]/'[1]1.) CLM Reference'!$B$5</f>
        <v>1.4371699197503405E-4</v>
      </c>
      <c r="H838" s="46">
        <v>22404.874589999999</v>
      </c>
      <c r="I838" s="39">
        <f>Table3[[#This Row],[Residential CLM $ Collected]]/'[1]1.) CLM Reference'!$B$4</f>
        <v>2.1167258043036226E-4</v>
      </c>
      <c r="J838" s="48">
        <v>12743.44</v>
      </c>
      <c r="K838" s="39">
        <f>Table3[[#This Row],[Residential Incentive Disbursements]]/'[1]1.) CLM Reference'!$B$5</f>
        <v>1.4371699197503405E-4</v>
      </c>
      <c r="L838" s="40">
        <v>0</v>
      </c>
      <c r="M838" s="39">
        <f>Table3[[#This Row],[C&amp;I CLM $ Collected]]/'[1]1.) CLM Reference'!$B$4</f>
        <v>0</v>
      </c>
      <c r="N838" s="48">
        <v>0</v>
      </c>
      <c r="O838" s="39">
        <f>Table3[[#This Row],[C&amp;I Incentive Disbursements]]/'[1]1.) CLM Reference'!$B$5</f>
        <v>0</v>
      </c>
    </row>
    <row r="839" spans="1:15" x14ac:dyDescent="0.25">
      <c r="A839" s="47">
        <v>9003496200</v>
      </c>
      <c r="B839" t="s">
        <v>1788</v>
      </c>
      <c r="C839" t="s">
        <v>1774</v>
      </c>
      <c r="D839" s="46">
        <f>Table3[[#This Row],[Residential CLM $ Collected]]+Table3[[#This Row],[C&amp;I CLM $ Collected]]</f>
        <v>52369.130393999942</v>
      </c>
      <c r="E839" s="39">
        <f>Table3[[#This Row],[CLM $ Collected ]]/'[1]1.) CLM Reference'!$B$4</f>
        <v>4.9476326773726796E-4</v>
      </c>
      <c r="F839" s="46">
        <f>Table3[[#This Row],[Residential Incentive Disbursements]]+Table3[[#This Row],[C&amp;I Incentive Disbursements]]</f>
        <v>3854.88</v>
      </c>
      <c r="G839" s="39">
        <f>Table3[[#This Row],[Incentive Disbursements]]/'[1]1.) CLM Reference'!$B$5</f>
        <v>4.3474270528579353E-5</v>
      </c>
      <c r="H839" s="46">
        <v>52369.130393999942</v>
      </c>
      <c r="I839" s="39">
        <f>Table3[[#This Row],[Residential CLM $ Collected]]/'[1]1.) CLM Reference'!$B$4</f>
        <v>4.9476326773726796E-4</v>
      </c>
      <c r="J839" s="48">
        <v>3854.88</v>
      </c>
      <c r="K839" s="39">
        <f>Table3[[#This Row],[Residential Incentive Disbursements]]/'[1]1.) CLM Reference'!$B$5</f>
        <v>4.3474270528579353E-5</v>
      </c>
      <c r="L839" s="40">
        <v>0</v>
      </c>
      <c r="M839" s="39">
        <f>Table3[[#This Row],[C&amp;I CLM $ Collected]]/'[1]1.) CLM Reference'!$B$4</f>
        <v>0</v>
      </c>
      <c r="N839" s="48">
        <v>0</v>
      </c>
      <c r="O839" s="39">
        <f>Table3[[#This Row],[C&amp;I Incentive Disbursements]]/'[1]1.) CLM Reference'!$B$5</f>
        <v>0</v>
      </c>
    </row>
    <row r="840" spans="1:15" x14ac:dyDescent="0.25">
      <c r="A840" s="47">
        <v>9003496300</v>
      </c>
      <c r="B840" t="s">
        <v>1788</v>
      </c>
      <c r="C840" t="s">
        <v>1774</v>
      </c>
      <c r="D840" s="46">
        <f>Table3[[#This Row],[Residential CLM $ Collected]]+Table3[[#This Row],[C&amp;I CLM $ Collected]]</f>
        <v>43174.76385599994</v>
      </c>
      <c r="E840" s="39">
        <f>Table3[[#This Row],[CLM $ Collected ]]/'[1]1.) CLM Reference'!$B$4</f>
        <v>4.0789845255148312E-4</v>
      </c>
      <c r="F840" s="46">
        <f>Table3[[#This Row],[Residential Incentive Disbursements]]+Table3[[#This Row],[C&amp;I Incentive Disbursements]]</f>
        <v>4419.95</v>
      </c>
      <c r="G840" s="39">
        <f>Table3[[#This Row],[Incentive Disbursements]]/'[1]1.) CLM Reference'!$B$5</f>
        <v>4.9846973711968806E-5</v>
      </c>
      <c r="H840" s="46">
        <v>43174.76385599994</v>
      </c>
      <c r="I840" s="39">
        <f>Table3[[#This Row],[Residential CLM $ Collected]]/'[1]1.) CLM Reference'!$B$4</f>
        <v>4.0789845255148312E-4</v>
      </c>
      <c r="J840" s="48">
        <v>4419.95</v>
      </c>
      <c r="K840" s="39">
        <f>Table3[[#This Row],[Residential Incentive Disbursements]]/'[1]1.) CLM Reference'!$B$5</f>
        <v>4.9846973711968806E-5</v>
      </c>
      <c r="L840" s="40">
        <v>0</v>
      </c>
      <c r="M840" s="39">
        <f>Table3[[#This Row],[C&amp;I CLM $ Collected]]/'[1]1.) CLM Reference'!$B$4</f>
        <v>0</v>
      </c>
      <c r="N840" s="48">
        <v>0</v>
      </c>
      <c r="O840" s="39">
        <f>Table3[[#This Row],[C&amp;I Incentive Disbursements]]/'[1]1.) CLM Reference'!$B$5</f>
        <v>0</v>
      </c>
    </row>
    <row r="841" spans="1:15" x14ac:dyDescent="0.25">
      <c r="A841" s="47">
        <v>9003496400</v>
      </c>
      <c r="B841" t="s">
        <v>1788</v>
      </c>
      <c r="C841" t="s">
        <v>1774</v>
      </c>
      <c r="D841" s="46">
        <f>Table3[[#This Row],[Residential CLM $ Collected]]+Table3[[#This Row],[C&amp;I CLM $ Collected]]</f>
        <v>36875.70117</v>
      </c>
      <c r="E841" s="39">
        <f>Table3[[#This Row],[CLM $ Collected ]]/'[1]1.) CLM Reference'!$B$4</f>
        <v>3.4838734715867157E-4</v>
      </c>
      <c r="F841" s="46">
        <f>Table3[[#This Row],[Residential Incentive Disbursements]]+Table3[[#This Row],[C&amp;I Incentive Disbursements]]</f>
        <v>3257.4499999999898</v>
      </c>
      <c r="G841" s="39">
        <f>Table3[[#This Row],[Incentive Disbursements]]/'[1]1.) CLM Reference'!$B$5</f>
        <v>3.673662021472014E-5</v>
      </c>
      <c r="H841" s="46">
        <v>36875.70117</v>
      </c>
      <c r="I841" s="39">
        <f>Table3[[#This Row],[Residential CLM $ Collected]]/'[1]1.) CLM Reference'!$B$4</f>
        <v>3.4838734715867157E-4</v>
      </c>
      <c r="J841" s="48">
        <v>3257.4499999999898</v>
      </c>
      <c r="K841" s="39">
        <f>Table3[[#This Row],[Residential Incentive Disbursements]]/'[1]1.) CLM Reference'!$B$5</f>
        <v>3.673662021472014E-5</v>
      </c>
      <c r="L841" s="40">
        <v>0</v>
      </c>
      <c r="M841" s="39">
        <f>Table3[[#This Row],[C&amp;I CLM $ Collected]]/'[1]1.) CLM Reference'!$B$4</f>
        <v>0</v>
      </c>
      <c r="N841" s="48">
        <v>0</v>
      </c>
      <c r="O841" s="39">
        <f>Table3[[#This Row],[C&amp;I Incentive Disbursements]]/'[1]1.) CLM Reference'!$B$5</f>
        <v>0</v>
      </c>
    </row>
    <row r="842" spans="1:15" x14ac:dyDescent="0.25">
      <c r="A842" s="47">
        <v>9003496500</v>
      </c>
      <c r="B842" t="s">
        <v>1788</v>
      </c>
      <c r="C842" t="s">
        <v>1774</v>
      </c>
      <c r="D842" s="46">
        <f>Table3[[#This Row],[Residential CLM $ Collected]]+Table3[[#This Row],[C&amp;I CLM $ Collected]]</f>
        <v>34361.796105000001</v>
      </c>
      <c r="E842" s="39">
        <f>Table3[[#This Row],[CLM $ Collected ]]/'[1]1.) CLM Reference'!$B$4</f>
        <v>3.2463694543569062E-4</v>
      </c>
      <c r="F842" s="46">
        <f>Table3[[#This Row],[Residential Incentive Disbursements]]+Table3[[#This Row],[C&amp;I Incentive Disbursements]]</f>
        <v>2696.02</v>
      </c>
      <c r="G842" s="39">
        <f>Table3[[#This Row],[Incentive Disbursements]]/'[1]1.) CLM Reference'!$B$5</f>
        <v>3.0404967944646916E-5</v>
      </c>
      <c r="H842" s="46">
        <v>34361.796105000001</v>
      </c>
      <c r="I842" s="39">
        <f>Table3[[#This Row],[Residential CLM $ Collected]]/'[1]1.) CLM Reference'!$B$4</f>
        <v>3.2463694543569062E-4</v>
      </c>
      <c r="J842" s="48">
        <v>2696.02</v>
      </c>
      <c r="K842" s="39">
        <f>Table3[[#This Row],[Residential Incentive Disbursements]]/'[1]1.) CLM Reference'!$B$5</f>
        <v>3.0404967944646916E-5</v>
      </c>
      <c r="L842" s="40">
        <v>0</v>
      </c>
      <c r="M842" s="39">
        <f>Table3[[#This Row],[C&amp;I CLM $ Collected]]/'[1]1.) CLM Reference'!$B$4</f>
        <v>0</v>
      </c>
      <c r="N842" s="48">
        <v>0</v>
      </c>
      <c r="O842" s="39">
        <f>Table3[[#This Row],[C&amp;I Incentive Disbursements]]/'[1]1.) CLM Reference'!$B$5</f>
        <v>0</v>
      </c>
    </row>
    <row r="843" spans="1:15" x14ac:dyDescent="0.25">
      <c r="A843" s="47">
        <v>9003496600</v>
      </c>
      <c r="B843" t="s">
        <v>1788</v>
      </c>
      <c r="C843" t="s">
        <v>1774</v>
      </c>
      <c r="D843" s="46">
        <f>Table3[[#This Row],[Residential CLM $ Collected]]+Table3[[#This Row],[C&amp;I CLM $ Collected]]</f>
        <v>44442.202769999996</v>
      </c>
      <c r="E843" s="39">
        <f>Table3[[#This Row],[CLM $ Collected ]]/'[1]1.) CLM Reference'!$B$4</f>
        <v>4.1987272468527989E-4</v>
      </c>
      <c r="F843" s="46">
        <f>Table3[[#This Row],[Residential Incentive Disbursements]]+Table3[[#This Row],[C&amp;I Incentive Disbursements]]</f>
        <v>23332.0999999999</v>
      </c>
      <c r="G843" s="39">
        <f>Table3[[#This Row],[Incentive Disbursements]]/'[1]1.) CLM Reference'!$B$5</f>
        <v>2.6313297103927022E-4</v>
      </c>
      <c r="H843" s="46">
        <v>44442.202769999996</v>
      </c>
      <c r="I843" s="39">
        <f>Table3[[#This Row],[Residential CLM $ Collected]]/'[1]1.) CLM Reference'!$B$4</f>
        <v>4.1987272468527989E-4</v>
      </c>
      <c r="J843" s="48">
        <v>23332.0999999999</v>
      </c>
      <c r="K843" s="39">
        <f>Table3[[#This Row],[Residential Incentive Disbursements]]/'[1]1.) CLM Reference'!$B$5</f>
        <v>2.6313297103927022E-4</v>
      </c>
      <c r="L843" s="40">
        <v>0</v>
      </c>
      <c r="M843" s="39">
        <f>Table3[[#This Row],[C&amp;I CLM $ Collected]]/'[1]1.) CLM Reference'!$B$4</f>
        <v>0</v>
      </c>
      <c r="N843" s="48">
        <v>0</v>
      </c>
      <c r="O843" s="39">
        <f>Table3[[#This Row],[C&amp;I Incentive Disbursements]]/'[1]1.) CLM Reference'!$B$5</f>
        <v>0</v>
      </c>
    </row>
    <row r="844" spans="1:15" x14ac:dyDescent="0.25">
      <c r="A844" s="47">
        <v>9003496700</v>
      </c>
      <c r="B844" t="s">
        <v>1788</v>
      </c>
      <c r="C844" t="s">
        <v>1774</v>
      </c>
      <c r="D844" s="46">
        <f>Table3[[#This Row],[Residential CLM $ Collected]]+Table3[[#This Row],[C&amp;I CLM $ Collected]]</f>
        <v>35601.391349999998</v>
      </c>
      <c r="E844" s="39">
        <f>Table3[[#This Row],[CLM $ Collected ]]/'[1]1.) CLM Reference'!$B$4</f>
        <v>3.3634816136525751E-4</v>
      </c>
      <c r="F844" s="46">
        <f>Table3[[#This Row],[Residential Incentive Disbursements]]+Table3[[#This Row],[C&amp;I Incentive Disbursements]]</f>
        <v>2071.92</v>
      </c>
      <c r="G844" s="39">
        <f>Table3[[#This Row],[Incentive Disbursements]]/'[1]1.) CLM Reference'!$B$5</f>
        <v>2.3366540746683202E-5</v>
      </c>
      <c r="H844" s="46">
        <v>35601.391349999998</v>
      </c>
      <c r="I844" s="39">
        <f>Table3[[#This Row],[Residential CLM $ Collected]]/'[1]1.) CLM Reference'!$B$4</f>
        <v>3.3634816136525751E-4</v>
      </c>
      <c r="J844" s="48">
        <v>2071.92</v>
      </c>
      <c r="K844" s="39">
        <f>Table3[[#This Row],[Residential Incentive Disbursements]]/'[1]1.) CLM Reference'!$B$5</f>
        <v>2.3366540746683202E-5</v>
      </c>
      <c r="L844" s="40">
        <v>0</v>
      </c>
      <c r="M844" s="39">
        <f>Table3[[#This Row],[C&amp;I CLM $ Collected]]/'[1]1.) CLM Reference'!$B$4</f>
        <v>0</v>
      </c>
      <c r="N844" s="48">
        <v>0</v>
      </c>
      <c r="O844" s="39">
        <f>Table3[[#This Row],[C&amp;I Incentive Disbursements]]/'[1]1.) CLM Reference'!$B$5</f>
        <v>0</v>
      </c>
    </row>
    <row r="845" spans="1:15" x14ac:dyDescent="0.25">
      <c r="A845" s="47">
        <v>9003496800</v>
      </c>
      <c r="B845" t="s">
        <v>1788</v>
      </c>
      <c r="C845" t="s">
        <v>1774</v>
      </c>
      <c r="D845" s="46">
        <f>Table3[[#This Row],[Residential CLM $ Collected]]+Table3[[#This Row],[C&amp;I CLM $ Collected]]</f>
        <v>33262.128521999941</v>
      </c>
      <c r="E845" s="39">
        <f>Table3[[#This Row],[CLM $ Collected ]]/'[1]1.) CLM Reference'!$B$4</f>
        <v>3.1424771187965302E-4</v>
      </c>
      <c r="F845" s="46">
        <f>Table3[[#This Row],[Residential Incentive Disbursements]]+Table3[[#This Row],[C&amp;I Incentive Disbursements]]</f>
        <v>7161.24999999999</v>
      </c>
      <c r="G845" s="39">
        <f>Table3[[#This Row],[Incentive Disbursements]]/'[1]1.) CLM Reference'!$B$5</f>
        <v>8.0762596973910596E-5</v>
      </c>
      <c r="H845" s="46">
        <v>33262.128521999941</v>
      </c>
      <c r="I845" s="39">
        <f>Table3[[#This Row],[Residential CLM $ Collected]]/'[1]1.) CLM Reference'!$B$4</f>
        <v>3.1424771187965302E-4</v>
      </c>
      <c r="J845" s="48">
        <v>7161.24999999999</v>
      </c>
      <c r="K845" s="39">
        <f>Table3[[#This Row],[Residential Incentive Disbursements]]/'[1]1.) CLM Reference'!$B$5</f>
        <v>8.0762596973910596E-5</v>
      </c>
      <c r="L845" s="40">
        <v>0</v>
      </c>
      <c r="M845" s="39">
        <f>Table3[[#This Row],[C&amp;I CLM $ Collected]]/'[1]1.) CLM Reference'!$B$4</f>
        <v>0</v>
      </c>
      <c r="N845" s="48">
        <v>0</v>
      </c>
      <c r="O845" s="39">
        <f>Table3[[#This Row],[C&amp;I Incentive Disbursements]]/'[1]1.) CLM Reference'!$B$5</f>
        <v>0</v>
      </c>
    </row>
    <row r="846" spans="1:15" x14ac:dyDescent="0.25">
      <c r="A846" s="47">
        <v>9003496900</v>
      </c>
      <c r="B846" t="s">
        <v>1788</v>
      </c>
      <c r="C846" t="s">
        <v>1774</v>
      </c>
      <c r="D846" s="46">
        <f>Table3[[#This Row],[Residential CLM $ Collected]]+Table3[[#This Row],[C&amp;I CLM $ Collected]]</f>
        <v>58611.613283999432</v>
      </c>
      <c r="E846" s="39">
        <f>Table3[[#This Row],[CLM $ Collected ]]/'[1]1.) CLM Reference'!$B$4</f>
        <v>5.5373982912397361E-4</v>
      </c>
      <c r="F846" s="46">
        <f>Table3[[#This Row],[Residential Incentive Disbursements]]+Table3[[#This Row],[C&amp;I Incentive Disbursements]]</f>
        <v>4045.45</v>
      </c>
      <c r="G846" s="39">
        <f>Table3[[#This Row],[Incentive Disbursements]]/'[1]1.) CLM Reference'!$B$5</f>
        <v>4.5623466284253037E-5</v>
      </c>
      <c r="H846" s="46">
        <v>58611.613283999432</v>
      </c>
      <c r="I846" s="39">
        <f>Table3[[#This Row],[Residential CLM $ Collected]]/'[1]1.) CLM Reference'!$B$4</f>
        <v>5.5373982912397361E-4</v>
      </c>
      <c r="J846" s="48">
        <v>4045.45</v>
      </c>
      <c r="K846" s="39">
        <f>Table3[[#This Row],[Residential Incentive Disbursements]]/'[1]1.) CLM Reference'!$B$5</f>
        <v>4.5623466284253037E-5</v>
      </c>
      <c r="L846" s="40">
        <v>0</v>
      </c>
      <c r="M846" s="39">
        <f>Table3[[#This Row],[C&amp;I CLM $ Collected]]/'[1]1.) CLM Reference'!$B$4</f>
        <v>0</v>
      </c>
      <c r="N846" s="48">
        <v>0</v>
      </c>
      <c r="O846" s="39">
        <f>Table3[[#This Row],[C&amp;I Incentive Disbursements]]/'[1]1.) CLM Reference'!$B$5</f>
        <v>0</v>
      </c>
    </row>
    <row r="847" spans="1:15" x14ac:dyDescent="0.25">
      <c r="A847" s="47">
        <v>9003497000</v>
      </c>
      <c r="B847" t="s">
        <v>1788</v>
      </c>
      <c r="C847" t="s">
        <v>1774</v>
      </c>
      <c r="D847" s="46">
        <f>Table3[[#This Row],[Residential CLM $ Collected]]+Table3[[#This Row],[C&amp;I CLM $ Collected]]</f>
        <v>57188.15411399943</v>
      </c>
      <c r="E847" s="39">
        <f>Table3[[#This Row],[CLM $ Collected ]]/'[1]1.) CLM Reference'!$B$4</f>
        <v>5.402915380192493E-4</v>
      </c>
      <c r="F847" s="46">
        <f>Table3[[#This Row],[Residential Incentive Disbursements]]+Table3[[#This Row],[C&amp;I Incentive Disbursements]]</f>
        <v>9439.3299999999908</v>
      </c>
      <c r="G847" s="39">
        <f>Table3[[#This Row],[Incentive Disbursements]]/'[1]1.) CLM Reference'!$B$5</f>
        <v>1.064541531846736E-4</v>
      </c>
      <c r="H847" s="46">
        <v>57188.15411399943</v>
      </c>
      <c r="I847" s="39">
        <f>Table3[[#This Row],[Residential CLM $ Collected]]/'[1]1.) CLM Reference'!$B$4</f>
        <v>5.402915380192493E-4</v>
      </c>
      <c r="J847" s="48">
        <v>9439.3299999999908</v>
      </c>
      <c r="K847" s="39">
        <f>Table3[[#This Row],[Residential Incentive Disbursements]]/'[1]1.) CLM Reference'!$B$5</f>
        <v>1.064541531846736E-4</v>
      </c>
      <c r="L847" s="40">
        <v>0</v>
      </c>
      <c r="M847" s="39">
        <f>Table3[[#This Row],[C&amp;I CLM $ Collected]]/'[1]1.) CLM Reference'!$B$4</f>
        <v>0</v>
      </c>
      <c r="N847" s="48">
        <v>0</v>
      </c>
      <c r="O847" s="39">
        <f>Table3[[#This Row],[C&amp;I Incentive Disbursements]]/'[1]1.) CLM Reference'!$B$5</f>
        <v>0</v>
      </c>
    </row>
    <row r="848" spans="1:15" x14ac:dyDescent="0.25">
      <c r="A848" s="47">
        <v>9003497100</v>
      </c>
      <c r="B848" t="s">
        <v>1788</v>
      </c>
      <c r="C848" t="s">
        <v>1774</v>
      </c>
      <c r="D848" s="46">
        <f>Table3[[#This Row],[Residential CLM $ Collected]]+Table3[[#This Row],[C&amp;I CLM $ Collected]]</f>
        <v>37713.987989999994</v>
      </c>
      <c r="E848" s="39">
        <f>Table3[[#This Row],[CLM $ Collected ]]/'[1]1.) CLM Reference'!$B$4</f>
        <v>3.5630715646701555E-4</v>
      </c>
      <c r="F848" s="46">
        <f>Table3[[#This Row],[Residential Incentive Disbursements]]+Table3[[#This Row],[C&amp;I Incentive Disbursements]]</f>
        <v>17846.9899999999</v>
      </c>
      <c r="G848" s="39">
        <f>Table3[[#This Row],[Incentive Disbursements]]/'[1]1.) CLM Reference'!$B$5</f>
        <v>2.0127341742955581E-4</v>
      </c>
      <c r="H848" s="46">
        <v>37672.670699999995</v>
      </c>
      <c r="I848" s="39">
        <f>Table3[[#This Row],[Residential CLM $ Collected]]/'[1]1.) CLM Reference'!$B$4</f>
        <v>3.5591680670828075E-4</v>
      </c>
      <c r="J848" s="48">
        <v>17846.9899999999</v>
      </c>
      <c r="K848" s="39">
        <f>Table3[[#This Row],[Residential Incentive Disbursements]]/'[1]1.) CLM Reference'!$B$5</f>
        <v>2.0127341742955581E-4</v>
      </c>
      <c r="L848" s="40">
        <v>41.31729</v>
      </c>
      <c r="M848" s="39">
        <f>Table3[[#This Row],[C&amp;I CLM $ Collected]]/'[1]1.) CLM Reference'!$B$4</f>
        <v>3.9034975873478443E-7</v>
      </c>
      <c r="N848" s="48">
        <v>0</v>
      </c>
      <c r="O848" s="39">
        <f>Table3[[#This Row],[C&amp;I Incentive Disbursements]]/'[1]1.) CLM Reference'!$B$5</f>
        <v>0</v>
      </c>
    </row>
    <row r="849" spans="1:15" x14ac:dyDescent="0.25">
      <c r="A849" s="47">
        <v>9003497200</v>
      </c>
      <c r="B849" t="s">
        <v>1788</v>
      </c>
      <c r="C849" t="s">
        <v>1774</v>
      </c>
      <c r="D849" s="46">
        <f>Table3[[#This Row],[Residential CLM $ Collected]]+Table3[[#This Row],[C&amp;I CLM $ Collected]]</f>
        <v>24486.104789999998</v>
      </c>
      <c r="E849" s="39">
        <f>Table3[[#This Row],[CLM $ Collected ]]/'[1]1.) CLM Reference'!$B$4</f>
        <v>2.3133523755142579E-4</v>
      </c>
      <c r="F849" s="46">
        <f>Table3[[#This Row],[Residential Incentive Disbursements]]+Table3[[#This Row],[C&amp;I Incentive Disbursements]]</f>
        <v>2398.1699999999901</v>
      </c>
      <c r="G849" s="39">
        <f>Table3[[#This Row],[Incentive Disbursements]]/'[1]1.) CLM Reference'!$B$5</f>
        <v>2.7045898018491552E-5</v>
      </c>
      <c r="H849" s="46">
        <v>24486.104789999998</v>
      </c>
      <c r="I849" s="39">
        <f>Table3[[#This Row],[Residential CLM $ Collected]]/'[1]1.) CLM Reference'!$B$4</f>
        <v>2.3133523755142579E-4</v>
      </c>
      <c r="J849" s="48">
        <v>2398.1699999999901</v>
      </c>
      <c r="K849" s="39">
        <f>Table3[[#This Row],[Residential Incentive Disbursements]]/'[1]1.) CLM Reference'!$B$5</f>
        <v>2.7045898018491552E-5</v>
      </c>
      <c r="L849" s="40">
        <v>0</v>
      </c>
      <c r="M849" s="39">
        <f>Table3[[#This Row],[C&amp;I CLM $ Collected]]/'[1]1.) CLM Reference'!$B$4</f>
        <v>0</v>
      </c>
      <c r="N849" s="48">
        <v>0</v>
      </c>
      <c r="O849" s="39">
        <f>Table3[[#This Row],[C&amp;I Incentive Disbursements]]/'[1]1.) CLM Reference'!$B$5</f>
        <v>0</v>
      </c>
    </row>
    <row r="850" spans="1:15" x14ac:dyDescent="0.25">
      <c r="A850" s="47">
        <v>9003497300</v>
      </c>
      <c r="B850" t="s">
        <v>1788</v>
      </c>
      <c r="C850" t="s">
        <v>1774</v>
      </c>
      <c r="D850" s="46">
        <f>Table3[[#This Row],[Residential CLM $ Collected]]+Table3[[#This Row],[C&amp;I CLM $ Collected]]</f>
        <v>61178.399603999431</v>
      </c>
      <c r="E850" s="39">
        <f>Table3[[#This Row],[CLM $ Collected ]]/'[1]1.) CLM Reference'!$B$4</f>
        <v>5.7798983246968541E-4</v>
      </c>
      <c r="F850" s="46">
        <f>Table3[[#This Row],[Residential Incentive Disbursements]]+Table3[[#This Row],[C&amp;I Incentive Disbursements]]</f>
        <v>19692.22</v>
      </c>
      <c r="G850" s="39">
        <f>Table3[[#This Row],[Incentive Disbursements]]/'[1]1.) CLM Reference'!$B$5</f>
        <v>2.2208341104996808E-4</v>
      </c>
      <c r="H850" s="46">
        <v>61178.399603999431</v>
      </c>
      <c r="I850" s="39">
        <f>Table3[[#This Row],[Residential CLM $ Collected]]/'[1]1.) CLM Reference'!$B$4</f>
        <v>5.7798983246968541E-4</v>
      </c>
      <c r="J850" s="48">
        <v>19692.22</v>
      </c>
      <c r="K850" s="39">
        <f>Table3[[#This Row],[Residential Incentive Disbursements]]/'[1]1.) CLM Reference'!$B$5</f>
        <v>2.2208341104996808E-4</v>
      </c>
      <c r="L850" s="40">
        <v>0</v>
      </c>
      <c r="M850" s="39">
        <f>Table3[[#This Row],[C&amp;I CLM $ Collected]]/'[1]1.) CLM Reference'!$B$4</f>
        <v>0</v>
      </c>
      <c r="N850" s="48">
        <v>0</v>
      </c>
      <c r="O850" s="39">
        <f>Table3[[#This Row],[C&amp;I Incentive Disbursements]]/'[1]1.) CLM Reference'!$B$5</f>
        <v>0</v>
      </c>
    </row>
    <row r="851" spans="1:15" x14ac:dyDescent="0.25">
      <c r="A851" s="47">
        <v>9003497400</v>
      </c>
      <c r="B851" t="s">
        <v>1788</v>
      </c>
      <c r="C851" t="s">
        <v>1774</v>
      </c>
      <c r="D851" s="46">
        <f>Table3[[#This Row],[Residential CLM $ Collected]]+Table3[[#This Row],[C&amp;I CLM $ Collected]]</f>
        <v>59611.407786000003</v>
      </c>
      <c r="E851" s="39">
        <f>Table3[[#This Row],[CLM $ Collected ]]/'[1]1.) CLM Reference'!$B$4</f>
        <v>5.6318550047948339E-4</v>
      </c>
      <c r="F851" s="46">
        <f>Table3[[#This Row],[Residential Incentive Disbursements]]+Table3[[#This Row],[C&amp;I Incentive Disbursements]]</f>
        <v>11508.299999999899</v>
      </c>
      <c r="G851" s="39">
        <f>Table3[[#This Row],[Incentive Disbursements]]/'[1]1.) CLM Reference'!$B$5</f>
        <v>1.2978742464721222E-4</v>
      </c>
      <c r="H851" s="46">
        <v>59611.407786000003</v>
      </c>
      <c r="I851" s="39">
        <f>Table3[[#This Row],[Residential CLM $ Collected]]/'[1]1.) CLM Reference'!$B$4</f>
        <v>5.6318550047948339E-4</v>
      </c>
      <c r="J851" s="48">
        <v>11508.299999999899</v>
      </c>
      <c r="K851" s="39">
        <f>Table3[[#This Row],[Residential Incentive Disbursements]]/'[1]1.) CLM Reference'!$B$5</f>
        <v>1.2978742464721222E-4</v>
      </c>
      <c r="L851" s="40">
        <v>0</v>
      </c>
      <c r="M851" s="39">
        <f>Table3[[#This Row],[C&amp;I CLM $ Collected]]/'[1]1.) CLM Reference'!$B$4</f>
        <v>0</v>
      </c>
      <c r="N851" s="48">
        <v>0</v>
      </c>
      <c r="O851" s="39">
        <f>Table3[[#This Row],[C&amp;I Incentive Disbursements]]/'[1]1.) CLM Reference'!$B$5</f>
        <v>0</v>
      </c>
    </row>
    <row r="852" spans="1:15" x14ac:dyDescent="0.25">
      <c r="A852" s="47">
        <v>9003497500</v>
      </c>
      <c r="B852" t="s">
        <v>1788</v>
      </c>
      <c r="C852" t="s">
        <v>1774</v>
      </c>
      <c r="D852" s="46">
        <f>Table3[[#This Row],[Residential CLM $ Collected]]+Table3[[#This Row],[C&amp;I CLM $ Collected]]</f>
        <v>56531.890169999999</v>
      </c>
      <c r="E852" s="39">
        <f>Table3[[#This Row],[CLM $ Collected ]]/'[1]1.) CLM Reference'!$B$4</f>
        <v>5.3409141036793147E-4</v>
      </c>
      <c r="F852" s="46">
        <f>Table3[[#This Row],[Residential Incentive Disbursements]]+Table3[[#This Row],[C&amp;I Incentive Disbursements]]</f>
        <v>21403.56</v>
      </c>
      <c r="G852" s="39">
        <f>Table3[[#This Row],[Incentive Disbursements]]/'[1]1.) CLM Reference'!$B$5</f>
        <v>2.4138343027919933E-4</v>
      </c>
      <c r="H852" s="46">
        <v>56531.890169999999</v>
      </c>
      <c r="I852" s="39">
        <f>Table3[[#This Row],[Residential CLM $ Collected]]/'[1]1.) CLM Reference'!$B$4</f>
        <v>5.3409141036793147E-4</v>
      </c>
      <c r="J852" s="48">
        <v>21403.56</v>
      </c>
      <c r="K852" s="39">
        <f>Table3[[#This Row],[Residential Incentive Disbursements]]/'[1]1.) CLM Reference'!$B$5</f>
        <v>2.4138343027919933E-4</v>
      </c>
      <c r="L852" s="40">
        <v>0</v>
      </c>
      <c r="M852" s="39">
        <f>Table3[[#This Row],[C&amp;I CLM $ Collected]]/'[1]1.) CLM Reference'!$B$4</f>
        <v>0</v>
      </c>
      <c r="N852" s="48">
        <v>0</v>
      </c>
      <c r="O852" s="39">
        <f>Table3[[#This Row],[C&amp;I Incentive Disbursements]]/'[1]1.) CLM Reference'!$B$5</f>
        <v>0</v>
      </c>
    </row>
    <row r="853" spans="1:15" x14ac:dyDescent="0.25">
      <c r="A853" s="47">
        <v>9003497600</v>
      </c>
      <c r="B853" t="s">
        <v>1788</v>
      </c>
      <c r="C853" t="s">
        <v>1774</v>
      </c>
      <c r="D853" s="46">
        <f>Table3[[#This Row],[Residential CLM $ Collected]]+Table3[[#This Row],[C&amp;I CLM $ Collected]]</f>
        <v>27062.108829000001</v>
      </c>
      <c r="E853" s="39">
        <f>Table3[[#This Row],[CLM $ Collected ]]/'[1]1.) CLM Reference'!$B$4</f>
        <v>2.5567232633734281E-4</v>
      </c>
      <c r="F853" s="46">
        <f>Table3[[#This Row],[Residential Incentive Disbursements]]+Table3[[#This Row],[C&amp;I Incentive Disbursements]]</f>
        <v>6066.17</v>
      </c>
      <c r="G853" s="39">
        <f>Table3[[#This Row],[Incentive Disbursements]]/'[1]1.) CLM Reference'!$B$5</f>
        <v>6.841258759088538E-5</v>
      </c>
      <c r="H853" s="46">
        <v>27062.108829000001</v>
      </c>
      <c r="I853" s="39">
        <f>Table3[[#This Row],[Residential CLM $ Collected]]/'[1]1.) CLM Reference'!$B$4</f>
        <v>2.5567232633734281E-4</v>
      </c>
      <c r="J853" s="48">
        <v>6066.17</v>
      </c>
      <c r="K853" s="39">
        <f>Table3[[#This Row],[Residential Incentive Disbursements]]/'[1]1.) CLM Reference'!$B$5</f>
        <v>6.841258759088538E-5</v>
      </c>
      <c r="L853" s="40">
        <v>0</v>
      </c>
      <c r="M853" s="39">
        <f>Table3[[#This Row],[C&amp;I CLM $ Collected]]/'[1]1.) CLM Reference'!$B$4</f>
        <v>0</v>
      </c>
      <c r="N853" s="48">
        <v>0</v>
      </c>
      <c r="O853" s="39">
        <f>Table3[[#This Row],[C&amp;I Incentive Disbursements]]/'[1]1.) CLM Reference'!$B$5</f>
        <v>0</v>
      </c>
    </row>
    <row r="854" spans="1:15" x14ac:dyDescent="0.25">
      <c r="A854" s="47">
        <v>9003497700</v>
      </c>
      <c r="B854" t="s">
        <v>1788</v>
      </c>
      <c r="C854" t="s">
        <v>1774</v>
      </c>
      <c r="D854" s="46">
        <f>Table3[[#This Row],[Residential CLM $ Collected]]+Table3[[#This Row],[C&amp;I CLM $ Collected]]</f>
        <v>721771.64942399994</v>
      </c>
      <c r="E854" s="39">
        <f>Table3[[#This Row],[CLM $ Collected ]]/'[1]1.) CLM Reference'!$B$4</f>
        <v>6.8190190889641069E-3</v>
      </c>
      <c r="F854" s="46">
        <f>Table3[[#This Row],[Residential Incentive Disbursements]]+Table3[[#This Row],[C&amp;I Incentive Disbursements]]</f>
        <v>923412.85999999905</v>
      </c>
      <c r="G854" s="39">
        <f>Table3[[#This Row],[Incentive Disbursements]]/'[1]1.) CLM Reference'!$B$5</f>
        <v>1.0413994854628194E-2</v>
      </c>
      <c r="H854" s="46">
        <v>376656.23173499998</v>
      </c>
      <c r="I854" s="39">
        <f>Table3[[#This Row],[Residential CLM $ Collected]]/'[1]1.) CLM Reference'!$B$4</f>
        <v>3.5585022440656274E-3</v>
      </c>
      <c r="J854" s="48">
        <v>743067.32999999903</v>
      </c>
      <c r="K854" s="39">
        <f>Table3[[#This Row],[Residential Incentive Disbursements]]/'[1]1.) CLM Reference'!$B$5</f>
        <v>8.3801078439196819E-3</v>
      </c>
      <c r="L854" s="40">
        <v>345115.41768900002</v>
      </c>
      <c r="M854" s="39">
        <f>Table3[[#This Row],[C&amp;I CLM $ Collected]]/'[1]1.) CLM Reference'!$B$4</f>
        <v>3.2605168448984799E-3</v>
      </c>
      <c r="N854" s="48">
        <v>180345.53</v>
      </c>
      <c r="O854" s="39">
        <f>Table3[[#This Row],[C&amp;I Incentive Disbursements]]/'[1]1.) CLM Reference'!$B$5</f>
        <v>2.0338870107085107E-3</v>
      </c>
    </row>
    <row r="855" spans="1:15" x14ac:dyDescent="0.25">
      <c r="A855" s="47">
        <v>9003524700</v>
      </c>
      <c r="B855" t="s">
        <v>1788</v>
      </c>
      <c r="C855" t="s">
        <v>1774</v>
      </c>
      <c r="D855" s="46">
        <f>Table3[[#This Row],[Residential CLM $ Collected]]+Table3[[#This Row],[C&amp;I CLM $ Collected]]</f>
        <v>53.604179999999999</v>
      </c>
      <c r="E855" s="39">
        <f>Table3[[#This Row],[CLM $ Collected ]]/'[1]1.) CLM Reference'!$B$4</f>
        <v>5.0643153822953924E-7</v>
      </c>
      <c r="F855" s="46">
        <f>Table3[[#This Row],[Residential Incentive Disbursements]]+Table3[[#This Row],[C&amp;I Incentive Disbursements]]</f>
        <v>0</v>
      </c>
      <c r="G855" s="39">
        <f>Table3[[#This Row],[Incentive Disbursements]]/'[1]1.) CLM Reference'!$B$5</f>
        <v>0</v>
      </c>
      <c r="H855" s="46">
        <v>53.604179999999999</v>
      </c>
      <c r="I855" s="39">
        <f>Table3[[#This Row],[Residential CLM $ Collected]]/'[1]1.) CLM Reference'!$B$4</f>
        <v>5.0643153822953924E-7</v>
      </c>
      <c r="J855" s="48">
        <v>0</v>
      </c>
      <c r="K855" s="39">
        <f>Table3[[#This Row],[Residential Incentive Disbursements]]/'[1]1.) CLM Reference'!$B$5</f>
        <v>0</v>
      </c>
      <c r="L855" s="40">
        <v>0</v>
      </c>
      <c r="M855" s="39">
        <f>Table3[[#This Row],[C&amp;I CLM $ Collected]]/'[1]1.) CLM Reference'!$B$4</f>
        <v>0</v>
      </c>
      <c r="N855" s="48">
        <v>0</v>
      </c>
      <c r="O855" s="39">
        <f>Table3[[#This Row],[C&amp;I Incentive Disbursements]]/'[1]1.) CLM Reference'!$B$5</f>
        <v>0</v>
      </c>
    </row>
    <row r="856" spans="1:15" x14ac:dyDescent="0.25">
      <c r="A856" s="47">
        <v>9007680100</v>
      </c>
      <c r="B856" t="s">
        <v>1787</v>
      </c>
      <c r="C856" t="s">
        <v>1774</v>
      </c>
      <c r="D856" s="46">
        <f>Table3[[#This Row],[Residential CLM $ Collected]]+Table3[[#This Row],[C&amp;I CLM $ Collected]]</f>
        <v>234400.96442699991</v>
      </c>
      <c r="E856" s="39">
        <f>Table3[[#This Row],[CLM $ Collected ]]/'[1]1.) CLM Reference'!$B$4</f>
        <v>2.2145295567855541E-3</v>
      </c>
      <c r="F856" s="46">
        <f>Table3[[#This Row],[Residential Incentive Disbursements]]+Table3[[#This Row],[C&amp;I Incentive Disbursements]]</f>
        <v>172082.52999999991</v>
      </c>
      <c r="G856" s="39">
        <f>Table3[[#This Row],[Incentive Disbursements]]/'[1]1.) CLM Reference'!$B$5</f>
        <v>1.9406991819362388E-3</v>
      </c>
      <c r="H856" s="46">
        <v>180194.60661299998</v>
      </c>
      <c r="I856" s="39">
        <f>Table3[[#This Row],[Residential CLM $ Collected]]/'[1]1.) CLM Reference'!$B$4</f>
        <v>1.7024088757199211E-3</v>
      </c>
      <c r="J856" s="48">
        <v>113264.83</v>
      </c>
      <c r="K856" s="39">
        <f>Table3[[#This Row],[Residential Incentive Disbursements]]/'[1]1.) CLM Reference'!$B$5</f>
        <v>1.2773694280479679E-3</v>
      </c>
      <c r="L856" s="40">
        <v>54206.357813999937</v>
      </c>
      <c r="M856" s="39">
        <f>Table3[[#This Row],[C&amp;I CLM $ Collected]]/'[1]1.) CLM Reference'!$B$4</f>
        <v>5.1212068106563317E-4</v>
      </c>
      <c r="N856" s="48">
        <v>58817.699999999903</v>
      </c>
      <c r="O856" s="39">
        <f>Table3[[#This Row],[C&amp;I Incentive Disbursements]]/'[1]1.) CLM Reference'!$B$5</f>
        <v>6.6332975388827087E-4</v>
      </c>
    </row>
    <row r="857" spans="1:15" x14ac:dyDescent="0.25">
      <c r="A857" s="47">
        <v>9001050100</v>
      </c>
      <c r="B857" t="s">
        <v>1786</v>
      </c>
      <c r="C857" t="s">
        <v>1774</v>
      </c>
      <c r="D857" s="46">
        <f>Table3[[#This Row],[Residential CLM $ Collected]]+Table3[[#This Row],[C&amp;I CLM $ Collected]]</f>
        <v>425.84535</v>
      </c>
      <c r="E857" s="39">
        <f>Table3[[#This Row],[CLM $ Collected ]]/'[1]1.) CLM Reference'!$B$4</f>
        <v>4.0232219884418806E-6</v>
      </c>
      <c r="F857" s="46">
        <f>Table3[[#This Row],[Residential Incentive Disbursements]]+Table3[[#This Row],[C&amp;I Incentive Disbursements]]</f>
        <v>0</v>
      </c>
      <c r="G857" s="39">
        <f>Table3[[#This Row],[Incentive Disbursements]]/'[1]1.) CLM Reference'!$B$5</f>
        <v>0</v>
      </c>
      <c r="H857" s="46">
        <v>425.84535</v>
      </c>
      <c r="I857" s="39">
        <f>Table3[[#This Row],[Residential CLM $ Collected]]/'[1]1.) CLM Reference'!$B$4</f>
        <v>4.0232219884418806E-6</v>
      </c>
      <c r="J857" s="48">
        <v>0</v>
      </c>
      <c r="K857" s="39">
        <f>Table3[[#This Row],[Residential Incentive Disbursements]]/'[1]1.) CLM Reference'!$B$5</f>
        <v>0</v>
      </c>
      <c r="L857" s="40">
        <v>0</v>
      </c>
      <c r="M857" s="39">
        <f>Table3[[#This Row],[C&amp;I CLM $ Collected]]/'[1]1.) CLM Reference'!$B$4</f>
        <v>0</v>
      </c>
      <c r="N857" s="48">
        <v>0</v>
      </c>
      <c r="O857" s="39">
        <f>Table3[[#This Row],[C&amp;I Incentive Disbursements]]/'[1]1.) CLM Reference'!$B$5</f>
        <v>0</v>
      </c>
    </row>
    <row r="858" spans="1:15" x14ac:dyDescent="0.25">
      <c r="A858" s="47">
        <v>9001050300</v>
      </c>
      <c r="B858" t="s">
        <v>1786</v>
      </c>
      <c r="C858" t="s">
        <v>1774</v>
      </c>
      <c r="D858" s="46">
        <f>Table3[[#This Row],[Residential CLM $ Collected]]+Table3[[#This Row],[C&amp;I CLM $ Collected]]</f>
        <v>586.51613999999995</v>
      </c>
      <c r="E858" s="39">
        <f>Table3[[#This Row],[CLM $ Collected ]]/'[1]1.) CLM Reference'!$B$4</f>
        <v>5.5411774040131148E-6</v>
      </c>
      <c r="F858" s="46">
        <f>Table3[[#This Row],[Residential Incentive Disbursements]]+Table3[[#This Row],[C&amp;I Incentive Disbursements]]</f>
        <v>3089.2599999999902</v>
      </c>
      <c r="G858" s="39">
        <f>Table3[[#This Row],[Incentive Disbursements]]/'[1]1.) CLM Reference'!$B$5</f>
        <v>3.4839819909599941E-5</v>
      </c>
      <c r="H858" s="46">
        <v>586.51613999999995</v>
      </c>
      <c r="I858" s="39">
        <f>Table3[[#This Row],[Residential CLM $ Collected]]/'[1]1.) CLM Reference'!$B$4</f>
        <v>5.5411774040131148E-6</v>
      </c>
      <c r="J858" s="48">
        <v>3089.2599999999902</v>
      </c>
      <c r="K858" s="39">
        <f>Table3[[#This Row],[Residential Incentive Disbursements]]/'[1]1.) CLM Reference'!$B$5</f>
        <v>3.4839819909599941E-5</v>
      </c>
      <c r="L858" s="40">
        <v>0</v>
      </c>
      <c r="M858" s="39">
        <f>Table3[[#This Row],[C&amp;I CLM $ Collected]]/'[1]1.) CLM Reference'!$B$4</f>
        <v>0</v>
      </c>
      <c r="N858" s="48">
        <v>0</v>
      </c>
      <c r="O858" s="39">
        <f>Table3[[#This Row],[C&amp;I Incentive Disbursements]]/'[1]1.) CLM Reference'!$B$5</f>
        <v>0</v>
      </c>
    </row>
    <row r="859" spans="1:15" x14ac:dyDescent="0.25">
      <c r="A859" s="47">
        <v>9001050600</v>
      </c>
      <c r="B859" t="s">
        <v>1786</v>
      </c>
      <c r="C859" t="s">
        <v>1774</v>
      </c>
      <c r="D859" s="46">
        <f>Table3[[#This Row],[Residential CLM $ Collected]]+Table3[[#This Row],[C&amp;I CLM $ Collected]]</f>
        <v>47.327489999999997</v>
      </c>
      <c r="E859" s="39">
        <f>Table3[[#This Row],[CLM $ Collected ]]/'[1]1.) CLM Reference'!$B$4</f>
        <v>4.4713180131182181E-7</v>
      </c>
      <c r="F859" s="46">
        <f>Table3[[#This Row],[Residential Incentive Disbursements]]+Table3[[#This Row],[C&amp;I Incentive Disbursements]]</f>
        <v>0</v>
      </c>
      <c r="G859" s="39">
        <f>Table3[[#This Row],[Incentive Disbursements]]/'[1]1.) CLM Reference'!$B$5</f>
        <v>0</v>
      </c>
      <c r="H859" s="46">
        <v>47.327489999999997</v>
      </c>
      <c r="I859" s="39">
        <f>Table3[[#This Row],[Residential CLM $ Collected]]/'[1]1.) CLM Reference'!$B$4</f>
        <v>4.4713180131182181E-7</v>
      </c>
      <c r="J859" s="48">
        <v>0</v>
      </c>
      <c r="K859" s="39">
        <f>Table3[[#This Row],[Residential Incentive Disbursements]]/'[1]1.) CLM Reference'!$B$5</f>
        <v>0</v>
      </c>
      <c r="L859" s="40">
        <v>0</v>
      </c>
      <c r="M859" s="39">
        <f>Table3[[#This Row],[C&amp;I CLM $ Collected]]/'[1]1.) CLM Reference'!$B$4</f>
        <v>0</v>
      </c>
      <c r="N859" s="48">
        <v>0</v>
      </c>
      <c r="O859" s="39">
        <f>Table3[[#This Row],[C&amp;I Incentive Disbursements]]/'[1]1.) CLM Reference'!$B$5</f>
        <v>0</v>
      </c>
    </row>
    <row r="860" spans="1:15" x14ac:dyDescent="0.25">
      <c r="A860" s="47">
        <v>9001055100</v>
      </c>
      <c r="B860" t="s">
        <v>1786</v>
      </c>
      <c r="C860" t="s">
        <v>1774</v>
      </c>
      <c r="D860" s="46">
        <f>Table3[[#This Row],[Residential CLM $ Collected]]+Table3[[#This Row],[C&amp;I CLM $ Collected]]</f>
        <v>243731.12519700002</v>
      </c>
      <c r="E860" s="39">
        <f>Table3[[#This Row],[CLM $ Collected ]]/'[1]1.) CLM Reference'!$B$4</f>
        <v>2.3026773032986071E-3</v>
      </c>
      <c r="F860" s="46">
        <f>Table3[[#This Row],[Residential Incentive Disbursements]]+Table3[[#This Row],[C&amp;I Incentive Disbursements]]</f>
        <v>154056.94</v>
      </c>
      <c r="G860" s="39">
        <f>Table3[[#This Row],[Incentive Disbursements]]/'[1]1.) CLM Reference'!$B$5</f>
        <v>1.737411563100568E-3</v>
      </c>
      <c r="H860" s="46">
        <v>231166.025307</v>
      </c>
      <c r="I860" s="39">
        <f>Table3[[#This Row],[Residential CLM $ Collected]]/'[1]1.) CLM Reference'!$B$4</f>
        <v>2.183967104480147E-3</v>
      </c>
      <c r="J860" s="48">
        <v>153331.94</v>
      </c>
      <c r="K860" s="39">
        <f>Table3[[#This Row],[Residential Incentive Disbursements]]/'[1]1.) CLM Reference'!$B$5</f>
        <v>1.7292352136076604E-3</v>
      </c>
      <c r="L860" s="40">
        <v>12565.09989</v>
      </c>
      <c r="M860" s="39">
        <f>Table3[[#This Row],[C&amp;I CLM $ Collected]]/'[1]1.) CLM Reference'!$B$4</f>
        <v>1.1871019881845994E-4</v>
      </c>
      <c r="N860" s="48">
        <v>725</v>
      </c>
      <c r="O860" s="39">
        <f>Table3[[#This Row],[C&amp;I Incentive Disbursements]]/'[1]1.) CLM Reference'!$B$5</f>
        <v>8.1763494929076986E-6</v>
      </c>
    </row>
    <row r="861" spans="1:15" x14ac:dyDescent="0.25">
      <c r="A861" s="47">
        <v>9001055200</v>
      </c>
      <c r="B861" t="s">
        <v>1786</v>
      </c>
      <c r="C861" t="s">
        <v>1774</v>
      </c>
      <c r="D861" s="46">
        <f>Table3[[#This Row],[Residential CLM $ Collected]]+Table3[[#This Row],[C&amp;I CLM $ Collected]]</f>
        <v>106181.84619</v>
      </c>
      <c r="E861" s="39">
        <f>Table3[[#This Row],[CLM $ Collected ]]/'[1]1.) CLM Reference'!$B$4</f>
        <v>1.0031649714267439E-3</v>
      </c>
      <c r="F861" s="46">
        <f>Table3[[#This Row],[Residential Incentive Disbursements]]+Table3[[#This Row],[C&amp;I Incentive Disbursements]]</f>
        <v>23852.699999999899</v>
      </c>
      <c r="G861" s="39">
        <f>Table3[[#This Row],[Incentive Disbursements]]/'[1]1.) CLM Reference'!$B$5</f>
        <v>2.6900415386134986E-4</v>
      </c>
      <c r="H861" s="46">
        <v>106181.84619</v>
      </c>
      <c r="I861" s="39">
        <f>Table3[[#This Row],[Residential CLM $ Collected]]/'[1]1.) CLM Reference'!$B$4</f>
        <v>1.0031649714267439E-3</v>
      </c>
      <c r="J861" s="48">
        <v>23852.699999999899</v>
      </c>
      <c r="K861" s="39">
        <f>Table3[[#This Row],[Residential Incentive Disbursements]]/'[1]1.) CLM Reference'!$B$5</f>
        <v>2.6900415386134986E-4</v>
      </c>
      <c r="L861" s="40">
        <v>0</v>
      </c>
      <c r="M861" s="39">
        <f>Table3[[#This Row],[C&amp;I CLM $ Collected]]/'[1]1.) CLM Reference'!$B$4</f>
        <v>0</v>
      </c>
      <c r="N861" s="48">
        <v>0</v>
      </c>
      <c r="O861" s="39">
        <f>Table3[[#This Row],[C&amp;I Incentive Disbursements]]/'[1]1.) CLM Reference'!$B$5</f>
        <v>0</v>
      </c>
    </row>
    <row r="862" spans="1:15" x14ac:dyDescent="0.25">
      <c r="A862" s="47">
        <v>9001042500</v>
      </c>
      <c r="B862" t="s">
        <v>1785</v>
      </c>
      <c r="C862" t="s">
        <v>1774</v>
      </c>
      <c r="D862" s="46">
        <f>Table3[[#This Row],[Residential CLM $ Collected]]+Table3[[#This Row],[C&amp;I CLM $ Collected]]</f>
        <v>87.913349999999994</v>
      </c>
      <c r="E862" s="39">
        <f>Table3[[#This Row],[CLM $ Collected ]]/'[1]1.) CLM Reference'!$B$4</f>
        <v>8.3057129260091014E-7</v>
      </c>
      <c r="F862" s="46">
        <f>Table3[[#This Row],[Residential Incentive Disbursements]]+Table3[[#This Row],[C&amp;I Incentive Disbursements]]</f>
        <v>0</v>
      </c>
      <c r="G862" s="39">
        <f>Table3[[#This Row],[Incentive Disbursements]]/'[1]1.) CLM Reference'!$B$5</f>
        <v>0</v>
      </c>
      <c r="H862" s="46">
        <v>87.913349999999994</v>
      </c>
      <c r="I862" s="39">
        <f>Table3[[#This Row],[Residential CLM $ Collected]]/'[1]1.) CLM Reference'!$B$4</f>
        <v>8.3057129260091014E-7</v>
      </c>
      <c r="J862" s="48">
        <v>0</v>
      </c>
      <c r="K862" s="39">
        <f>Table3[[#This Row],[Residential Incentive Disbursements]]/'[1]1.) CLM Reference'!$B$5</f>
        <v>0</v>
      </c>
      <c r="L862" s="40">
        <v>0</v>
      </c>
      <c r="M862" s="39">
        <f>Table3[[#This Row],[C&amp;I CLM $ Collected]]/'[1]1.) CLM Reference'!$B$4</f>
        <v>0</v>
      </c>
      <c r="N862" s="48">
        <v>0</v>
      </c>
      <c r="O862" s="39">
        <f>Table3[[#This Row],[C&amp;I Incentive Disbursements]]/'[1]1.) CLM Reference'!$B$5</f>
        <v>0</v>
      </c>
    </row>
    <row r="863" spans="1:15" x14ac:dyDescent="0.25">
      <c r="A863" s="47">
        <v>9001042600</v>
      </c>
      <c r="B863" t="s">
        <v>1785</v>
      </c>
      <c r="C863" t="s">
        <v>1774</v>
      </c>
      <c r="D863" s="46">
        <f>Table3[[#This Row],[Residential CLM $ Collected]]+Table3[[#This Row],[C&amp;I CLM $ Collected]]</f>
        <v>1232.1873899999998</v>
      </c>
      <c r="E863" s="39">
        <f>Table3[[#This Row],[CLM $ Collected ]]/'[1]1.) CLM Reference'!$B$4</f>
        <v>1.1641229383692485E-5</v>
      </c>
      <c r="F863" s="46">
        <f>Table3[[#This Row],[Residential Incentive Disbursements]]+Table3[[#This Row],[C&amp;I Incentive Disbursements]]</f>
        <v>0</v>
      </c>
      <c r="G863" s="39">
        <f>Table3[[#This Row],[Incentive Disbursements]]/'[1]1.) CLM Reference'!$B$5</f>
        <v>0</v>
      </c>
      <c r="H863" s="46">
        <v>1232.1873899999998</v>
      </c>
      <c r="I863" s="39">
        <f>Table3[[#This Row],[Residential CLM $ Collected]]/'[1]1.) CLM Reference'!$B$4</f>
        <v>1.1641229383692485E-5</v>
      </c>
      <c r="J863" s="48">
        <v>0</v>
      </c>
      <c r="K863" s="39">
        <f>Table3[[#This Row],[Residential Incentive Disbursements]]/'[1]1.) CLM Reference'!$B$5</f>
        <v>0</v>
      </c>
      <c r="L863" s="40">
        <v>0</v>
      </c>
      <c r="M863" s="39">
        <f>Table3[[#This Row],[C&amp;I CLM $ Collected]]/'[1]1.) CLM Reference'!$B$4</f>
        <v>0</v>
      </c>
      <c r="N863" s="48">
        <v>0</v>
      </c>
      <c r="O863" s="39">
        <f>Table3[[#This Row],[C&amp;I Incentive Disbursements]]/'[1]1.) CLM Reference'!$B$5</f>
        <v>0</v>
      </c>
    </row>
    <row r="864" spans="1:15" x14ac:dyDescent="0.25">
      <c r="A864" s="47">
        <v>9001043500</v>
      </c>
      <c r="B864" t="s">
        <v>1785</v>
      </c>
      <c r="C864" t="s">
        <v>1774</v>
      </c>
      <c r="D864" s="46">
        <f>Table3[[#This Row],[Residential CLM $ Collected]]+Table3[[#This Row],[C&amp;I CLM $ Collected]]</f>
        <v>801.81170999999995</v>
      </c>
      <c r="E864" s="39">
        <f>Table3[[#This Row],[CLM $ Collected ]]/'[1]1.) CLM Reference'!$B$4</f>
        <v>7.5752065914590459E-6</v>
      </c>
      <c r="F864" s="46">
        <f>Table3[[#This Row],[Residential Incentive Disbursements]]+Table3[[#This Row],[C&amp;I Incentive Disbursements]]</f>
        <v>0</v>
      </c>
      <c r="G864" s="39">
        <f>Table3[[#This Row],[Incentive Disbursements]]/'[1]1.) CLM Reference'!$B$5</f>
        <v>0</v>
      </c>
      <c r="H864" s="46">
        <v>801.81170999999995</v>
      </c>
      <c r="I864" s="39">
        <f>Table3[[#This Row],[Residential CLM $ Collected]]/'[1]1.) CLM Reference'!$B$4</f>
        <v>7.5752065914590459E-6</v>
      </c>
      <c r="J864" s="48">
        <v>0</v>
      </c>
      <c r="K864" s="39">
        <f>Table3[[#This Row],[Residential Incentive Disbursements]]/'[1]1.) CLM Reference'!$B$5</f>
        <v>0</v>
      </c>
      <c r="L864" s="40">
        <v>0</v>
      </c>
      <c r="M864" s="39">
        <f>Table3[[#This Row],[C&amp;I CLM $ Collected]]/'[1]1.) CLM Reference'!$B$4</f>
        <v>0</v>
      </c>
      <c r="N864" s="48">
        <v>0</v>
      </c>
      <c r="O864" s="39">
        <f>Table3[[#This Row],[C&amp;I Incentive Disbursements]]/'[1]1.) CLM Reference'!$B$5</f>
        <v>0</v>
      </c>
    </row>
    <row r="865" spans="1:15" x14ac:dyDescent="0.25">
      <c r="A865" s="47">
        <v>9001044300</v>
      </c>
      <c r="B865" t="s">
        <v>1785</v>
      </c>
      <c r="C865" t="s">
        <v>1774</v>
      </c>
      <c r="D865" s="46">
        <f>Table3[[#This Row],[Residential CLM $ Collected]]+Table3[[#This Row],[C&amp;I CLM $ Collected]]</f>
        <v>1971.70281</v>
      </c>
      <c r="E865" s="39">
        <f>Table3[[#This Row],[CLM $ Collected ]]/'[1]1.) CLM Reference'!$B$4</f>
        <v>1.862788474704407E-5</v>
      </c>
      <c r="F865" s="46">
        <f>Table3[[#This Row],[Residential Incentive Disbursements]]+Table3[[#This Row],[C&amp;I Incentive Disbursements]]</f>
        <v>0</v>
      </c>
      <c r="G865" s="39">
        <f>Table3[[#This Row],[Incentive Disbursements]]/'[1]1.) CLM Reference'!$B$5</f>
        <v>0</v>
      </c>
      <c r="H865" s="46">
        <v>1971.70281</v>
      </c>
      <c r="I865" s="39">
        <f>Table3[[#This Row],[Residential CLM $ Collected]]/'[1]1.) CLM Reference'!$B$4</f>
        <v>1.862788474704407E-5</v>
      </c>
      <c r="J865" s="48">
        <v>0</v>
      </c>
      <c r="K865" s="39">
        <f>Table3[[#This Row],[Residential Incentive Disbursements]]/'[1]1.) CLM Reference'!$B$5</f>
        <v>0</v>
      </c>
      <c r="L865" s="40">
        <v>0</v>
      </c>
      <c r="M865" s="39">
        <f>Table3[[#This Row],[C&amp;I CLM $ Collected]]/'[1]1.) CLM Reference'!$B$4</f>
        <v>0</v>
      </c>
      <c r="N865" s="48">
        <v>0</v>
      </c>
      <c r="O865" s="39">
        <f>Table3[[#This Row],[C&amp;I Incentive Disbursements]]/'[1]1.) CLM Reference'!$B$5</f>
        <v>0</v>
      </c>
    </row>
    <row r="866" spans="1:15" x14ac:dyDescent="0.25">
      <c r="A866" s="47">
        <v>9001045400</v>
      </c>
      <c r="B866" t="s">
        <v>1785</v>
      </c>
      <c r="C866" t="s">
        <v>1774</v>
      </c>
      <c r="D866" s="46">
        <f>Table3[[#This Row],[Residential CLM $ Collected]]+Table3[[#This Row],[C&amp;I CLM $ Collected]]</f>
        <v>543.09528</v>
      </c>
      <c r="E866" s="39">
        <f>Table3[[#This Row],[CLM $ Collected ]]/'[1]1.) CLM Reference'!$B$4</f>
        <v>5.1309539303763681E-6</v>
      </c>
      <c r="F866" s="46">
        <f>Table3[[#This Row],[Residential Incentive Disbursements]]+Table3[[#This Row],[C&amp;I Incentive Disbursements]]</f>
        <v>0</v>
      </c>
      <c r="G866" s="39">
        <f>Table3[[#This Row],[Incentive Disbursements]]/'[1]1.) CLM Reference'!$B$5</f>
        <v>0</v>
      </c>
      <c r="H866" s="46">
        <v>543.09528</v>
      </c>
      <c r="I866" s="39">
        <f>Table3[[#This Row],[Residential CLM $ Collected]]/'[1]1.) CLM Reference'!$B$4</f>
        <v>5.1309539303763681E-6</v>
      </c>
      <c r="J866" s="48">
        <v>0</v>
      </c>
      <c r="K866" s="39">
        <f>Table3[[#This Row],[Residential Incentive Disbursements]]/'[1]1.) CLM Reference'!$B$5</f>
        <v>0</v>
      </c>
      <c r="L866" s="40">
        <v>0</v>
      </c>
      <c r="M866" s="39">
        <f>Table3[[#This Row],[C&amp;I CLM $ Collected]]/'[1]1.) CLM Reference'!$B$4</f>
        <v>0</v>
      </c>
      <c r="N866" s="48">
        <v>0</v>
      </c>
      <c r="O866" s="39">
        <f>Table3[[#This Row],[C&amp;I Incentive Disbursements]]/'[1]1.) CLM Reference'!$B$5</f>
        <v>0</v>
      </c>
    </row>
    <row r="867" spans="1:15" x14ac:dyDescent="0.25">
      <c r="A867" s="47">
        <v>9001050100</v>
      </c>
      <c r="B867" t="s">
        <v>1785</v>
      </c>
      <c r="C867" t="s">
        <v>1774</v>
      </c>
      <c r="D867" s="46">
        <f>Table3[[#This Row],[Residential CLM $ Collected]]+Table3[[#This Row],[C&amp;I CLM $ Collected]]</f>
        <v>94153.490613000002</v>
      </c>
      <c r="E867" s="39">
        <f>Table3[[#This Row],[CLM $ Collected ]]/'[1]1.) CLM Reference'!$B$4</f>
        <v>8.8952572506140507E-4</v>
      </c>
      <c r="F867" s="46">
        <f>Table3[[#This Row],[Residential Incentive Disbursements]]+Table3[[#This Row],[C&amp;I Incentive Disbursements]]</f>
        <v>8810.6</v>
      </c>
      <c r="G867" s="39">
        <f>Table3[[#This Row],[Incentive Disbursements]]/'[1]1.) CLM Reference'!$B$5</f>
        <v>9.9363510127189762E-5</v>
      </c>
      <c r="H867" s="46">
        <v>94153.490613000002</v>
      </c>
      <c r="I867" s="39">
        <f>Table3[[#This Row],[Residential CLM $ Collected]]/'[1]1.) CLM Reference'!$B$4</f>
        <v>8.8952572506140507E-4</v>
      </c>
      <c r="J867" s="48">
        <v>8810.6</v>
      </c>
      <c r="K867" s="39">
        <f>Table3[[#This Row],[Residential Incentive Disbursements]]/'[1]1.) CLM Reference'!$B$5</f>
        <v>9.9363510127189762E-5</v>
      </c>
      <c r="L867" s="40">
        <v>0</v>
      </c>
      <c r="M867" s="39">
        <f>Table3[[#This Row],[C&amp;I CLM $ Collected]]/'[1]1.) CLM Reference'!$B$4</f>
        <v>0</v>
      </c>
      <c r="N867" s="48">
        <v>0</v>
      </c>
      <c r="O867" s="39">
        <f>Table3[[#This Row],[C&amp;I Incentive Disbursements]]/'[1]1.) CLM Reference'!$B$5</f>
        <v>0</v>
      </c>
    </row>
    <row r="868" spans="1:15" x14ac:dyDescent="0.25">
      <c r="A868" s="47">
        <v>9001050200</v>
      </c>
      <c r="B868" t="s">
        <v>1785</v>
      </c>
      <c r="C868" t="s">
        <v>1774</v>
      </c>
      <c r="D868" s="46">
        <f>Table3[[#This Row],[Residential CLM $ Collected]]+Table3[[#This Row],[C&amp;I CLM $ Collected]]</f>
        <v>94386.326894999424</v>
      </c>
      <c r="E868" s="39">
        <f>Table3[[#This Row],[CLM $ Collected ]]/'[1]1.) CLM Reference'!$B$4</f>
        <v>8.9172547210442706E-4</v>
      </c>
      <c r="F868" s="46">
        <f>Table3[[#This Row],[Residential Incentive Disbursements]]+Table3[[#This Row],[C&amp;I Incentive Disbursements]]</f>
        <v>11024.33</v>
      </c>
      <c r="G868" s="39">
        <f>Table3[[#This Row],[Incentive Disbursements]]/'[1]1.) CLM Reference'!$B$5</f>
        <v>1.2432934483468569E-4</v>
      </c>
      <c r="H868" s="46">
        <v>94386.326894999424</v>
      </c>
      <c r="I868" s="39">
        <f>Table3[[#This Row],[Residential CLM $ Collected]]/'[1]1.) CLM Reference'!$B$4</f>
        <v>8.9172547210442706E-4</v>
      </c>
      <c r="J868" s="48">
        <v>11024.33</v>
      </c>
      <c r="K868" s="39">
        <f>Table3[[#This Row],[Residential Incentive Disbursements]]/'[1]1.) CLM Reference'!$B$5</f>
        <v>1.2432934483468569E-4</v>
      </c>
      <c r="L868" s="40">
        <v>0</v>
      </c>
      <c r="M868" s="39">
        <f>Table3[[#This Row],[C&amp;I CLM $ Collected]]/'[1]1.) CLM Reference'!$B$4</f>
        <v>0</v>
      </c>
      <c r="N868" s="48">
        <v>0</v>
      </c>
      <c r="O868" s="39">
        <f>Table3[[#This Row],[C&amp;I Incentive Disbursements]]/'[1]1.) CLM Reference'!$B$5</f>
        <v>0</v>
      </c>
    </row>
    <row r="869" spans="1:15" x14ac:dyDescent="0.25">
      <c r="A869" s="47">
        <v>9001050300</v>
      </c>
      <c r="B869" t="s">
        <v>1785</v>
      </c>
      <c r="C869" t="s">
        <v>1774</v>
      </c>
      <c r="D869" s="46">
        <f>Table3[[#This Row],[Residential CLM $ Collected]]+Table3[[#This Row],[C&amp;I CLM $ Collected]]</f>
        <v>643164.14950200007</v>
      </c>
      <c r="E869" s="39">
        <f>Table3[[#This Row],[CLM $ Collected ]]/'[1]1.) CLM Reference'!$B$4</f>
        <v>6.0763658648708219E-3</v>
      </c>
      <c r="F869" s="46">
        <f>Table3[[#This Row],[Residential Incentive Disbursements]]+Table3[[#This Row],[C&amp;I Incentive Disbursements]]</f>
        <v>247116.25999999989</v>
      </c>
      <c r="G869" s="39">
        <f>Table3[[#This Row],[Incentive Disbursements]]/'[1]1.) CLM Reference'!$B$5</f>
        <v>2.7869088374348223E-3</v>
      </c>
      <c r="H869" s="46">
        <v>424254.76304400002</v>
      </c>
      <c r="I869" s="39">
        <f>Table3[[#This Row],[Residential CLM $ Collected]]/'[1]1.) CLM Reference'!$B$4</f>
        <v>4.0081947387233903E-3</v>
      </c>
      <c r="J869" s="48">
        <v>216050.72</v>
      </c>
      <c r="K869" s="39">
        <f>Table3[[#This Row],[Residential Incentive Disbursements]]/'[1]1.) CLM Reference'!$B$5</f>
        <v>2.4365602688473701E-3</v>
      </c>
      <c r="L869" s="40">
        <v>218909.38645799999</v>
      </c>
      <c r="M869" s="39">
        <f>Table3[[#This Row],[C&amp;I CLM $ Collected]]/'[1]1.) CLM Reference'!$B$4</f>
        <v>2.0681711261474308E-3</v>
      </c>
      <c r="N869" s="48">
        <v>31065.539999999899</v>
      </c>
      <c r="O869" s="39">
        <f>Table3[[#This Row],[C&amp;I Incentive Disbursements]]/'[1]1.) CLM Reference'!$B$5</f>
        <v>3.5034856858745246E-4</v>
      </c>
    </row>
    <row r="870" spans="1:15" x14ac:dyDescent="0.25">
      <c r="A870" s="47">
        <v>9001050400</v>
      </c>
      <c r="B870" t="s">
        <v>1785</v>
      </c>
      <c r="C870" t="s">
        <v>1774</v>
      </c>
      <c r="D870" s="46">
        <f>Table3[[#This Row],[Residential CLM $ Collected]]+Table3[[#This Row],[C&amp;I CLM $ Collected]]</f>
        <v>54821.818169999999</v>
      </c>
      <c r="E870" s="39">
        <f>Table3[[#This Row],[CLM $ Collected ]]/'[1]1.) CLM Reference'!$B$4</f>
        <v>5.1793531221582347E-4</v>
      </c>
      <c r="F870" s="46">
        <f>Table3[[#This Row],[Residential Incentive Disbursements]]+Table3[[#This Row],[C&amp;I Incentive Disbursements]]</f>
        <v>8600.44</v>
      </c>
      <c r="G870" s="39">
        <f>Table3[[#This Row],[Incentive Disbursements]]/'[1]1.) CLM Reference'!$B$5</f>
        <v>9.6993383769356E-5</v>
      </c>
      <c r="H870" s="46">
        <v>54821.818169999999</v>
      </c>
      <c r="I870" s="39">
        <f>Table3[[#This Row],[Residential CLM $ Collected]]/'[1]1.) CLM Reference'!$B$4</f>
        <v>5.1793531221582347E-4</v>
      </c>
      <c r="J870" s="48">
        <v>8600.44</v>
      </c>
      <c r="K870" s="39">
        <f>Table3[[#This Row],[Residential Incentive Disbursements]]/'[1]1.) CLM Reference'!$B$5</f>
        <v>9.6993383769356E-5</v>
      </c>
      <c r="L870" s="40">
        <v>0</v>
      </c>
      <c r="M870" s="39">
        <f>Table3[[#This Row],[C&amp;I CLM $ Collected]]/'[1]1.) CLM Reference'!$B$4</f>
        <v>0</v>
      </c>
      <c r="N870" s="48">
        <v>0</v>
      </c>
      <c r="O870" s="39">
        <f>Table3[[#This Row],[C&amp;I Incentive Disbursements]]/'[1]1.) CLM Reference'!$B$5</f>
        <v>0</v>
      </c>
    </row>
    <row r="871" spans="1:15" x14ac:dyDescent="0.25">
      <c r="A871" s="47">
        <v>9001050500</v>
      </c>
      <c r="B871" t="s">
        <v>1785</v>
      </c>
      <c r="C871" t="s">
        <v>1774</v>
      </c>
      <c r="D871" s="46">
        <f>Table3[[#This Row],[Residential CLM $ Collected]]+Table3[[#This Row],[C&amp;I CLM $ Collected]]</f>
        <v>109734.14258099999</v>
      </c>
      <c r="E871" s="39">
        <f>Table3[[#This Row],[CLM $ Collected ]]/'[1]1.) CLM Reference'!$B$4</f>
        <v>1.036725692354503E-3</v>
      </c>
      <c r="F871" s="46">
        <f>Table3[[#This Row],[Residential Incentive Disbursements]]+Table3[[#This Row],[C&amp;I Incentive Disbursements]]</f>
        <v>6204.9699999999903</v>
      </c>
      <c r="G871" s="39">
        <f>Table3[[#This Row],[Incentive Disbursements]]/'[1]1.) CLM Reference'!$B$5</f>
        <v>6.9977935604148149E-5</v>
      </c>
      <c r="H871" s="46">
        <v>109734.14258099999</v>
      </c>
      <c r="I871" s="39">
        <f>Table3[[#This Row],[Residential CLM $ Collected]]/'[1]1.) CLM Reference'!$B$4</f>
        <v>1.036725692354503E-3</v>
      </c>
      <c r="J871" s="48">
        <v>6204.9699999999903</v>
      </c>
      <c r="K871" s="39">
        <f>Table3[[#This Row],[Residential Incentive Disbursements]]/'[1]1.) CLM Reference'!$B$5</f>
        <v>6.9977935604148149E-5</v>
      </c>
      <c r="L871" s="40">
        <v>0</v>
      </c>
      <c r="M871" s="39">
        <f>Table3[[#This Row],[C&amp;I CLM $ Collected]]/'[1]1.) CLM Reference'!$B$4</f>
        <v>0</v>
      </c>
      <c r="N871" s="48">
        <v>0</v>
      </c>
      <c r="O871" s="39">
        <f>Table3[[#This Row],[C&amp;I Incentive Disbursements]]/'[1]1.) CLM Reference'!$B$5</f>
        <v>0</v>
      </c>
    </row>
    <row r="872" spans="1:15" x14ac:dyDescent="0.25">
      <c r="A872" s="47">
        <v>9001050600</v>
      </c>
      <c r="B872" t="s">
        <v>1785</v>
      </c>
      <c r="C872" t="s">
        <v>1774</v>
      </c>
      <c r="D872" s="46">
        <f>Table3[[#This Row],[Residential CLM $ Collected]]+Table3[[#This Row],[C&amp;I CLM $ Collected]]</f>
        <v>93762.409733999433</v>
      </c>
      <c r="E872" s="39">
        <f>Table3[[#This Row],[CLM $ Collected ]]/'[1]1.) CLM Reference'!$B$4</f>
        <v>8.8583094433489424E-4</v>
      </c>
      <c r="F872" s="46">
        <f>Table3[[#This Row],[Residential Incentive Disbursements]]+Table3[[#This Row],[C&amp;I Incentive Disbursements]]</f>
        <v>8224.25</v>
      </c>
      <c r="G872" s="39">
        <f>Table3[[#This Row],[Incentive Disbursements]]/'[1]1.) CLM Reference'!$B$5</f>
        <v>9.2750816989029168E-5</v>
      </c>
      <c r="H872" s="46">
        <v>93762.409733999433</v>
      </c>
      <c r="I872" s="39">
        <f>Table3[[#This Row],[Residential CLM $ Collected]]/'[1]1.) CLM Reference'!$B$4</f>
        <v>8.8583094433489424E-4</v>
      </c>
      <c r="J872" s="48">
        <v>8224.25</v>
      </c>
      <c r="K872" s="39">
        <f>Table3[[#This Row],[Residential Incentive Disbursements]]/'[1]1.) CLM Reference'!$B$5</f>
        <v>9.2750816989029168E-5</v>
      </c>
      <c r="L872" s="40">
        <v>0</v>
      </c>
      <c r="M872" s="39">
        <f>Table3[[#This Row],[C&amp;I CLM $ Collected]]/'[1]1.) CLM Reference'!$B$4</f>
        <v>0</v>
      </c>
      <c r="N872" s="48">
        <v>0</v>
      </c>
      <c r="O872" s="39">
        <f>Table3[[#This Row],[C&amp;I Incentive Disbursements]]/'[1]1.) CLM Reference'!$B$5</f>
        <v>0</v>
      </c>
    </row>
    <row r="873" spans="1:15" x14ac:dyDescent="0.25">
      <c r="A873" s="47">
        <v>9001055200</v>
      </c>
      <c r="B873" t="s">
        <v>1785</v>
      </c>
      <c r="C873" t="s">
        <v>1774</v>
      </c>
      <c r="D873" s="46">
        <f>Table3[[#This Row],[Residential CLM $ Collected]]+Table3[[#This Row],[C&amp;I CLM $ Collected]]</f>
        <v>4165.7319900000002</v>
      </c>
      <c r="E873" s="39">
        <f>Table3[[#This Row],[CLM $ Collected ]]/'[1]1.) CLM Reference'!$B$4</f>
        <v>3.9356222957756269E-5</v>
      </c>
      <c r="F873" s="46">
        <f>Table3[[#This Row],[Residential Incentive Disbursements]]+Table3[[#This Row],[C&amp;I Incentive Disbursements]]</f>
        <v>0</v>
      </c>
      <c r="G873" s="39">
        <f>Table3[[#This Row],[Incentive Disbursements]]/'[1]1.) CLM Reference'!$B$5</f>
        <v>0</v>
      </c>
      <c r="H873" s="46">
        <v>4165.7319900000002</v>
      </c>
      <c r="I873" s="39">
        <f>Table3[[#This Row],[Residential CLM $ Collected]]/'[1]1.) CLM Reference'!$B$4</f>
        <v>3.9356222957756269E-5</v>
      </c>
      <c r="J873" s="50">
        <v>0</v>
      </c>
      <c r="K873" s="39">
        <f>Table3[[#This Row],[Residential Incentive Disbursements]]/'[1]1.) CLM Reference'!$B$5</f>
        <v>0</v>
      </c>
      <c r="L873" s="40">
        <v>0</v>
      </c>
      <c r="M873" s="39">
        <f>Table3[[#This Row],[C&amp;I CLM $ Collected]]/'[1]1.) CLM Reference'!$B$4</f>
        <v>0</v>
      </c>
      <c r="N873" s="48">
        <v>0</v>
      </c>
      <c r="O873" s="39">
        <f>Table3[[#This Row],[C&amp;I Incentive Disbursements]]/'[1]1.) CLM Reference'!$B$5</f>
        <v>0</v>
      </c>
    </row>
    <row r="874" spans="1:15" x14ac:dyDescent="0.25">
      <c r="A874" s="47">
        <v>9001060400</v>
      </c>
      <c r="B874" t="s">
        <v>1785</v>
      </c>
      <c r="C874" t="s">
        <v>1774</v>
      </c>
      <c r="D874" s="46">
        <f>Table3[[#This Row],[Residential CLM $ Collected]]+Table3[[#This Row],[C&amp;I CLM $ Collected]]</f>
        <v>3878.7619499999996</v>
      </c>
      <c r="E874" s="39">
        <f>Table3[[#This Row],[CLM $ Collected ]]/'[1]1.) CLM Reference'!$B$4</f>
        <v>3.6645041128596818E-5</v>
      </c>
      <c r="F874" s="46">
        <f>Table3[[#This Row],[Residential Incentive Disbursements]]+Table3[[#This Row],[C&amp;I Incentive Disbursements]]</f>
        <v>0</v>
      </c>
      <c r="G874" s="39">
        <f>Table3[[#This Row],[Incentive Disbursements]]/'[1]1.) CLM Reference'!$B$5</f>
        <v>0</v>
      </c>
      <c r="H874" s="46">
        <v>3878.7619499999996</v>
      </c>
      <c r="I874" s="39">
        <f>Table3[[#This Row],[Residential CLM $ Collected]]/'[1]1.) CLM Reference'!$B$4</f>
        <v>3.6645041128596818E-5</v>
      </c>
      <c r="J874" s="48">
        <v>0</v>
      </c>
      <c r="K874" s="39">
        <f>Table3[[#This Row],[Residential Incentive Disbursements]]/'[1]1.) CLM Reference'!$B$5</f>
        <v>0</v>
      </c>
      <c r="L874" s="40">
        <v>0</v>
      </c>
      <c r="M874" s="39">
        <f>Table3[[#This Row],[C&amp;I CLM $ Collected]]/'[1]1.) CLM Reference'!$B$4</f>
        <v>0</v>
      </c>
      <c r="N874" s="48">
        <v>0</v>
      </c>
      <c r="O874" s="39">
        <f>Table3[[#This Row],[C&amp;I Incentive Disbursements]]/'[1]1.) CLM Reference'!$B$5</f>
        <v>0</v>
      </c>
    </row>
    <row r="875" spans="1:15" x14ac:dyDescent="0.25">
      <c r="A875" s="47">
        <v>9003492100</v>
      </c>
      <c r="B875" t="s">
        <v>1784</v>
      </c>
      <c r="C875" t="s">
        <v>1774</v>
      </c>
      <c r="D875" s="46">
        <f>Table3[[#This Row],[Residential CLM $ Collected]]+Table3[[#This Row],[C&amp;I CLM $ Collected]]</f>
        <v>44384.198669999998</v>
      </c>
      <c r="E875" s="39">
        <f>Table3[[#This Row],[CLM $ Collected ]]/'[1]1.) CLM Reference'!$B$4</f>
        <v>4.1932472440644677E-4</v>
      </c>
      <c r="F875" s="46">
        <f>Table3[[#This Row],[Residential Incentive Disbursements]]+Table3[[#This Row],[C&amp;I Incentive Disbursements]]</f>
        <v>3806.7</v>
      </c>
      <c r="G875" s="39">
        <f>Table3[[#This Row],[Incentive Disbursements]]/'[1]1.) CLM Reference'!$B$5</f>
        <v>4.2930909813312739E-5</v>
      </c>
      <c r="H875" s="46">
        <v>44384.198669999998</v>
      </c>
      <c r="I875" s="39">
        <f>Table3[[#This Row],[Residential CLM $ Collected]]/'[1]1.) CLM Reference'!$B$4</f>
        <v>4.1932472440644677E-4</v>
      </c>
      <c r="J875" s="48">
        <v>3806.7</v>
      </c>
      <c r="K875" s="39">
        <f>Table3[[#This Row],[Residential Incentive Disbursements]]/'[1]1.) CLM Reference'!$B$5</f>
        <v>4.2930909813312739E-5</v>
      </c>
      <c r="L875" s="40">
        <v>0</v>
      </c>
      <c r="M875" s="39">
        <f>Table3[[#This Row],[C&amp;I CLM $ Collected]]/'[1]1.) CLM Reference'!$B$4</f>
        <v>0</v>
      </c>
      <c r="N875" s="48">
        <v>0</v>
      </c>
      <c r="O875" s="39">
        <f>Table3[[#This Row],[C&amp;I Incentive Disbursements]]/'[1]1.) CLM Reference'!$B$5</f>
        <v>0</v>
      </c>
    </row>
    <row r="876" spans="1:15" x14ac:dyDescent="0.25">
      <c r="A876" s="47">
        <v>9003492200</v>
      </c>
      <c r="B876" t="s">
        <v>1784</v>
      </c>
      <c r="C876" t="s">
        <v>1774</v>
      </c>
      <c r="D876" s="46">
        <f>Table3[[#This Row],[Residential CLM $ Collected]]+Table3[[#This Row],[C&amp;I CLM $ Collected]]</f>
        <v>47300.988419999994</v>
      </c>
      <c r="E876" s="39">
        <f>Table3[[#This Row],[CLM $ Collected ]]/'[1]1.) CLM Reference'!$B$4</f>
        <v>4.4688142464483589E-4</v>
      </c>
      <c r="F876" s="46">
        <f>Table3[[#This Row],[Residential Incentive Disbursements]]+Table3[[#This Row],[C&amp;I Incentive Disbursements]]</f>
        <v>12056.17</v>
      </c>
      <c r="G876" s="39">
        <f>Table3[[#This Row],[Incentive Disbursements]]/'[1]1.) CLM Reference'!$B$5</f>
        <v>1.3596615098746071E-4</v>
      </c>
      <c r="H876" s="46">
        <v>47300.988419999994</v>
      </c>
      <c r="I876" s="39">
        <f>Table3[[#This Row],[Residential CLM $ Collected]]/'[1]1.) CLM Reference'!$B$4</f>
        <v>4.4688142464483589E-4</v>
      </c>
      <c r="J876" s="48">
        <v>12056.17</v>
      </c>
      <c r="K876" s="39">
        <f>Table3[[#This Row],[Residential Incentive Disbursements]]/'[1]1.) CLM Reference'!$B$5</f>
        <v>1.3596615098746071E-4</v>
      </c>
      <c r="L876" s="40">
        <v>0</v>
      </c>
      <c r="M876" s="39">
        <f>Table3[[#This Row],[C&amp;I CLM $ Collected]]/'[1]1.) CLM Reference'!$B$4</f>
        <v>0</v>
      </c>
      <c r="N876" s="48">
        <v>0</v>
      </c>
      <c r="O876" s="39">
        <f>Table3[[#This Row],[C&amp;I Incentive Disbursements]]/'[1]1.) CLM Reference'!$B$5</f>
        <v>0</v>
      </c>
    </row>
    <row r="877" spans="1:15" x14ac:dyDescent="0.25">
      <c r="A877" s="47">
        <v>9003492300</v>
      </c>
      <c r="B877" t="s">
        <v>1784</v>
      </c>
      <c r="C877" t="s">
        <v>1774</v>
      </c>
      <c r="D877" s="46">
        <f>Table3[[#This Row],[Residential CLM $ Collected]]+Table3[[#This Row],[C&amp;I CLM $ Collected]]</f>
        <v>67219.273736999996</v>
      </c>
      <c r="E877" s="39">
        <f>Table3[[#This Row],[CLM $ Collected ]]/'[1]1.) CLM Reference'!$B$4</f>
        <v>6.3506167237893337E-4</v>
      </c>
      <c r="F877" s="46">
        <f>Table3[[#This Row],[Residential Incentive Disbursements]]+Table3[[#This Row],[C&amp;I Incentive Disbursements]]</f>
        <v>13793.889999999899</v>
      </c>
      <c r="G877" s="39">
        <f>Table3[[#This Row],[Incentive Disbursements]]/'[1]1.) CLM Reference'!$B$5</f>
        <v>1.5556367656099828E-4</v>
      </c>
      <c r="H877" s="46">
        <v>67219.273736999996</v>
      </c>
      <c r="I877" s="39">
        <f>Table3[[#This Row],[Residential CLM $ Collected]]/'[1]1.) CLM Reference'!$B$4</f>
        <v>6.3506167237893337E-4</v>
      </c>
      <c r="J877" s="48">
        <v>13793.889999999899</v>
      </c>
      <c r="K877" s="39">
        <f>Table3[[#This Row],[Residential Incentive Disbursements]]/'[1]1.) CLM Reference'!$B$5</f>
        <v>1.5556367656099828E-4</v>
      </c>
      <c r="L877" s="40">
        <v>0</v>
      </c>
      <c r="M877" s="39">
        <f>Table3[[#This Row],[C&amp;I CLM $ Collected]]/'[1]1.) CLM Reference'!$B$4</f>
        <v>0</v>
      </c>
      <c r="N877" s="48">
        <v>0</v>
      </c>
      <c r="O877" s="39">
        <f>Table3[[#This Row],[C&amp;I Incentive Disbursements]]/'[1]1.) CLM Reference'!$B$5</f>
        <v>0</v>
      </c>
    </row>
    <row r="878" spans="1:15" x14ac:dyDescent="0.25">
      <c r="A878" s="47">
        <v>9003492400</v>
      </c>
      <c r="B878" t="s">
        <v>1784</v>
      </c>
      <c r="C878" t="s">
        <v>1774</v>
      </c>
      <c r="D878" s="46">
        <f>Table3[[#This Row],[Residential CLM $ Collected]]+Table3[[#This Row],[C&amp;I CLM $ Collected]]</f>
        <v>38080.230299999996</v>
      </c>
      <c r="E878" s="39">
        <f>Table3[[#This Row],[CLM $ Collected ]]/'[1]1.) CLM Reference'!$B$4</f>
        <v>3.5976727201058022E-4</v>
      </c>
      <c r="F878" s="46">
        <f>Table3[[#This Row],[Residential Incentive Disbursements]]+Table3[[#This Row],[C&amp;I Incentive Disbursements]]</f>
        <v>3591.45</v>
      </c>
      <c r="G878" s="39">
        <f>Table3[[#This Row],[Incentive Disbursements]]/'[1]1.) CLM Reference'!$B$5</f>
        <v>4.0503379843177042E-5</v>
      </c>
      <c r="H878" s="46">
        <v>38080.230299999996</v>
      </c>
      <c r="I878" s="39">
        <f>Table3[[#This Row],[Residential CLM $ Collected]]/'[1]1.) CLM Reference'!$B$4</f>
        <v>3.5976727201058022E-4</v>
      </c>
      <c r="J878" s="48">
        <v>3591.45</v>
      </c>
      <c r="K878" s="39">
        <f>Table3[[#This Row],[Residential Incentive Disbursements]]/'[1]1.) CLM Reference'!$B$5</f>
        <v>4.0503379843177042E-5</v>
      </c>
      <c r="L878" s="40">
        <v>0</v>
      </c>
      <c r="M878" s="39">
        <f>Table3[[#This Row],[C&amp;I CLM $ Collected]]/'[1]1.) CLM Reference'!$B$4</f>
        <v>0</v>
      </c>
      <c r="N878" s="48">
        <v>0</v>
      </c>
      <c r="O878" s="39">
        <f>Table3[[#This Row],[C&amp;I Incentive Disbursements]]/'[1]1.) CLM Reference'!$B$5</f>
        <v>0</v>
      </c>
    </row>
    <row r="879" spans="1:15" x14ac:dyDescent="0.25">
      <c r="A879" s="47">
        <v>9003492500</v>
      </c>
      <c r="B879" t="s">
        <v>1784</v>
      </c>
      <c r="C879" t="s">
        <v>1774</v>
      </c>
      <c r="D879" s="46">
        <f>Table3[[#This Row],[Residential CLM $ Collected]]+Table3[[#This Row],[C&amp;I CLM $ Collected]]</f>
        <v>44528.394708</v>
      </c>
      <c r="E879" s="39">
        <f>Table3[[#This Row],[CLM $ Collected ]]/'[1]1.) CLM Reference'!$B$4</f>
        <v>4.2068703274379931E-4</v>
      </c>
      <c r="F879" s="46">
        <f>Table3[[#This Row],[Residential Incentive Disbursements]]+Table3[[#This Row],[C&amp;I Incentive Disbursements]]</f>
        <v>8222.9500000000007</v>
      </c>
      <c r="G879" s="39">
        <f>Table3[[#This Row],[Incentive Disbursements]]/'[1]1.) CLM Reference'!$B$5</f>
        <v>9.2736155948559135E-5</v>
      </c>
      <c r="H879" s="46">
        <v>44528.394708</v>
      </c>
      <c r="I879" s="39">
        <f>Table3[[#This Row],[Residential CLM $ Collected]]/'[1]1.) CLM Reference'!$B$4</f>
        <v>4.2068703274379931E-4</v>
      </c>
      <c r="J879" s="48">
        <v>8222.9500000000007</v>
      </c>
      <c r="K879" s="39">
        <f>Table3[[#This Row],[Residential Incentive Disbursements]]/'[1]1.) CLM Reference'!$B$5</f>
        <v>9.2736155948559135E-5</v>
      </c>
      <c r="L879" s="40">
        <v>0</v>
      </c>
      <c r="M879" s="39">
        <f>Table3[[#This Row],[C&amp;I CLM $ Collected]]/'[1]1.) CLM Reference'!$B$4</f>
        <v>0</v>
      </c>
      <c r="N879" s="48">
        <v>0</v>
      </c>
      <c r="O879" s="39">
        <f>Table3[[#This Row],[C&amp;I Incentive Disbursements]]/'[1]1.) CLM Reference'!$B$5</f>
        <v>0</v>
      </c>
    </row>
    <row r="880" spans="1:15" x14ac:dyDescent="0.25">
      <c r="A880" s="47">
        <v>9003492600</v>
      </c>
      <c r="B880" t="s">
        <v>1784</v>
      </c>
      <c r="C880" t="s">
        <v>1774</v>
      </c>
      <c r="D880" s="46">
        <f>Table3[[#This Row],[Residential CLM $ Collected]]+Table3[[#This Row],[C&amp;I CLM $ Collected]]</f>
        <v>343389.96638099884</v>
      </c>
      <c r="E880" s="39">
        <f>Table3[[#This Row],[CLM $ Collected ]]/'[1]1.) CLM Reference'!$B$4</f>
        <v>3.2442154489989213E-3</v>
      </c>
      <c r="F880" s="46">
        <f>Table3[[#This Row],[Residential Incentive Disbursements]]+Table3[[#This Row],[C&amp;I Incentive Disbursements]]</f>
        <v>310272.93</v>
      </c>
      <c r="G880" s="39">
        <f>Table3[[#This Row],[Incentive Disbursements]]/'[1]1.) CLM Reference'!$B$5</f>
        <v>3.4991722949910152E-3</v>
      </c>
      <c r="H880" s="46">
        <v>216072.90375299944</v>
      </c>
      <c r="I880" s="39">
        <f>Table3[[#This Row],[Residential CLM $ Collected]]/'[1]1.) CLM Reference'!$B$4</f>
        <v>2.0413731357769986E-3</v>
      </c>
      <c r="J880" s="48">
        <v>245429.3</v>
      </c>
      <c r="K880" s="39">
        <f>Table3[[#This Row],[Residential Incentive Disbursements]]/'[1]1.) CLM Reference'!$B$5</f>
        <v>2.7678837691030227E-3</v>
      </c>
      <c r="L880" s="40">
        <v>127317.06262799943</v>
      </c>
      <c r="M880" s="39">
        <f>Table3[[#This Row],[C&amp;I CLM $ Collected]]/'[1]1.) CLM Reference'!$B$4</f>
        <v>1.2028423132219228E-3</v>
      </c>
      <c r="N880" s="48">
        <v>64843.63</v>
      </c>
      <c r="O880" s="39">
        <f>Table3[[#This Row],[C&amp;I Incentive Disbursements]]/'[1]1.) CLM Reference'!$B$5</f>
        <v>7.312885258879923E-4</v>
      </c>
    </row>
    <row r="881" spans="1:15" x14ac:dyDescent="0.25">
      <c r="A881" s="47">
        <v>9003494100</v>
      </c>
      <c r="B881" t="s">
        <v>1784</v>
      </c>
      <c r="C881" t="s">
        <v>1774</v>
      </c>
      <c r="D881" s="46">
        <f>Table3[[#This Row],[Residential CLM $ Collected]]+Table3[[#This Row],[C&amp;I CLM $ Collected]]</f>
        <v>1043.8073099999999</v>
      </c>
      <c r="E881" s="39">
        <f>Table3[[#This Row],[CLM $ Collected ]]/'[1]1.) CLM Reference'!$B$4</f>
        <v>9.8614873246552314E-6</v>
      </c>
      <c r="F881" s="46">
        <f>Table3[[#This Row],[Residential Incentive Disbursements]]+Table3[[#This Row],[C&amp;I Incentive Disbursements]]</f>
        <v>0</v>
      </c>
      <c r="G881" s="39">
        <f>Table3[[#This Row],[Incentive Disbursements]]/'[1]1.) CLM Reference'!$B$5</f>
        <v>0</v>
      </c>
      <c r="H881" s="46">
        <v>1043.8073099999999</v>
      </c>
      <c r="I881" s="39">
        <f>Table3[[#This Row],[Residential CLM $ Collected]]/'[1]1.) CLM Reference'!$B$4</f>
        <v>9.8614873246552314E-6</v>
      </c>
      <c r="J881" s="48">
        <v>0</v>
      </c>
      <c r="K881" s="39">
        <f>Table3[[#This Row],[Residential Incentive Disbursements]]/'[1]1.) CLM Reference'!$B$5</f>
        <v>0</v>
      </c>
      <c r="L881" s="40">
        <v>0</v>
      </c>
      <c r="M881" s="39">
        <f>Table3[[#This Row],[C&amp;I CLM $ Collected]]/'[1]1.) CLM Reference'!$B$4</f>
        <v>0</v>
      </c>
      <c r="N881" s="48">
        <v>0</v>
      </c>
      <c r="O881" s="39">
        <f>Table3[[#This Row],[C&amp;I Incentive Disbursements]]/'[1]1.) CLM Reference'!$B$5</f>
        <v>0</v>
      </c>
    </row>
    <row r="882" spans="1:15" x14ac:dyDescent="0.25">
      <c r="A882" s="47">
        <v>9013840100</v>
      </c>
      <c r="B882" t="s">
        <v>1783</v>
      </c>
      <c r="C882" t="s">
        <v>1774</v>
      </c>
      <c r="D882" s="46">
        <f>Table3[[#This Row],[Residential CLM $ Collected]]+Table3[[#This Row],[C&amp;I CLM $ Collected]]</f>
        <v>134950.27234499992</v>
      </c>
      <c r="E882" s="39">
        <f>Table3[[#This Row],[CLM $ Collected ]]/'[1]1.) CLM Reference'!$B$4</f>
        <v>1.2749579232099726E-3</v>
      </c>
      <c r="F882" s="46">
        <f>Table3[[#This Row],[Residential Incentive Disbursements]]+Table3[[#This Row],[C&amp;I Incentive Disbursements]]</f>
        <v>90163.05</v>
      </c>
      <c r="G882" s="39">
        <f>Table3[[#This Row],[Incentive Disbursements]]/'[1]1.) CLM Reference'!$B$5</f>
        <v>1.0168339422710504E-3</v>
      </c>
      <c r="H882" s="46">
        <v>110522.80612799998</v>
      </c>
      <c r="I882" s="39">
        <f>Table3[[#This Row],[Residential CLM $ Collected]]/'[1]1.) CLM Reference'!$B$4</f>
        <v>1.04417668019263E-3</v>
      </c>
      <c r="J882" s="48">
        <v>87823.05</v>
      </c>
      <c r="K882" s="39">
        <f>Table3[[#This Row],[Residential Incentive Disbursements]]/'[1]1.) CLM Reference'!$B$5</f>
        <v>9.9044406942497601E-4</v>
      </c>
      <c r="L882" s="40">
        <v>24427.466216999943</v>
      </c>
      <c r="M882" s="39">
        <f>Table3[[#This Row],[C&amp;I CLM $ Collected]]/'[1]1.) CLM Reference'!$B$4</f>
        <v>2.3078124301734277E-4</v>
      </c>
      <c r="N882" s="48">
        <v>2340</v>
      </c>
      <c r="O882" s="39">
        <f>Table3[[#This Row],[C&amp;I Incentive Disbursements]]/'[1]1.) CLM Reference'!$B$5</f>
        <v>2.6389872846074505E-5</v>
      </c>
    </row>
    <row r="883" spans="1:15" x14ac:dyDescent="0.25">
      <c r="A883" s="47">
        <v>9013890201</v>
      </c>
      <c r="B883" t="s">
        <v>1783</v>
      </c>
      <c r="C883" t="s">
        <v>1774</v>
      </c>
      <c r="D883" s="46">
        <f>Table3[[#This Row],[Residential CLM $ Collected]]+Table3[[#This Row],[C&amp;I CLM $ Collected]]</f>
        <v>155.10284999999999</v>
      </c>
      <c r="E883" s="39">
        <f>Table3[[#This Row],[CLM $ Collected ]]/'[1]1.) CLM Reference'!$B$4</f>
        <v>1.465351674240432E-6</v>
      </c>
      <c r="F883" s="46">
        <f>Table3[[#This Row],[Residential Incentive Disbursements]]+Table3[[#This Row],[C&amp;I Incentive Disbursements]]</f>
        <v>0</v>
      </c>
      <c r="G883" s="39">
        <f>Table3[[#This Row],[Incentive Disbursements]]/'[1]1.) CLM Reference'!$B$5</f>
        <v>0</v>
      </c>
      <c r="H883" s="46">
        <v>155.10284999999999</v>
      </c>
      <c r="I883" s="39">
        <f>Table3[[#This Row],[Residential CLM $ Collected]]/'[1]1.) CLM Reference'!$B$4</f>
        <v>1.465351674240432E-6</v>
      </c>
      <c r="J883" s="48">
        <v>0</v>
      </c>
      <c r="K883" s="39">
        <f>Table3[[#This Row],[Residential Incentive Disbursements]]/'[1]1.) CLM Reference'!$B$5</f>
        <v>0</v>
      </c>
      <c r="L883" s="40">
        <v>0</v>
      </c>
      <c r="M883" s="39">
        <f>Table3[[#This Row],[C&amp;I CLM $ Collected]]/'[1]1.) CLM Reference'!$B$4</f>
        <v>0</v>
      </c>
      <c r="N883" s="48">
        <v>0</v>
      </c>
      <c r="O883" s="39">
        <f>Table3[[#This Row],[C&amp;I Incentive Disbursements]]/'[1]1.) CLM Reference'!$B$5</f>
        <v>0</v>
      </c>
    </row>
    <row r="884" spans="1:15" x14ac:dyDescent="0.25">
      <c r="A884" s="47">
        <v>9015830100</v>
      </c>
      <c r="B884" t="s">
        <v>1783</v>
      </c>
      <c r="C884" t="s">
        <v>1774</v>
      </c>
      <c r="D884" s="46">
        <f>Table3[[#This Row],[Residential CLM $ Collected]]+Table3[[#This Row],[C&amp;I CLM $ Collected]]</f>
        <v>444.57335999999998</v>
      </c>
      <c r="E884" s="39">
        <f>Table3[[#This Row],[CLM $ Collected ]]/'[1]1.) CLM Reference'!$B$4</f>
        <v>4.200156975830517E-6</v>
      </c>
      <c r="F884" s="46">
        <f>Table3[[#This Row],[Residential Incentive Disbursements]]+Table3[[#This Row],[C&amp;I Incentive Disbursements]]</f>
        <v>0</v>
      </c>
      <c r="G884" s="39">
        <f>Table3[[#This Row],[Incentive Disbursements]]/'[1]1.) CLM Reference'!$B$5</f>
        <v>0</v>
      </c>
      <c r="H884" s="46">
        <v>444.57335999999998</v>
      </c>
      <c r="I884" s="39">
        <f>Table3[[#This Row],[Residential CLM $ Collected]]/'[1]1.) CLM Reference'!$B$4</f>
        <v>4.200156975830517E-6</v>
      </c>
      <c r="J884" s="48">
        <v>0</v>
      </c>
      <c r="K884" s="39">
        <f>Table3[[#This Row],[Residential Incentive Disbursements]]/'[1]1.) CLM Reference'!$B$5</f>
        <v>0</v>
      </c>
      <c r="L884" s="40">
        <v>0</v>
      </c>
      <c r="M884" s="39">
        <f>Table3[[#This Row],[C&amp;I CLM $ Collected]]/'[1]1.) CLM Reference'!$B$4</f>
        <v>0</v>
      </c>
      <c r="N884" s="48">
        <v>0</v>
      </c>
      <c r="O884" s="39">
        <f>Table3[[#This Row],[C&amp;I Incentive Disbursements]]/'[1]1.) CLM Reference'!$B$5</f>
        <v>0</v>
      </c>
    </row>
    <row r="885" spans="1:15" x14ac:dyDescent="0.25">
      <c r="A885" s="47">
        <v>9001035400</v>
      </c>
      <c r="B885" t="s">
        <v>1782</v>
      </c>
      <c r="C885" t="s">
        <v>1774</v>
      </c>
      <c r="D885" s="46">
        <f>Table3[[#This Row],[Residential CLM $ Collected]]+Table3[[#This Row],[C&amp;I CLM $ Collected]]</f>
        <v>42.530670000000001</v>
      </c>
      <c r="E885" s="39">
        <f>Table3[[#This Row],[CLM $ Collected ]]/'[1]1.) CLM Reference'!$B$4</f>
        <v>4.0181330317958257E-7</v>
      </c>
      <c r="F885" s="46">
        <f>Table3[[#This Row],[Residential Incentive Disbursements]]+Table3[[#This Row],[C&amp;I Incentive Disbursements]]</f>
        <v>0</v>
      </c>
      <c r="G885" s="39">
        <f>Table3[[#This Row],[Incentive Disbursements]]/'[1]1.) CLM Reference'!$B$5</f>
        <v>0</v>
      </c>
      <c r="H885" s="46">
        <v>42.530670000000001</v>
      </c>
      <c r="I885" s="39">
        <f>Table3[[#This Row],[Residential CLM $ Collected]]/'[1]1.) CLM Reference'!$B$4</f>
        <v>4.0181330317958257E-7</v>
      </c>
      <c r="J885" s="48">
        <v>0</v>
      </c>
      <c r="K885" s="39">
        <f>Table3[[#This Row],[Residential Incentive Disbursements]]/'[1]1.) CLM Reference'!$B$5</f>
        <v>0</v>
      </c>
      <c r="L885" s="40">
        <v>0</v>
      </c>
      <c r="M885" s="39">
        <f>Table3[[#This Row],[C&amp;I CLM $ Collected]]/'[1]1.) CLM Reference'!$B$4</f>
        <v>0</v>
      </c>
      <c r="N885" s="48">
        <v>0</v>
      </c>
      <c r="O885" s="39">
        <f>Table3[[#This Row],[C&amp;I Incentive Disbursements]]/'[1]1.) CLM Reference'!$B$5</f>
        <v>0</v>
      </c>
    </row>
    <row r="886" spans="1:15" x14ac:dyDescent="0.25">
      <c r="A886" s="47">
        <v>9001042500</v>
      </c>
      <c r="B886" t="s">
        <v>1782</v>
      </c>
      <c r="C886" t="s">
        <v>1774</v>
      </c>
      <c r="D886" s="46">
        <f>Table3[[#This Row],[Residential CLM $ Collected]]+Table3[[#This Row],[C&amp;I CLM $ Collected]]</f>
        <v>158.43680999999998</v>
      </c>
      <c r="E886" s="39">
        <f>Table3[[#This Row],[CLM $ Collected ]]/'[1]1.) CLM Reference'!$B$4</f>
        <v>1.496849637481279E-6</v>
      </c>
      <c r="F886" s="46">
        <f>Table3[[#This Row],[Residential Incentive Disbursements]]+Table3[[#This Row],[C&amp;I Incentive Disbursements]]</f>
        <v>0</v>
      </c>
      <c r="G886" s="39">
        <f>Table3[[#This Row],[Incentive Disbursements]]/'[1]1.) CLM Reference'!$B$5</f>
        <v>0</v>
      </c>
      <c r="H886" s="46">
        <v>158.43680999999998</v>
      </c>
      <c r="I886" s="39">
        <f>Table3[[#This Row],[Residential CLM $ Collected]]/'[1]1.) CLM Reference'!$B$4</f>
        <v>1.496849637481279E-6</v>
      </c>
      <c r="J886" s="48">
        <v>0</v>
      </c>
      <c r="K886" s="39">
        <f>Table3[[#This Row],[Residential Incentive Disbursements]]/'[1]1.) CLM Reference'!$B$5</f>
        <v>0</v>
      </c>
      <c r="L886" s="40">
        <v>0</v>
      </c>
      <c r="M886" s="39">
        <f>Table3[[#This Row],[C&amp;I CLM $ Collected]]/'[1]1.) CLM Reference'!$B$4</f>
        <v>0</v>
      </c>
      <c r="N886" s="48">
        <v>0</v>
      </c>
      <c r="O886" s="39">
        <f>Table3[[#This Row],[C&amp;I Incentive Disbursements]]/'[1]1.) CLM Reference'!$B$5</f>
        <v>0</v>
      </c>
    </row>
    <row r="887" spans="1:15" x14ac:dyDescent="0.25">
      <c r="A887" s="47">
        <v>9001042900</v>
      </c>
      <c r="B887" t="s">
        <v>1782</v>
      </c>
      <c r="C887" t="s">
        <v>1774</v>
      </c>
      <c r="D887" s="46">
        <f>Table3[[#This Row],[Residential CLM $ Collected]]+Table3[[#This Row],[C&amp;I CLM $ Collected]]</f>
        <v>404.97407999999996</v>
      </c>
      <c r="E887" s="39">
        <f>Table3[[#This Row],[CLM $ Collected ]]/'[1]1.) CLM Reference'!$B$4</f>
        <v>3.8260383103984135E-6</v>
      </c>
      <c r="F887" s="46">
        <f>Table3[[#This Row],[Residential Incentive Disbursements]]+Table3[[#This Row],[C&amp;I Incentive Disbursements]]</f>
        <v>0</v>
      </c>
      <c r="G887" s="39">
        <f>Table3[[#This Row],[Incentive Disbursements]]/'[1]1.) CLM Reference'!$B$5</f>
        <v>0</v>
      </c>
      <c r="H887" s="46">
        <v>404.97407999999996</v>
      </c>
      <c r="I887" s="39">
        <f>Table3[[#This Row],[Residential CLM $ Collected]]/'[1]1.) CLM Reference'!$B$4</f>
        <v>3.8260383103984135E-6</v>
      </c>
      <c r="J887" s="48">
        <v>0</v>
      </c>
      <c r="K887" s="39">
        <f>Table3[[#This Row],[Residential Incentive Disbursements]]/'[1]1.) CLM Reference'!$B$5</f>
        <v>0</v>
      </c>
      <c r="L887" s="40">
        <v>0</v>
      </c>
      <c r="M887" s="39">
        <f>Table3[[#This Row],[C&amp;I CLM $ Collected]]/'[1]1.) CLM Reference'!$B$4</f>
        <v>0</v>
      </c>
      <c r="N887" s="48">
        <v>0</v>
      </c>
      <c r="O887" s="39">
        <f>Table3[[#This Row],[C&amp;I Incentive Disbursements]]/'[1]1.) CLM Reference'!$B$5</f>
        <v>0</v>
      </c>
    </row>
    <row r="888" spans="1:15" x14ac:dyDescent="0.25">
      <c r="A888" s="47">
        <v>9001045101</v>
      </c>
      <c r="B888" t="s">
        <v>1782</v>
      </c>
      <c r="C888" t="s">
        <v>1774</v>
      </c>
      <c r="D888" s="46">
        <f>Table3[[#This Row],[Residential CLM $ Collected]]+Table3[[#This Row],[C&amp;I CLM $ Collected]]</f>
        <v>88765.066214999999</v>
      </c>
      <c r="E888" s="39">
        <f>Table3[[#This Row],[CLM $ Collected ]]/'[1]1.) CLM Reference'!$B$4</f>
        <v>8.3861797763363512E-4</v>
      </c>
      <c r="F888" s="46">
        <f>Table3[[#This Row],[Residential Incentive Disbursements]]+Table3[[#This Row],[C&amp;I Incentive Disbursements]]</f>
        <v>24075.129999999899</v>
      </c>
      <c r="G888" s="39">
        <f>Table3[[#This Row],[Incentive Disbursements]]/'[1]1.) CLM Reference'!$B$5</f>
        <v>2.7151265788577392E-4</v>
      </c>
      <c r="H888" s="46">
        <v>88765.066214999999</v>
      </c>
      <c r="I888" s="39">
        <f>Table3[[#This Row],[Residential CLM $ Collected]]/'[1]1.) CLM Reference'!$B$4</f>
        <v>8.3861797763363512E-4</v>
      </c>
      <c r="J888" s="48">
        <v>24075.129999999899</v>
      </c>
      <c r="K888" s="39">
        <f>Table3[[#This Row],[Residential Incentive Disbursements]]/'[1]1.) CLM Reference'!$B$5</f>
        <v>2.7151265788577392E-4</v>
      </c>
      <c r="L888" s="40">
        <v>0</v>
      </c>
      <c r="M888" s="39">
        <f>Table3[[#This Row],[C&amp;I CLM $ Collected]]/'[1]1.) CLM Reference'!$B$4</f>
        <v>0</v>
      </c>
      <c r="N888" s="48">
        <v>0</v>
      </c>
      <c r="O888" s="39">
        <f>Table3[[#This Row],[C&amp;I Incentive Disbursements]]/'[1]1.) CLM Reference'!$B$5</f>
        <v>0</v>
      </c>
    </row>
    <row r="889" spans="1:15" x14ac:dyDescent="0.25">
      <c r="A889" s="47">
        <v>9001045102</v>
      </c>
      <c r="B889" t="s">
        <v>1782</v>
      </c>
      <c r="C889" t="s">
        <v>1774</v>
      </c>
      <c r="D889" s="46">
        <f>Table3[[#This Row],[Residential CLM $ Collected]]+Table3[[#This Row],[C&amp;I CLM $ Collected]]</f>
        <v>335985.06148199947</v>
      </c>
      <c r="E889" s="39">
        <f>Table3[[#This Row],[CLM $ Collected ]]/'[1]1.) CLM Reference'!$B$4</f>
        <v>3.1742567745365246E-3</v>
      </c>
      <c r="F889" s="46">
        <f>Table3[[#This Row],[Residential Incentive Disbursements]]+Table3[[#This Row],[C&amp;I Incentive Disbursements]]</f>
        <v>284179.42</v>
      </c>
      <c r="G889" s="39">
        <f>Table3[[#This Row],[Incentive Disbursements]]/'[1]1.) CLM Reference'!$B$5</f>
        <v>3.2048969056714537E-3</v>
      </c>
      <c r="H889" s="46">
        <v>241008.104295</v>
      </c>
      <c r="I889" s="39">
        <f>Table3[[#This Row],[Residential CLM $ Collected]]/'[1]1.) CLM Reference'!$B$4</f>
        <v>2.2769512561129014E-3</v>
      </c>
      <c r="J889" s="48">
        <v>254765.85</v>
      </c>
      <c r="K889" s="39">
        <f>Table3[[#This Row],[Residential Incentive Disbursements]]/'[1]1.) CLM Reference'!$B$5</f>
        <v>2.8731787978726882E-3</v>
      </c>
      <c r="L889" s="40">
        <v>94976.95718699944</v>
      </c>
      <c r="M889" s="39">
        <f>Table3[[#This Row],[C&amp;I CLM $ Collected]]/'[1]1.) CLM Reference'!$B$4</f>
        <v>8.9730551842362319E-4</v>
      </c>
      <c r="N889" s="48">
        <v>29413.57</v>
      </c>
      <c r="O889" s="39">
        <f>Table3[[#This Row],[C&amp;I Incentive Disbursements]]/'[1]1.) CLM Reference'!$B$5</f>
        <v>3.3171810779876568E-4</v>
      </c>
    </row>
    <row r="890" spans="1:15" x14ac:dyDescent="0.25">
      <c r="A890" s="47">
        <v>9001045200</v>
      </c>
      <c r="B890" t="s">
        <v>1782</v>
      </c>
      <c r="C890" t="s">
        <v>1774</v>
      </c>
      <c r="D890" s="46">
        <f>Table3[[#This Row],[Residential CLM $ Collected]]+Table3[[#This Row],[C&amp;I CLM $ Collected]]</f>
        <v>60283.757519999999</v>
      </c>
      <c r="E890" s="39">
        <f>Table3[[#This Row],[CLM $ Collected ]]/'[1]1.) CLM Reference'!$B$4</f>
        <v>5.6953760044664711E-4</v>
      </c>
      <c r="F890" s="46">
        <f>Table3[[#This Row],[Residential Incentive Disbursements]]+Table3[[#This Row],[C&amp;I Incentive Disbursements]]</f>
        <v>25504.41</v>
      </c>
      <c r="G890" s="39">
        <f>Table3[[#This Row],[Incentive Disbursements]]/'[1]1.) CLM Reference'!$B$5</f>
        <v>2.8763168244194491E-4</v>
      </c>
      <c r="H890" s="46">
        <v>60283.757519999999</v>
      </c>
      <c r="I890" s="39">
        <f>Table3[[#This Row],[Residential CLM $ Collected]]/'[1]1.) CLM Reference'!$B$4</f>
        <v>5.6953760044664711E-4</v>
      </c>
      <c r="J890" s="48">
        <v>25504.41</v>
      </c>
      <c r="K890" s="39">
        <f>Table3[[#This Row],[Residential Incentive Disbursements]]/'[1]1.) CLM Reference'!$B$5</f>
        <v>2.8763168244194491E-4</v>
      </c>
      <c r="L890" s="40">
        <v>0</v>
      </c>
      <c r="M890" s="39">
        <f>Table3[[#This Row],[C&amp;I CLM $ Collected]]/'[1]1.) CLM Reference'!$B$4</f>
        <v>0</v>
      </c>
      <c r="N890" s="48">
        <v>0</v>
      </c>
      <c r="O890" s="39">
        <f>Table3[[#This Row],[C&amp;I Incentive Disbursements]]/'[1]1.) CLM Reference'!$B$5</f>
        <v>0</v>
      </c>
    </row>
    <row r="891" spans="1:15" x14ac:dyDescent="0.25">
      <c r="A891" s="47">
        <v>9001045300</v>
      </c>
      <c r="B891" t="s">
        <v>1782</v>
      </c>
      <c r="C891" t="s">
        <v>1774</v>
      </c>
      <c r="D891" s="46">
        <f>Table3[[#This Row],[Residential CLM $ Collected]]+Table3[[#This Row],[C&amp;I CLM $ Collected]]</f>
        <v>44412.956910000001</v>
      </c>
      <c r="E891" s="39">
        <f>Table3[[#This Row],[CLM $ Collected ]]/'[1]1.) CLM Reference'!$B$4</f>
        <v>4.195964211233815E-4</v>
      </c>
      <c r="F891" s="46">
        <f>Table3[[#This Row],[Residential Incentive Disbursements]]+Table3[[#This Row],[C&amp;I Incentive Disbursements]]</f>
        <v>12386.109999999901</v>
      </c>
      <c r="G891" s="39">
        <f>Table3[[#This Row],[Incentive Disbursements]]/'[1]1.) CLM Reference'!$B$5</f>
        <v>1.396871230587561E-4</v>
      </c>
      <c r="H891" s="46">
        <v>44412.956910000001</v>
      </c>
      <c r="I891" s="39">
        <f>Table3[[#This Row],[Residential CLM $ Collected]]/'[1]1.) CLM Reference'!$B$4</f>
        <v>4.195964211233815E-4</v>
      </c>
      <c r="J891" s="48">
        <v>12386.109999999901</v>
      </c>
      <c r="K891" s="39">
        <f>Table3[[#This Row],[Residential Incentive Disbursements]]/'[1]1.) CLM Reference'!$B$5</f>
        <v>1.396871230587561E-4</v>
      </c>
      <c r="L891" s="40">
        <v>0</v>
      </c>
      <c r="M891" s="39">
        <f>Table3[[#This Row],[C&amp;I CLM $ Collected]]/'[1]1.) CLM Reference'!$B$4</f>
        <v>0</v>
      </c>
      <c r="N891" s="48">
        <v>0</v>
      </c>
      <c r="O891" s="39">
        <f>Table3[[#This Row],[C&amp;I Incentive Disbursements]]/'[1]1.) CLM Reference'!$B$5</f>
        <v>0</v>
      </c>
    </row>
    <row r="892" spans="1:15" x14ac:dyDescent="0.25">
      <c r="A892" s="47">
        <v>9001045400</v>
      </c>
      <c r="B892" t="s">
        <v>1782</v>
      </c>
      <c r="C892" t="s">
        <v>1774</v>
      </c>
      <c r="D892" s="46">
        <f>Table3[[#This Row],[Residential CLM $ Collected]]+Table3[[#This Row],[C&amp;I CLM $ Collected]]</f>
        <v>61712.03052</v>
      </c>
      <c r="E892" s="39">
        <f>Table3[[#This Row],[CLM $ Collected ]]/'[1]1.) CLM Reference'!$B$4</f>
        <v>5.8303137075339784E-4</v>
      </c>
      <c r="F892" s="46">
        <f>Table3[[#This Row],[Residential Incentive Disbursements]]+Table3[[#This Row],[C&amp;I Incentive Disbursements]]</f>
        <v>15652.41</v>
      </c>
      <c r="G892" s="39">
        <f>Table3[[#This Row],[Incentive Disbursements]]/'[1]1.) CLM Reference'!$B$5</f>
        <v>1.7652355112590814E-4</v>
      </c>
      <c r="H892" s="46">
        <v>61712.03052</v>
      </c>
      <c r="I892" s="39">
        <f>Table3[[#This Row],[Residential CLM $ Collected]]/'[1]1.) CLM Reference'!$B$4</f>
        <v>5.8303137075339784E-4</v>
      </c>
      <c r="J892" s="48">
        <v>15652.41</v>
      </c>
      <c r="K892" s="39">
        <f>Table3[[#This Row],[Residential Incentive Disbursements]]/'[1]1.) CLM Reference'!$B$5</f>
        <v>1.7652355112590814E-4</v>
      </c>
      <c r="L892" s="40">
        <v>0</v>
      </c>
      <c r="M892" s="39">
        <f>Table3[[#This Row],[C&amp;I CLM $ Collected]]/'[1]1.) CLM Reference'!$B$4</f>
        <v>0</v>
      </c>
      <c r="N892" s="48">
        <v>0</v>
      </c>
      <c r="O892" s="39">
        <f>Table3[[#This Row],[C&amp;I Incentive Disbursements]]/'[1]1.) CLM Reference'!$B$5</f>
        <v>0</v>
      </c>
    </row>
    <row r="893" spans="1:15" x14ac:dyDescent="0.25">
      <c r="A893" s="47">
        <v>9001055100</v>
      </c>
      <c r="B893" t="s">
        <v>1782</v>
      </c>
      <c r="C893" t="s">
        <v>1774</v>
      </c>
      <c r="D893" s="46">
        <f>Table3[[#This Row],[Residential CLM $ Collected]]+Table3[[#This Row],[C&amp;I CLM $ Collected]]</f>
        <v>207.67508999999998</v>
      </c>
      <c r="E893" s="39">
        <f>Table3[[#This Row],[CLM $ Collected ]]/'[1]1.) CLM Reference'!$B$4</f>
        <v>1.9620338428954233E-6</v>
      </c>
      <c r="F893" s="46">
        <f>Table3[[#This Row],[Residential Incentive Disbursements]]+Table3[[#This Row],[C&amp;I Incentive Disbursements]]</f>
        <v>0</v>
      </c>
      <c r="G893" s="39">
        <f>Table3[[#This Row],[Incentive Disbursements]]/'[1]1.) CLM Reference'!$B$5</f>
        <v>0</v>
      </c>
      <c r="H893" s="46">
        <v>207.67508999999998</v>
      </c>
      <c r="I893" s="39">
        <f>Table3[[#This Row],[Residential CLM $ Collected]]/'[1]1.) CLM Reference'!$B$4</f>
        <v>1.9620338428954233E-6</v>
      </c>
      <c r="J893" s="48">
        <v>0</v>
      </c>
      <c r="K893" s="39">
        <f>Table3[[#This Row],[Residential Incentive Disbursements]]/'[1]1.) CLM Reference'!$B$5</f>
        <v>0</v>
      </c>
      <c r="L893" s="40">
        <v>0</v>
      </c>
      <c r="M893" s="39">
        <f>Table3[[#This Row],[C&amp;I CLM $ Collected]]/'[1]1.) CLM Reference'!$B$4</f>
        <v>0</v>
      </c>
      <c r="N893" s="48">
        <v>0</v>
      </c>
      <c r="O893" s="39">
        <f>Table3[[#This Row],[C&amp;I Incentive Disbursements]]/'[1]1.) CLM Reference'!$B$5</f>
        <v>0</v>
      </c>
    </row>
    <row r="894" spans="1:15" x14ac:dyDescent="0.25">
      <c r="A894" s="47">
        <v>9001240100</v>
      </c>
      <c r="B894" t="s">
        <v>1782</v>
      </c>
      <c r="C894" t="s">
        <v>1774</v>
      </c>
      <c r="D894" s="46">
        <f>Table3[[#This Row],[Residential CLM $ Collected]]+Table3[[#This Row],[C&amp;I CLM $ Collected]]</f>
        <v>315.58652999999998</v>
      </c>
      <c r="E894" s="39">
        <f>Table3[[#This Row],[CLM $ Collected ]]/'[1]1.) CLM Reference'!$B$4</f>
        <v>2.9815393469767213E-6</v>
      </c>
      <c r="F894" s="46">
        <f>Table3[[#This Row],[Residential Incentive Disbursements]]+Table3[[#This Row],[C&amp;I Incentive Disbursements]]</f>
        <v>0</v>
      </c>
      <c r="G894" s="39">
        <f>Table3[[#This Row],[Incentive Disbursements]]/'[1]1.) CLM Reference'!$B$5</f>
        <v>0</v>
      </c>
      <c r="H894" s="46">
        <v>315.58652999999998</v>
      </c>
      <c r="I894" s="39">
        <f>Table3[[#This Row],[Residential CLM $ Collected]]/'[1]1.) CLM Reference'!$B$4</f>
        <v>2.9815393469767213E-6</v>
      </c>
      <c r="J894" s="50">
        <v>0</v>
      </c>
      <c r="K894" s="39">
        <f>Table3[[#This Row],[Residential Incentive Disbursements]]/'[1]1.) CLM Reference'!$B$5</f>
        <v>0</v>
      </c>
      <c r="L894" s="40">
        <v>0</v>
      </c>
      <c r="M894" s="39">
        <f>Table3[[#This Row],[C&amp;I CLM $ Collected]]/'[1]1.) CLM Reference'!$B$4</f>
        <v>0</v>
      </c>
      <c r="N894" s="48">
        <v>0</v>
      </c>
      <c r="O894" s="39">
        <f>Table3[[#This Row],[C&amp;I Incentive Disbursements]]/'[1]1.) CLM Reference'!$B$5</f>
        <v>0</v>
      </c>
    </row>
    <row r="895" spans="1:15" x14ac:dyDescent="0.25">
      <c r="A895" s="47">
        <v>9001245400</v>
      </c>
      <c r="B895" t="s">
        <v>1782</v>
      </c>
      <c r="C895" t="s">
        <v>1774</v>
      </c>
      <c r="D895" s="46">
        <f>Table3[[#This Row],[Residential CLM $ Collected]]+Table3[[#This Row],[C&amp;I CLM $ Collected]]</f>
        <v>420.31142999999997</v>
      </c>
      <c r="E895" s="39">
        <f>Table3[[#This Row],[CLM $ Collected ]]/'[1]1.) CLM Reference'!$B$4</f>
        <v>3.9709396548992496E-6</v>
      </c>
      <c r="F895" s="46">
        <f>Table3[[#This Row],[Residential Incentive Disbursements]]+Table3[[#This Row],[C&amp;I Incentive Disbursements]]</f>
        <v>0</v>
      </c>
      <c r="G895" s="39">
        <f>Table3[[#This Row],[Incentive Disbursements]]/'[1]1.) CLM Reference'!$B$5</f>
        <v>0</v>
      </c>
      <c r="H895" s="46">
        <v>420.31142999999997</v>
      </c>
      <c r="I895" s="39">
        <f>Table3[[#This Row],[Residential CLM $ Collected]]/'[1]1.) CLM Reference'!$B$4</f>
        <v>3.9709396548992496E-6</v>
      </c>
      <c r="J895" s="48">
        <v>0</v>
      </c>
      <c r="K895" s="39">
        <f>Table3[[#This Row],[Residential Incentive Disbursements]]/'[1]1.) CLM Reference'!$B$5</f>
        <v>0</v>
      </c>
      <c r="L895" s="40">
        <v>0</v>
      </c>
      <c r="M895" s="39">
        <f>Table3[[#This Row],[C&amp;I CLM $ Collected]]/'[1]1.) CLM Reference'!$B$4</f>
        <v>0</v>
      </c>
      <c r="N895" s="48">
        <v>0</v>
      </c>
      <c r="O895" s="39">
        <f>Table3[[#This Row],[C&amp;I Incentive Disbursements]]/'[1]1.) CLM Reference'!$B$5</f>
        <v>0</v>
      </c>
    </row>
    <row r="896" spans="1:15" x14ac:dyDescent="0.25">
      <c r="A896" s="47">
        <v>9005290100</v>
      </c>
      <c r="B896" t="s">
        <v>1781</v>
      </c>
      <c r="C896" t="s">
        <v>1774</v>
      </c>
      <c r="D896" s="46">
        <f>Table3[[#This Row],[Residential CLM $ Collected]]+Table3[[#This Row],[C&amp;I CLM $ Collected]]</f>
        <v>1407.5548199999998</v>
      </c>
      <c r="E896" s="39">
        <f>Table3[[#This Row],[CLM $ Collected ]]/'[1]1.) CLM Reference'!$B$4</f>
        <v>1.3298032963753985E-5</v>
      </c>
      <c r="F896" s="46">
        <f>Table3[[#This Row],[Residential Incentive Disbursements]]+Table3[[#This Row],[C&amp;I Incentive Disbursements]]</f>
        <v>0</v>
      </c>
      <c r="G896" s="39">
        <f>Table3[[#This Row],[Incentive Disbursements]]/'[1]1.) CLM Reference'!$B$5</f>
        <v>0</v>
      </c>
      <c r="H896" s="46">
        <v>1407.5548199999998</v>
      </c>
      <c r="I896" s="39">
        <f>Table3[[#This Row],[Residential CLM $ Collected]]/'[1]1.) CLM Reference'!$B$4</f>
        <v>1.3298032963753985E-5</v>
      </c>
      <c r="J896" s="48">
        <v>0</v>
      </c>
      <c r="K896" s="39">
        <f>Table3[[#This Row],[Residential Incentive Disbursements]]/'[1]1.) CLM Reference'!$B$5</f>
        <v>0</v>
      </c>
      <c r="L896" s="40">
        <v>0</v>
      </c>
      <c r="M896" s="39">
        <f>Table3[[#This Row],[C&amp;I CLM $ Collected]]/'[1]1.) CLM Reference'!$B$4</f>
        <v>0</v>
      </c>
      <c r="N896" s="48">
        <v>0</v>
      </c>
      <c r="O896" s="39">
        <f>Table3[[#This Row],[C&amp;I Incentive Disbursements]]/'[1]1.) CLM Reference'!$B$5</f>
        <v>0</v>
      </c>
    </row>
    <row r="897" spans="1:15" x14ac:dyDescent="0.25">
      <c r="A897" s="47">
        <v>9005293100</v>
      </c>
      <c r="B897" t="s">
        <v>1781</v>
      </c>
      <c r="C897" t="s">
        <v>1774</v>
      </c>
      <c r="D897" s="46">
        <f>Table3[[#This Row],[Residential CLM $ Collected]]+Table3[[#This Row],[C&amp;I CLM $ Collected]]</f>
        <v>4267.7636400000001</v>
      </c>
      <c r="E897" s="39">
        <f>Table3[[#This Row],[CLM $ Collected ]]/'[1]1.) CLM Reference'!$B$4</f>
        <v>4.032017848244852E-5</v>
      </c>
      <c r="F897" s="46">
        <f>Table3[[#This Row],[Residential Incentive Disbursements]]+Table3[[#This Row],[C&amp;I Incentive Disbursements]]</f>
        <v>1541.77</v>
      </c>
      <c r="G897" s="39">
        <f>Table3[[#This Row],[Incentive Disbursements]]/'[1]1.) CLM Reference'!$B$5</f>
        <v>1.7387655665765935E-5</v>
      </c>
      <c r="H897" s="46">
        <v>4267.7636400000001</v>
      </c>
      <c r="I897" s="39">
        <f>Table3[[#This Row],[Residential CLM $ Collected]]/'[1]1.) CLM Reference'!$B$4</f>
        <v>4.032017848244852E-5</v>
      </c>
      <c r="J897" s="48">
        <v>1541.77</v>
      </c>
      <c r="K897" s="39">
        <f>Table3[[#This Row],[Residential Incentive Disbursements]]/'[1]1.) CLM Reference'!$B$5</f>
        <v>1.7387655665765935E-5</v>
      </c>
      <c r="L897" s="40">
        <v>0</v>
      </c>
      <c r="M897" s="39">
        <f>Table3[[#This Row],[C&amp;I CLM $ Collected]]/'[1]1.) CLM Reference'!$B$4</f>
        <v>0</v>
      </c>
      <c r="N897" s="48">
        <v>0</v>
      </c>
      <c r="O897" s="39">
        <f>Table3[[#This Row],[C&amp;I Incentive Disbursements]]/'[1]1.) CLM Reference'!$B$5</f>
        <v>0</v>
      </c>
    </row>
    <row r="898" spans="1:15" x14ac:dyDescent="0.25">
      <c r="A898" s="47">
        <v>9005310700</v>
      </c>
      <c r="B898" t="s">
        <v>1781</v>
      </c>
      <c r="C898" t="s">
        <v>1774</v>
      </c>
      <c r="D898" s="46">
        <f>Table3[[#This Row],[Residential CLM $ Collected]]+Table3[[#This Row],[C&amp;I CLM $ Collected]]</f>
        <v>321.36993000000001</v>
      </c>
      <c r="E898" s="39">
        <f>Table3[[#This Row],[CLM $ Collected ]]/'[1]1.) CLM Reference'!$B$4</f>
        <v>3.036178670965946E-6</v>
      </c>
      <c r="F898" s="46">
        <f>Table3[[#This Row],[Residential Incentive Disbursements]]+Table3[[#This Row],[C&amp;I Incentive Disbursements]]</f>
        <v>0</v>
      </c>
      <c r="G898" s="39">
        <f>Table3[[#This Row],[Incentive Disbursements]]/'[1]1.) CLM Reference'!$B$5</f>
        <v>0</v>
      </c>
      <c r="H898" s="46">
        <v>321.36993000000001</v>
      </c>
      <c r="I898" s="39">
        <f>Table3[[#This Row],[Residential CLM $ Collected]]/'[1]1.) CLM Reference'!$B$4</f>
        <v>3.036178670965946E-6</v>
      </c>
      <c r="J898" s="48">
        <v>0</v>
      </c>
      <c r="K898" s="39">
        <f>Table3[[#This Row],[Residential Incentive Disbursements]]/'[1]1.) CLM Reference'!$B$5</f>
        <v>0</v>
      </c>
      <c r="L898" s="40">
        <v>0</v>
      </c>
      <c r="M898" s="39">
        <f>Table3[[#This Row],[C&amp;I CLM $ Collected]]/'[1]1.) CLM Reference'!$B$4</f>
        <v>0</v>
      </c>
      <c r="N898" s="48">
        <v>0</v>
      </c>
      <c r="O898" s="39">
        <f>Table3[[#This Row],[C&amp;I Incentive Disbursements]]/'[1]1.) CLM Reference'!$B$5</f>
        <v>0</v>
      </c>
    </row>
    <row r="899" spans="1:15" x14ac:dyDescent="0.25">
      <c r="A899" s="47">
        <v>9005320100</v>
      </c>
      <c r="B899" t="s">
        <v>1781</v>
      </c>
      <c r="C899" t="s">
        <v>1774</v>
      </c>
      <c r="D899" s="46">
        <f>Table3[[#This Row],[Residential CLM $ Collected]]+Table3[[#This Row],[C&amp;I CLM $ Collected]]</f>
        <v>195133.57674299943</v>
      </c>
      <c r="E899" s="39">
        <f>Table3[[#This Row],[CLM $ Collected ]]/'[1]1.) CLM Reference'!$B$4</f>
        <v>1.8435464814532941E-3</v>
      </c>
      <c r="F899" s="46">
        <f>Table3[[#This Row],[Residential Incentive Disbursements]]+Table3[[#This Row],[C&amp;I Incentive Disbursements]]</f>
        <v>67265.339999999909</v>
      </c>
      <c r="G899" s="39">
        <f>Table3[[#This Row],[Incentive Disbursements]]/'[1]1.) CLM Reference'!$B$5</f>
        <v>7.5859990151622516E-4</v>
      </c>
      <c r="H899" s="46">
        <v>132764.29626599944</v>
      </c>
      <c r="I899" s="39">
        <f>Table3[[#This Row],[Residential CLM $ Collected]]/'[1]1.) CLM Reference'!$B$4</f>
        <v>1.2543056675795128E-3</v>
      </c>
      <c r="J899" s="48">
        <v>55568.339999999902</v>
      </c>
      <c r="K899" s="39">
        <f>Table3[[#This Row],[Residential Incentive Disbursements]]/'[1]1.) CLM Reference'!$B$5</f>
        <v>6.2668437045616799E-4</v>
      </c>
      <c r="L899" s="40">
        <v>62369.280476999993</v>
      </c>
      <c r="M899" s="39">
        <f>Table3[[#This Row],[C&amp;I CLM $ Collected]]/'[1]1.) CLM Reference'!$B$4</f>
        <v>5.892408138737814E-4</v>
      </c>
      <c r="N899" s="48">
        <v>11697</v>
      </c>
      <c r="O899" s="39">
        <f>Table3[[#This Row],[C&amp;I Incentive Disbursements]]/'[1]1.) CLM Reference'!$B$5</f>
        <v>1.3191553106005704E-4</v>
      </c>
    </row>
    <row r="900" spans="1:15" x14ac:dyDescent="0.25">
      <c r="A900" s="47">
        <v>9005320200</v>
      </c>
      <c r="B900" t="s">
        <v>1781</v>
      </c>
      <c r="C900" t="s">
        <v>1774</v>
      </c>
      <c r="D900" s="46">
        <f>Table3[[#This Row],[Residential CLM $ Collected]]+Table3[[#This Row],[C&amp;I CLM $ Collected]]</f>
        <v>62096.971356000002</v>
      </c>
      <c r="E900" s="39">
        <f>Table3[[#This Row],[CLM $ Collected ]]/'[1]1.) CLM Reference'!$B$4</f>
        <v>5.8666814273093475E-4</v>
      </c>
      <c r="F900" s="46">
        <f>Table3[[#This Row],[Residential Incentive Disbursements]]+Table3[[#This Row],[C&amp;I Incentive Disbursements]]</f>
        <v>11737.139999999899</v>
      </c>
      <c r="G900" s="39">
        <f>Table3[[#This Row],[Incentive Disbursements]]/'[1]1.) CLM Reference'!$B$5</f>
        <v>1.3236821887887702E-4</v>
      </c>
      <c r="H900" s="46">
        <v>62096.971356000002</v>
      </c>
      <c r="I900" s="39">
        <f>Table3[[#This Row],[Residential CLM $ Collected]]/'[1]1.) CLM Reference'!$B$4</f>
        <v>5.8666814273093475E-4</v>
      </c>
      <c r="J900" s="48">
        <v>11737.139999999899</v>
      </c>
      <c r="K900" s="39">
        <f>Table3[[#This Row],[Residential Incentive Disbursements]]/'[1]1.) CLM Reference'!$B$5</f>
        <v>1.3236821887887702E-4</v>
      </c>
      <c r="L900" s="40">
        <v>0</v>
      </c>
      <c r="M900" s="39">
        <f>Table3[[#This Row],[C&amp;I CLM $ Collected]]/'[1]1.) CLM Reference'!$B$4</f>
        <v>0</v>
      </c>
      <c r="N900" s="48">
        <v>0</v>
      </c>
      <c r="O900" s="39">
        <f>Table3[[#This Row],[C&amp;I Incentive Disbursements]]/'[1]1.) CLM Reference'!$B$5</f>
        <v>0</v>
      </c>
    </row>
    <row r="901" spans="1:15" x14ac:dyDescent="0.25">
      <c r="A901" s="47">
        <v>9013881500</v>
      </c>
      <c r="B901" t="s">
        <v>1780</v>
      </c>
      <c r="C901" t="s">
        <v>1774</v>
      </c>
      <c r="D901" s="46">
        <f>Table3[[#This Row],[Residential CLM $ Collected]]+Table3[[#This Row],[C&amp;I CLM $ Collected]]</f>
        <v>2300.1148800000001</v>
      </c>
      <c r="E901" s="39">
        <f>Table3[[#This Row],[CLM $ Collected ]]/'[1]1.) CLM Reference'!$B$4</f>
        <v>2.1730594830161605E-5</v>
      </c>
      <c r="F901" s="46">
        <f>Table3[[#This Row],[Residential Incentive Disbursements]]+Table3[[#This Row],[C&amp;I Incentive Disbursements]]</f>
        <v>0</v>
      </c>
      <c r="G901" s="39">
        <f>Table3[[#This Row],[Incentive Disbursements]]/'[1]1.) CLM Reference'!$B$5</f>
        <v>0</v>
      </c>
      <c r="H901" s="46">
        <v>2300.1148800000001</v>
      </c>
      <c r="I901" s="39">
        <f>Table3[[#This Row],[Residential CLM $ Collected]]/'[1]1.) CLM Reference'!$B$4</f>
        <v>2.1730594830161605E-5</v>
      </c>
      <c r="J901" s="48">
        <v>0</v>
      </c>
      <c r="K901" s="39">
        <f>Table3[[#This Row],[Residential Incentive Disbursements]]/'[1]1.) CLM Reference'!$B$5</f>
        <v>0</v>
      </c>
      <c r="L901" s="40">
        <v>0</v>
      </c>
      <c r="M901" s="39">
        <f>Table3[[#This Row],[C&amp;I CLM $ Collected]]/'[1]1.) CLM Reference'!$B$4</f>
        <v>0</v>
      </c>
      <c r="N901" s="48">
        <v>0</v>
      </c>
      <c r="O901" s="39">
        <f>Table3[[#This Row],[C&amp;I Incentive Disbursements]]/'[1]1.) CLM Reference'!$B$5</f>
        <v>0</v>
      </c>
    </row>
    <row r="902" spans="1:15" x14ac:dyDescent="0.25">
      <c r="A902" s="47">
        <v>9015800300</v>
      </c>
      <c r="B902" t="s">
        <v>1780</v>
      </c>
      <c r="C902" t="s">
        <v>1774</v>
      </c>
      <c r="D902" s="46">
        <f>Table3[[#This Row],[Residential CLM $ Collected]]+Table3[[#This Row],[C&amp;I CLM $ Collected]]</f>
        <v>35352.528245999936</v>
      </c>
      <c r="E902" s="39">
        <f>Table3[[#This Row],[CLM $ Collected ]]/'[1]1.) CLM Reference'!$B$4</f>
        <v>3.3399699911322177E-4</v>
      </c>
      <c r="F902" s="46">
        <f>Table3[[#This Row],[Residential Incentive Disbursements]]+Table3[[#This Row],[C&amp;I Incentive Disbursements]]</f>
        <v>13793.82</v>
      </c>
      <c r="G902" s="39">
        <f>Table3[[#This Row],[Incentive Disbursements]]/'[1]1.) CLM Reference'!$B$5</f>
        <v>1.5556288712035874E-4</v>
      </c>
      <c r="H902" s="46">
        <v>35352.528245999936</v>
      </c>
      <c r="I902" s="39">
        <f>Table3[[#This Row],[Residential CLM $ Collected]]/'[1]1.) CLM Reference'!$B$4</f>
        <v>3.3399699911322177E-4</v>
      </c>
      <c r="J902" s="48">
        <v>13793.82</v>
      </c>
      <c r="K902" s="39">
        <f>Table3[[#This Row],[Residential Incentive Disbursements]]/'[1]1.) CLM Reference'!$B$5</f>
        <v>1.5556288712035874E-4</v>
      </c>
      <c r="L902" s="40">
        <v>0</v>
      </c>
      <c r="M902" s="39">
        <f>Table3[[#This Row],[C&amp;I CLM $ Collected]]/'[1]1.) CLM Reference'!$B$4</f>
        <v>0</v>
      </c>
      <c r="N902" s="48">
        <v>0</v>
      </c>
      <c r="O902" s="39">
        <f>Table3[[#This Row],[C&amp;I Incentive Disbursements]]/'[1]1.) CLM Reference'!$B$5</f>
        <v>0</v>
      </c>
    </row>
    <row r="903" spans="1:15" x14ac:dyDescent="0.25">
      <c r="A903" s="47">
        <v>9015800400</v>
      </c>
      <c r="B903" t="s">
        <v>1780</v>
      </c>
      <c r="C903" t="s">
        <v>1774</v>
      </c>
      <c r="D903" s="46">
        <f>Table3[[#This Row],[Residential CLM $ Collected]]+Table3[[#This Row],[C&amp;I CLM $ Collected]]</f>
        <v>44905.000076999946</v>
      </c>
      <c r="E903" s="39">
        <f>Table3[[#This Row],[CLM $ Collected ]]/'[1]1.) CLM Reference'!$B$4</f>
        <v>4.2424505445643715E-4</v>
      </c>
      <c r="F903" s="46">
        <f>Table3[[#This Row],[Residential Incentive Disbursements]]+Table3[[#This Row],[C&amp;I Incentive Disbursements]]</f>
        <v>7358.69</v>
      </c>
      <c r="G903" s="39">
        <f>Table3[[#This Row],[Incentive Disbursements]]/'[1]1.) CLM Reference'!$B$5</f>
        <v>8.2989270689606839E-5</v>
      </c>
      <c r="H903" s="46">
        <v>44905.000076999946</v>
      </c>
      <c r="I903" s="39">
        <f>Table3[[#This Row],[Residential CLM $ Collected]]/'[1]1.) CLM Reference'!$B$4</f>
        <v>4.2424505445643715E-4</v>
      </c>
      <c r="J903" s="48">
        <v>7358.69</v>
      </c>
      <c r="K903" s="39">
        <f>Table3[[#This Row],[Residential Incentive Disbursements]]/'[1]1.) CLM Reference'!$B$5</f>
        <v>8.2989270689606839E-5</v>
      </c>
      <c r="L903" s="40">
        <v>0</v>
      </c>
      <c r="M903" s="39">
        <f>Table3[[#This Row],[C&amp;I CLM $ Collected]]/'[1]1.) CLM Reference'!$B$4</f>
        <v>0</v>
      </c>
      <c r="N903" s="48">
        <v>0</v>
      </c>
      <c r="O903" s="39">
        <f>Table3[[#This Row],[C&amp;I Incentive Disbursements]]/'[1]1.) CLM Reference'!$B$5</f>
        <v>0</v>
      </c>
    </row>
    <row r="904" spans="1:15" x14ac:dyDescent="0.25">
      <c r="A904" s="47">
        <v>9015800500</v>
      </c>
      <c r="B904" t="s">
        <v>1780</v>
      </c>
      <c r="C904" t="s">
        <v>1774</v>
      </c>
      <c r="D904" s="46">
        <f>Table3[[#This Row],[Residential CLM $ Collected]]+Table3[[#This Row],[C&amp;I CLM $ Collected]]</f>
        <v>327272.51226600003</v>
      </c>
      <c r="E904" s="39">
        <f>Table3[[#This Row],[CLM $ Collected ]]/'[1]1.) CLM Reference'!$B$4</f>
        <v>3.0919439828594737E-3</v>
      </c>
      <c r="F904" s="46">
        <f>Table3[[#This Row],[Residential Incentive Disbursements]]+Table3[[#This Row],[C&amp;I Incentive Disbursements]]</f>
        <v>416828.86</v>
      </c>
      <c r="G904" s="39">
        <f>Table3[[#This Row],[Incentive Disbursements]]/'[1]1.) CLM Reference'!$B$5</f>
        <v>4.7008806042624744E-3</v>
      </c>
      <c r="H904" s="46">
        <v>178785.103581</v>
      </c>
      <c r="I904" s="39">
        <f>Table3[[#This Row],[Residential CLM $ Collected]]/'[1]1.) CLM Reference'!$B$4</f>
        <v>1.689092436803498E-3</v>
      </c>
      <c r="J904" s="48">
        <v>369935.56</v>
      </c>
      <c r="K904" s="39">
        <f>Table3[[#This Row],[Residential Incentive Disbursements]]/'[1]1.) CLM Reference'!$B$5</f>
        <v>4.1720309357441733E-3</v>
      </c>
      <c r="L904" s="40">
        <v>148487.408685</v>
      </c>
      <c r="M904" s="39">
        <f>Table3[[#This Row],[C&amp;I CLM $ Collected]]/'[1]1.) CLM Reference'!$B$4</f>
        <v>1.4028515460559753E-3</v>
      </c>
      <c r="N904" s="48">
        <v>46893.3</v>
      </c>
      <c r="O904" s="39">
        <f>Table3[[#This Row],[C&amp;I Incentive Disbursements]]/'[1]1.) CLM Reference'!$B$5</f>
        <v>5.2884966851830155E-4</v>
      </c>
    </row>
    <row r="905" spans="1:15" x14ac:dyDescent="0.25">
      <c r="A905" s="47">
        <v>9015800600</v>
      </c>
      <c r="B905" t="s">
        <v>1780</v>
      </c>
      <c r="C905" t="s">
        <v>1774</v>
      </c>
      <c r="D905" s="46">
        <f>Table3[[#This Row],[Residential CLM $ Collected]]+Table3[[#This Row],[C&amp;I CLM $ Collected]]</f>
        <v>47664.237536999943</v>
      </c>
      <c r="E905" s="39">
        <f>Table3[[#This Row],[CLM $ Collected ]]/'[1]1.) CLM Reference'!$B$4</f>
        <v>4.5031326165983744E-4</v>
      </c>
      <c r="F905" s="46">
        <f>Table3[[#This Row],[Residential Incentive Disbursements]]+Table3[[#This Row],[C&amp;I Incentive Disbursements]]</f>
        <v>208.13</v>
      </c>
      <c r="G905" s="39">
        <f>Table3[[#This Row],[Incentive Disbursements]]/'[1]1.) CLM Reference'!$B$5</f>
        <v>2.3472325792536269E-6</v>
      </c>
      <c r="H905" s="46">
        <v>47664.237536999943</v>
      </c>
      <c r="I905" s="39">
        <f>Table3[[#This Row],[Residential CLM $ Collected]]/'[1]1.) CLM Reference'!$B$4</f>
        <v>4.5031326165983744E-4</v>
      </c>
      <c r="J905" s="48">
        <v>208.13</v>
      </c>
      <c r="K905" s="39">
        <f>Table3[[#This Row],[Residential Incentive Disbursements]]/'[1]1.) CLM Reference'!$B$5</f>
        <v>2.3472325792536269E-6</v>
      </c>
      <c r="L905" s="40">
        <v>0</v>
      </c>
      <c r="M905" s="39">
        <f>Table3[[#This Row],[C&amp;I CLM $ Collected]]/'[1]1.) CLM Reference'!$B$4</f>
        <v>0</v>
      </c>
      <c r="N905" s="48">
        <v>0</v>
      </c>
      <c r="O905" s="39">
        <f>Table3[[#This Row],[C&amp;I Incentive Disbursements]]/'[1]1.) CLM Reference'!$B$5</f>
        <v>0</v>
      </c>
    </row>
    <row r="906" spans="1:15" x14ac:dyDescent="0.25">
      <c r="A906" s="47">
        <v>9015800700</v>
      </c>
      <c r="B906" t="s">
        <v>1780</v>
      </c>
      <c r="C906" t="s">
        <v>1774</v>
      </c>
      <c r="D906" s="46">
        <f>Table3[[#This Row],[Residential CLM $ Collected]]+Table3[[#This Row],[C&amp;I CLM $ Collected]]</f>
        <v>32319.406539</v>
      </c>
      <c r="E906" s="39">
        <f>Table3[[#This Row],[CLM $ Collected ]]/'[1]1.) CLM Reference'!$B$4</f>
        <v>3.0534123958638295E-4</v>
      </c>
      <c r="F906" s="46">
        <f>Table3[[#This Row],[Residential Incentive Disbursements]]+Table3[[#This Row],[C&amp;I Incentive Disbursements]]</f>
        <v>4299.05</v>
      </c>
      <c r="G906" s="39">
        <f>Table3[[#This Row],[Incentive Disbursements]]/'[1]1.) CLM Reference'!$B$5</f>
        <v>4.8483496948254956E-5</v>
      </c>
      <c r="H906" s="46">
        <v>32319.406539</v>
      </c>
      <c r="I906" s="39">
        <f>Table3[[#This Row],[Residential CLM $ Collected]]/'[1]1.) CLM Reference'!$B$4</f>
        <v>3.0534123958638295E-4</v>
      </c>
      <c r="J906" s="48">
        <v>4299.05</v>
      </c>
      <c r="K906" s="39">
        <f>Table3[[#This Row],[Residential Incentive Disbursements]]/'[1]1.) CLM Reference'!$B$5</f>
        <v>4.8483496948254956E-5</v>
      </c>
      <c r="L906" s="40">
        <v>0</v>
      </c>
      <c r="M906" s="39">
        <f>Table3[[#This Row],[C&amp;I CLM $ Collected]]/'[1]1.) CLM Reference'!$B$4</f>
        <v>0</v>
      </c>
      <c r="N906" s="48">
        <v>0</v>
      </c>
      <c r="O906" s="39">
        <f>Table3[[#This Row],[C&amp;I Incentive Disbursements]]/'[1]1.) CLM Reference'!$B$5</f>
        <v>0</v>
      </c>
    </row>
    <row r="907" spans="1:15" x14ac:dyDescent="0.25">
      <c r="A907" s="47">
        <v>9015815000</v>
      </c>
      <c r="B907" t="s">
        <v>1780</v>
      </c>
      <c r="C907" t="s">
        <v>1774</v>
      </c>
      <c r="D907" s="46">
        <f>Table3[[#This Row],[Residential CLM $ Collected]]+Table3[[#This Row],[C&amp;I CLM $ Collected]]</f>
        <v>299.63682</v>
      </c>
      <c r="E907" s="39">
        <f>Table3[[#This Row],[CLM $ Collected ]]/'[1]1.) CLM Reference'!$B$4</f>
        <v>2.8308526622887907E-6</v>
      </c>
      <c r="F907" s="46">
        <f>Table3[[#This Row],[Residential Incentive Disbursements]]+Table3[[#This Row],[C&amp;I Incentive Disbursements]]</f>
        <v>0</v>
      </c>
      <c r="G907" s="39">
        <f>Table3[[#This Row],[Incentive Disbursements]]/'[1]1.) CLM Reference'!$B$5</f>
        <v>0</v>
      </c>
      <c r="H907" s="46">
        <v>299.63682</v>
      </c>
      <c r="I907" s="39">
        <f>Table3[[#This Row],[Residential CLM $ Collected]]/'[1]1.) CLM Reference'!$B$4</f>
        <v>2.8308526622887907E-6</v>
      </c>
      <c r="J907" s="48">
        <v>0</v>
      </c>
      <c r="K907" s="39">
        <f>Table3[[#This Row],[Residential Incentive Disbursements]]/'[1]1.) CLM Reference'!$B$5</f>
        <v>0</v>
      </c>
      <c r="L907" s="40">
        <v>0</v>
      </c>
      <c r="M907" s="39">
        <f>Table3[[#This Row],[C&amp;I CLM $ Collected]]/'[1]1.) CLM Reference'!$B$4</f>
        <v>0</v>
      </c>
      <c r="N907" s="48">
        <v>0</v>
      </c>
      <c r="O907" s="39">
        <f>Table3[[#This Row],[C&amp;I Incentive Disbursements]]/'[1]1.) CLM Reference'!$B$5</f>
        <v>0</v>
      </c>
    </row>
    <row r="908" spans="1:15" x14ac:dyDescent="0.25">
      <c r="A908" s="47">
        <v>9015825000</v>
      </c>
      <c r="B908" t="s">
        <v>1780</v>
      </c>
      <c r="C908" t="s">
        <v>1774</v>
      </c>
      <c r="D908" s="46">
        <f>Table3[[#This Row],[Residential CLM $ Collected]]+Table3[[#This Row],[C&amp;I CLM $ Collected]]</f>
        <v>167.42943</v>
      </c>
      <c r="E908" s="39">
        <f>Table3[[#This Row],[CLM $ Collected ]]/'[1]1.) CLM Reference'!$B$4</f>
        <v>1.5818084294880541E-6</v>
      </c>
      <c r="F908" s="46">
        <f>Table3[[#This Row],[Residential Incentive Disbursements]]+Table3[[#This Row],[C&amp;I Incentive Disbursements]]</f>
        <v>0</v>
      </c>
      <c r="G908" s="39">
        <f>Table3[[#This Row],[Incentive Disbursements]]/'[1]1.) CLM Reference'!$B$5</f>
        <v>0</v>
      </c>
      <c r="H908" s="46">
        <v>167.42943</v>
      </c>
      <c r="I908" s="39">
        <f>Table3[[#This Row],[Residential CLM $ Collected]]/'[1]1.) CLM Reference'!$B$4</f>
        <v>1.5818084294880541E-6</v>
      </c>
      <c r="J908" s="48">
        <v>0</v>
      </c>
      <c r="K908" s="39">
        <f>Table3[[#This Row],[Residential Incentive Disbursements]]/'[1]1.) CLM Reference'!$B$5</f>
        <v>0</v>
      </c>
      <c r="L908" s="40">
        <v>0</v>
      </c>
      <c r="M908" s="39">
        <f>Table3[[#This Row],[C&amp;I CLM $ Collected]]/'[1]1.) CLM Reference'!$B$4</f>
        <v>0</v>
      </c>
      <c r="N908" s="48">
        <v>0</v>
      </c>
      <c r="O908" s="39">
        <f>Table3[[#This Row],[C&amp;I Incentive Disbursements]]/'[1]1.) CLM Reference'!$B$5</f>
        <v>0</v>
      </c>
    </row>
    <row r="909" spans="1:15" x14ac:dyDescent="0.25">
      <c r="A909" s="47">
        <v>9003470100</v>
      </c>
      <c r="B909" t="s">
        <v>1779</v>
      </c>
      <c r="C909" t="s">
        <v>1774</v>
      </c>
      <c r="D909" s="46">
        <f>Table3[[#This Row],[Residential CLM $ Collected]]+Table3[[#This Row],[C&amp;I CLM $ Collected]]</f>
        <v>275.10273000000001</v>
      </c>
      <c r="E909" s="39">
        <f>Table3[[#This Row],[CLM $ Collected ]]/'[1]1.) CLM Reference'!$B$4</f>
        <v>2.5990640790521485E-6</v>
      </c>
      <c r="F909" s="46">
        <f>Table3[[#This Row],[Residential Incentive Disbursements]]+Table3[[#This Row],[C&amp;I Incentive Disbursements]]</f>
        <v>0</v>
      </c>
      <c r="G909" s="39">
        <f>Table3[[#This Row],[Incentive Disbursements]]/'[1]1.) CLM Reference'!$B$5</f>
        <v>0</v>
      </c>
      <c r="H909" s="46">
        <v>275.10273000000001</v>
      </c>
      <c r="I909" s="39">
        <f>Table3[[#This Row],[Residential CLM $ Collected]]/'[1]1.) CLM Reference'!$B$4</f>
        <v>2.5990640790521485E-6</v>
      </c>
      <c r="J909" s="48">
        <v>0</v>
      </c>
      <c r="K909" s="39">
        <f>Table3[[#This Row],[Residential Incentive Disbursements]]/'[1]1.) CLM Reference'!$B$5</f>
        <v>0</v>
      </c>
      <c r="L909" s="40">
        <v>0</v>
      </c>
      <c r="M909" s="39">
        <f>Table3[[#This Row],[C&amp;I CLM $ Collected]]/'[1]1.) CLM Reference'!$B$4</f>
        <v>0</v>
      </c>
      <c r="N909" s="48">
        <v>0</v>
      </c>
      <c r="O909" s="39">
        <f>Table3[[#This Row],[C&amp;I Incentive Disbursements]]/'[1]1.) CLM Reference'!$B$5</f>
        <v>0</v>
      </c>
    </row>
    <row r="910" spans="1:15" x14ac:dyDescent="0.25">
      <c r="A910" s="47">
        <v>9003471400</v>
      </c>
      <c r="B910" t="s">
        <v>1779</v>
      </c>
      <c r="C910" t="s">
        <v>1774</v>
      </c>
      <c r="D910" s="46">
        <f>Table3[[#This Row],[Residential CLM $ Collected]]+Table3[[#This Row],[C&amp;I CLM $ Collected]]</f>
        <v>87.930359999999993</v>
      </c>
      <c r="E910" s="39">
        <f>Table3[[#This Row],[CLM $ Collected ]]/'[1]1.) CLM Reference'!$B$4</f>
        <v>8.3073199649499617E-7</v>
      </c>
      <c r="F910" s="46">
        <f>Table3[[#This Row],[Residential Incentive Disbursements]]+Table3[[#This Row],[C&amp;I Incentive Disbursements]]</f>
        <v>0</v>
      </c>
      <c r="G910" s="39">
        <f>Table3[[#This Row],[Incentive Disbursements]]/'[1]1.) CLM Reference'!$B$5</f>
        <v>0</v>
      </c>
      <c r="H910" s="46">
        <v>87.930359999999993</v>
      </c>
      <c r="I910" s="39">
        <f>Table3[[#This Row],[Residential CLM $ Collected]]/'[1]1.) CLM Reference'!$B$4</f>
        <v>8.3073199649499617E-7</v>
      </c>
      <c r="J910" s="48">
        <v>0</v>
      </c>
      <c r="K910" s="39">
        <f>Table3[[#This Row],[Residential Incentive Disbursements]]/'[1]1.) CLM Reference'!$B$5</f>
        <v>0</v>
      </c>
      <c r="L910" s="40">
        <v>0</v>
      </c>
      <c r="M910" s="39">
        <f>Table3[[#This Row],[C&amp;I CLM $ Collected]]/'[1]1.) CLM Reference'!$B$4</f>
        <v>0</v>
      </c>
      <c r="N910" s="48">
        <v>0</v>
      </c>
      <c r="O910" s="39">
        <f>Table3[[#This Row],[C&amp;I Incentive Disbursements]]/'[1]1.) CLM Reference'!$B$5</f>
        <v>0</v>
      </c>
    </row>
    <row r="911" spans="1:15" x14ac:dyDescent="0.25">
      <c r="A911" s="47">
        <v>9003473100</v>
      </c>
      <c r="B911" t="s">
        <v>1779</v>
      </c>
      <c r="C911" t="s">
        <v>1774</v>
      </c>
      <c r="D911" s="46">
        <f>Table3[[#This Row],[Residential CLM $ Collected]]+Table3[[#This Row],[C&amp;I CLM $ Collected]]</f>
        <v>382918.06803600001</v>
      </c>
      <c r="E911" s="39">
        <f>Table3[[#This Row],[CLM $ Collected ]]/'[1]1.) CLM Reference'!$B$4</f>
        <v>3.6176616489862327E-3</v>
      </c>
      <c r="F911" s="46">
        <f>Table3[[#This Row],[Residential Incentive Disbursements]]+Table3[[#This Row],[C&amp;I Incentive Disbursements]]</f>
        <v>471349.62</v>
      </c>
      <c r="G911" s="39">
        <f>Table3[[#This Row],[Incentive Disbursements]]/'[1]1.) CLM Reference'!$B$5</f>
        <v>5.3157506571989473E-3</v>
      </c>
      <c r="H911" s="46">
        <v>205878.05437499998</v>
      </c>
      <c r="I911" s="39">
        <f>Table3[[#This Row],[Residential CLM $ Collected]]/'[1]1.) CLM Reference'!$B$4</f>
        <v>1.9450561460848006E-3</v>
      </c>
      <c r="J911" s="48">
        <v>325077.23</v>
      </c>
      <c r="K911" s="39">
        <f>Table3[[#This Row],[Residential Incentive Disbursements]]/'[1]1.) CLM Reference'!$B$5</f>
        <v>3.6661310960915024E-3</v>
      </c>
      <c r="L911" s="40">
        <v>177040.013661</v>
      </c>
      <c r="M911" s="39">
        <f>Table3[[#This Row],[C&amp;I CLM $ Collected]]/'[1]1.) CLM Reference'!$B$4</f>
        <v>1.6726055029014316E-3</v>
      </c>
      <c r="N911" s="48">
        <v>146272.39000000001</v>
      </c>
      <c r="O911" s="39">
        <f>Table3[[#This Row],[C&amp;I Incentive Disbursements]]/'[1]1.) CLM Reference'!$B$5</f>
        <v>1.6496195611074445E-3</v>
      </c>
    </row>
    <row r="912" spans="1:15" x14ac:dyDescent="0.25">
      <c r="A912" s="47">
        <v>9003473400</v>
      </c>
      <c r="B912" t="s">
        <v>1779</v>
      </c>
      <c r="C912" t="s">
        <v>1774</v>
      </c>
      <c r="D912" s="46">
        <f>Table3[[#This Row],[Residential CLM $ Collected]]+Table3[[#This Row],[C&amp;I CLM $ Collected]]</f>
        <v>26180.050743</v>
      </c>
      <c r="E912" s="39">
        <f>Table3[[#This Row],[CLM $ Collected ]]/'[1]1.) CLM Reference'!$B$4</f>
        <v>2.4733898305514385E-4</v>
      </c>
      <c r="F912" s="46">
        <f>Table3[[#This Row],[Residential Incentive Disbursements]]+Table3[[#This Row],[C&amp;I Incentive Disbursements]]</f>
        <v>13924.039999999901</v>
      </c>
      <c r="G912" s="39">
        <f>Table3[[#This Row],[Incentive Disbursements]]/'[1]1.) CLM Reference'!$B$5</f>
        <v>1.5703147226651823E-4</v>
      </c>
      <c r="H912" s="46">
        <v>26180.050743</v>
      </c>
      <c r="I912" s="39">
        <f>Table3[[#This Row],[Residential CLM $ Collected]]/'[1]1.) CLM Reference'!$B$4</f>
        <v>2.4733898305514385E-4</v>
      </c>
      <c r="J912" s="48">
        <v>13924.039999999901</v>
      </c>
      <c r="K912" s="39">
        <f>Table3[[#This Row],[Residential Incentive Disbursements]]/'[1]1.) CLM Reference'!$B$5</f>
        <v>1.5703147226651823E-4</v>
      </c>
      <c r="L912" s="40">
        <v>0</v>
      </c>
      <c r="M912" s="39">
        <f>Table3[[#This Row],[C&amp;I CLM $ Collected]]/'[1]1.) CLM Reference'!$B$4</f>
        <v>0</v>
      </c>
      <c r="N912" s="48">
        <v>0</v>
      </c>
      <c r="O912" s="39">
        <f>Table3[[#This Row],[C&amp;I Incentive Disbursements]]/'[1]1.) CLM Reference'!$B$5</f>
        <v>0</v>
      </c>
    </row>
    <row r="913" spans="1:15" x14ac:dyDescent="0.25">
      <c r="A913" s="47">
        <v>9003473501</v>
      </c>
      <c r="B913" t="s">
        <v>1779</v>
      </c>
      <c r="C913" t="s">
        <v>1774</v>
      </c>
      <c r="D913" s="46">
        <f>Table3[[#This Row],[Residential CLM $ Collected]]+Table3[[#This Row],[C&amp;I CLM $ Collected]]</f>
        <v>66020.720220000003</v>
      </c>
      <c r="E913" s="39">
        <f>Table3[[#This Row],[CLM $ Collected ]]/'[1]1.) CLM Reference'!$B$4</f>
        <v>6.2373820280501712E-4</v>
      </c>
      <c r="F913" s="46">
        <f>Table3[[#This Row],[Residential Incentive Disbursements]]+Table3[[#This Row],[C&amp;I Incentive Disbursements]]</f>
        <v>23891.859999999899</v>
      </c>
      <c r="G913" s="39">
        <f>Table3[[#This Row],[Incentive Disbursements]]/'[1]1.) CLM Reference'!$B$5</f>
        <v>2.6944578951120125E-4</v>
      </c>
      <c r="H913" s="46">
        <v>66020.720220000003</v>
      </c>
      <c r="I913" s="39">
        <f>Table3[[#This Row],[Residential CLM $ Collected]]/'[1]1.) CLM Reference'!$B$4</f>
        <v>6.2373820280501712E-4</v>
      </c>
      <c r="J913" s="48">
        <v>23891.859999999899</v>
      </c>
      <c r="K913" s="39">
        <f>Table3[[#This Row],[Residential Incentive Disbursements]]/'[1]1.) CLM Reference'!$B$5</f>
        <v>2.6944578951120125E-4</v>
      </c>
      <c r="L913" s="40">
        <v>0</v>
      </c>
      <c r="M913" s="39">
        <f>Table3[[#This Row],[C&amp;I CLM $ Collected]]/'[1]1.) CLM Reference'!$B$4</f>
        <v>0</v>
      </c>
      <c r="N913" s="48">
        <v>0</v>
      </c>
      <c r="O913" s="39">
        <f>Table3[[#This Row],[C&amp;I Incentive Disbursements]]/'[1]1.) CLM Reference'!$B$5</f>
        <v>0</v>
      </c>
    </row>
    <row r="914" spans="1:15" x14ac:dyDescent="0.25">
      <c r="A914" s="47">
        <v>9003473502</v>
      </c>
      <c r="B914" t="s">
        <v>1779</v>
      </c>
      <c r="C914" t="s">
        <v>1774</v>
      </c>
      <c r="D914" s="46">
        <f>Table3[[#This Row],[Residential CLM $ Collected]]+Table3[[#This Row],[C&amp;I CLM $ Collected]]</f>
        <v>42438.504716999945</v>
      </c>
      <c r="E914" s="39">
        <f>Table3[[#This Row],[CLM $ Collected ]]/'[1]1.) CLM Reference'!$B$4</f>
        <v>4.0094256127025613E-4</v>
      </c>
      <c r="F914" s="46">
        <f>Table3[[#This Row],[Residential Incentive Disbursements]]+Table3[[#This Row],[C&amp;I Incentive Disbursements]]</f>
        <v>6866</v>
      </c>
      <c r="G914" s="39">
        <f>Table3[[#This Row],[Incentive Disbursements]]/'[1]1.) CLM Reference'!$B$5</f>
        <v>7.7432849128695539E-5</v>
      </c>
      <c r="H914" s="46">
        <v>42438.504716999945</v>
      </c>
      <c r="I914" s="39">
        <f>Table3[[#This Row],[Residential CLM $ Collected]]/'[1]1.) CLM Reference'!$B$4</f>
        <v>4.0094256127025613E-4</v>
      </c>
      <c r="J914" s="48">
        <v>6866</v>
      </c>
      <c r="K914" s="39">
        <f>Table3[[#This Row],[Residential Incentive Disbursements]]/'[1]1.) CLM Reference'!$B$5</f>
        <v>7.7432849128695539E-5</v>
      </c>
      <c r="L914" s="40">
        <v>0</v>
      </c>
      <c r="M914" s="39">
        <f>Table3[[#This Row],[C&amp;I CLM $ Collected]]/'[1]1.) CLM Reference'!$B$4</f>
        <v>0</v>
      </c>
      <c r="N914" s="48">
        <v>0</v>
      </c>
      <c r="O914" s="39">
        <f>Table3[[#This Row],[C&amp;I Incentive Disbursements]]/'[1]1.) CLM Reference'!$B$5</f>
        <v>0</v>
      </c>
    </row>
    <row r="915" spans="1:15" x14ac:dyDescent="0.25">
      <c r="A915" s="47">
        <v>9003473601</v>
      </c>
      <c r="B915" t="s">
        <v>1779</v>
      </c>
      <c r="C915" t="s">
        <v>1774</v>
      </c>
      <c r="D915" s="46">
        <f>Table3[[#This Row],[Residential CLM $ Collected]]+Table3[[#This Row],[C&amp;I CLM $ Collected]]</f>
        <v>39962.941893000003</v>
      </c>
      <c r="E915" s="39">
        <f>Table3[[#This Row],[CLM $ Collected ]]/'[1]1.) CLM Reference'!$B$4</f>
        <v>3.7755440219493491E-4</v>
      </c>
      <c r="F915" s="46">
        <f>Table3[[#This Row],[Residential Incentive Disbursements]]+Table3[[#This Row],[C&amp;I Incentive Disbursements]]</f>
        <v>12615.73</v>
      </c>
      <c r="G915" s="39">
        <f>Table3[[#This Row],[Incentive Disbursements]]/'[1]1.) CLM Reference'!$B$5</f>
        <v>1.4227671391470406E-4</v>
      </c>
      <c r="H915" s="46">
        <v>39962.941893000003</v>
      </c>
      <c r="I915" s="39">
        <f>Table3[[#This Row],[Residential CLM $ Collected]]/'[1]1.) CLM Reference'!$B$4</f>
        <v>3.7755440219493491E-4</v>
      </c>
      <c r="J915" s="48">
        <v>12615.73</v>
      </c>
      <c r="K915" s="39">
        <f>Table3[[#This Row],[Residential Incentive Disbursements]]/'[1]1.) CLM Reference'!$B$5</f>
        <v>1.4227671391470406E-4</v>
      </c>
      <c r="L915" s="40">
        <v>0</v>
      </c>
      <c r="M915" s="39">
        <f>Table3[[#This Row],[C&amp;I CLM $ Collected]]/'[1]1.) CLM Reference'!$B$4</f>
        <v>0</v>
      </c>
      <c r="N915" s="48">
        <v>0</v>
      </c>
      <c r="O915" s="39">
        <f>Table3[[#This Row],[C&amp;I Incentive Disbursements]]/'[1]1.) CLM Reference'!$B$5</f>
        <v>0</v>
      </c>
    </row>
    <row r="916" spans="1:15" x14ac:dyDescent="0.25">
      <c r="A916" s="47">
        <v>9003473602</v>
      </c>
      <c r="B916" t="s">
        <v>1779</v>
      </c>
      <c r="C916" t="s">
        <v>1774</v>
      </c>
      <c r="D916" s="46">
        <f>Table3[[#This Row],[Residential CLM $ Collected]]+Table3[[#This Row],[C&amp;I CLM $ Collected]]</f>
        <v>30625.059149999997</v>
      </c>
      <c r="E916" s="39">
        <f>Table3[[#This Row],[CLM $ Collected ]]/'[1]1.) CLM Reference'!$B$4</f>
        <v>2.8933370147076447E-4</v>
      </c>
      <c r="F916" s="46">
        <f>Table3[[#This Row],[Residential Incentive Disbursements]]+Table3[[#This Row],[C&amp;I Incentive Disbursements]]</f>
        <v>4494.55</v>
      </c>
      <c r="G916" s="39">
        <f>Table3[[#This Row],[Incentive Disbursements]]/'[1]1.) CLM Reference'!$B$5</f>
        <v>5.0688291880480417E-5</v>
      </c>
      <c r="H916" s="46">
        <v>30625.059149999997</v>
      </c>
      <c r="I916" s="39">
        <f>Table3[[#This Row],[Residential CLM $ Collected]]/'[1]1.) CLM Reference'!$B$4</f>
        <v>2.8933370147076447E-4</v>
      </c>
      <c r="J916" s="48">
        <v>4494.55</v>
      </c>
      <c r="K916" s="39">
        <f>Table3[[#This Row],[Residential Incentive Disbursements]]/'[1]1.) CLM Reference'!$B$5</f>
        <v>5.0688291880480417E-5</v>
      </c>
      <c r="L916" s="40">
        <v>0</v>
      </c>
      <c r="M916" s="39">
        <f>Table3[[#This Row],[C&amp;I CLM $ Collected]]/'[1]1.) CLM Reference'!$B$4</f>
        <v>0</v>
      </c>
      <c r="N916" s="48">
        <v>0</v>
      </c>
      <c r="O916" s="39">
        <f>Table3[[#This Row],[C&amp;I Incentive Disbursements]]/'[1]1.) CLM Reference'!$B$5</f>
        <v>0</v>
      </c>
    </row>
    <row r="917" spans="1:15" x14ac:dyDescent="0.25">
      <c r="A917" s="47">
        <v>9003473700</v>
      </c>
      <c r="B917" t="s">
        <v>1779</v>
      </c>
      <c r="C917" t="s">
        <v>1774</v>
      </c>
      <c r="D917" s="46">
        <f>Table3[[#This Row],[Residential CLM $ Collected]]+Table3[[#This Row],[C&amp;I CLM $ Collected]]</f>
        <v>63175.179689999997</v>
      </c>
      <c r="E917" s="39">
        <f>Table3[[#This Row],[CLM $ Collected ]]/'[1]1.) CLM Reference'!$B$4</f>
        <v>5.9685463761098936E-4</v>
      </c>
      <c r="F917" s="46">
        <f>Table3[[#This Row],[Residential Incentive Disbursements]]+Table3[[#This Row],[C&amp;I Incentive Disbursements]]</f>
        <v>42517.709999999897</v>
      </c>
      <c r="G917" s="39">
        <f>Table3[[#This Row],[Incentive Disbursements]]/'[1]1.) CLM Reference'!$B$5</f>
        <v>4.7950297461806315E-4</v>
      </c>
      <c r="H917" s="46">
        <v>63175.179689999997</v>
      </c>
      <c r="I917" s="39">
        <f>Table3[[#This Row],[Residential CLM $ Collected]]/'[1]1.) CLM Reference'!$B$4</f>
        <v>5.9685463761098936E-4</v>
      </c>
      <c r="J917" s="48">
        <v>42517.709999999897</v>
      </c>
      <c r="K917" s="39">
        <f>Table3[[#This Row],[Residential Incentive Disbursements]]/'[1]1.) CLM Reference'!$B$5</f>
        <v>4.7950297461806315E-4</v>
      </c>
      <c r="L917" s="40">
        <v>0</v>
      </c>
      <c r="M917" s="39">
        <f>Table3[[#This Row],[C&amp;I CLM $ Collected]]/'[1]1.) CLM Reference'!$B$4</f>
        <v>0</v>
      </c>
      <c r="N917" s="48">
        <v>0</v>
      </c>
      <c r="O917" s="39">
        <f>Table3[[#This Row],[C&amp;I Incentive Disbursements]]/'[1]1.) CLM Reference'!$B$5</f>
        <v>0</v>
      </c>
    </row>
    <row r="918" spans="1:15" x14ac:dyDescent="0.25">
      <c r="A918" s="47">
        <v>9003473800</v>
      </c>
      <c r="B918" t="s">
        <v>1779</v>
      </c>
      <c r="C918" t="s">
        <v>1774</v>
      </c>
      <c r="D918" s="46">
        <f>Table3[[#This Row],[Residential CLM $ Collected]]+Table3[[#This Row],[C&amp;I CLM $ Collected]]</f>
        <v>19636.900226999998</v>
      </c>
      <c r="E918" s="39">
        <f>Table3[[#This Row],[CLM $ Collected ]]/'[1]1.) CLM Reference'!$B$4</f>
        <v>1.8552183035016294E-4</v>
      </c>
      <c r="F918" s="46">
        <f>Table3[[#This Row],[Residential Incentive Disbursements]]+Table3[[#This Row],[C&amp;I Incentive Disbursements]]</f>
        <v>22558.87</v>
      </c>
      <c r="G918" s="39">
        <f>Table3[[#This Row],[Incentive Disbursements]]/'[1]1.) CLM Reference'!$B$5</f>
        <v>2.5441269694492509E-4</v>
      </c>
      <c r="H918" s="46">
        <v>19636.900226999998</v>
      </c>
      <c r="I918" s="39">
        <f>Table3[[#This Row],[Residential CLM $ Collected]]/'[1]1.) CLM Reference'!$B$4</f>
        <v>1.8552183035016294E-4</v>
      </c>
      <c r="J918" s="48">
        <v>22558.87</v>
      </c>
      <c r="K918" s="39">
        <f>Table3[[#This Row],[Residential Incentive Disbursements]]/'[1]1.) CLM Reference'!$B$5</f>
        <v>2.5441269694492509E-4</v>
      </c>
      <c r="L918" s="40">
        <v>0</v>
      </c>
      <c r="M918" s="39">
        <f>Table3[[#This Row],[C&amp;I CLM $ Collected]]/'[1]1.) CLM Reference'!$B$4</f>
        <v>0</v>
      </c>
      <c r="N918" s="48">
        <v>0</v>
      </c>
      <c r="O918" s="39">
        <f>Table3[[#This Row],[C&amp;I Incentive Disbursements]]/'[1]1.) CLM Reference'!$B$5</f>
        <v>0</v>
      </c>
    </row>
    <row r="919" spans="1:15" x14ac:dyDescent="0.25">
      <c r="A919" s="47">
        <v>9003524400</v>
      </c>
      <c r="B919" t="s">
        <v>1779</v>
      </c>
      <c r="C919" t="s">
        <v>1774</v>
      </c>
      <c r="D919" s="46">
        <f>Table3[[#This Row],[Residential CLM $ Collected]]+Table3[[#This Row],[C&amp;I CLM $ Collected]]</f>
        <v>448.55937</v>
      </c>
      <c r="E919" s="39">
        <f>Table3[[#This Row],[CLM $ Collected ]]/'[1]1.) CLM Reference'!$B$4</f>
        <v>4.237815255011326E-6</v>
      </c>
      <c r="F919" s="46">
        <f>Table3[[#This Row],[Residential Incentive Disbursements]]+Table3[[#This Row],[C&amp;I Incentive Disbursements]]</f>
        <v>0</v>
      </c>
      <c r="G919" s="39">
        <f>Table3[[#This Row],[Incentive Disbursements]]/'[1]1.) CLM Reference'!$B$5</f>
        <v>0</v>
      </c>
      <c r="H919" s="46">
        <v>448.55937</v>
      </c>
      <c r="I919" s="39">
        <f>Table3[[#This Row],[Residential CLM $ Collected]]/'[1]1.) CLM Reference'!$B$4</f>
        <v>4.237815255011326E-6</v>
      </c>
      <c r="J919" s="48">
        <v>0</v>
      </c>
      <c r="K919" s="39">
        <f>Table3[[#This Row],[Residential Incentive Disbursements]]/'[1]1.) CLM Reference'!$B$5</f>
        <v>0</v>
      </c>
      <c r="L919" s="40">
        <v>0</v>
      </c>
      <c r="M919" s="39">
        <f>Table3[[#This Row],[C&amp;I CLM $ Collected]]/'[1]1.) CLM Reference'!$B$4</f>
        <v>0</v>
      </c>
      <c r="N919" s="48">
        <v>0</v>
      </c>
      <c r="O919" s="39">
        <f>Table3[[#This Row],[C&amp;I Incentive Disbursements]]/'[1]1.) CLM Reference'!$B$5</f>
        <v>0</v>
      </c>
    </row>
    <row r="920" spans="1:15" x14ac:dyDescent="0.25">
      <c r="A920" s="47">
        <v>9003476100</v>
      </c>
      <c r="B920" t="s">
        <v>1778</v>
      </c>
      <c r="C920" t="s">
        <v>1774</v>
      </c>
      <c r="D920" s="46">
        <f>Table3[[#This Row],[Residential CLM $ Collected]]+Table3[[#This Row],[C&amp;I CLM $ Collected]]</f>
        <v>53490.776031000001</v>
      </c>
      <c r="E920" s="39">
        <f>Table3[[#This Row],[CLM $ Collected ]]/'[1]1.) CLM Reference'!$B$4</f>
        <v>5.0536014143805761E-4</v>
      </c>
      <c r="F920" s="46">
        <f>Table3[[#This Row],[Residential Incentive Disbursements]]+Table3[[#This Row],[C&amp;I Incentive Disbursements]]</f>
        <v>23858.609999999899</v>
      </c>
      <c r="G920" s="39">
        <f>Table3[[#This Row],[Incentive Disbursements]]/'[1]1.) CLM Reference'!$B$5</f>
        <v>2.6907080520687134E-4</v>
      </c>
      <c r="H920" s="49">
        <v>53490.776031000001</v>
      </c>
      <c r="I920" s="39">
        <f>Table3[[#This Row],[Residential CLM $ Collected]]/'[1]1.) CLM Reference'!$B$4</f>
        <v>5.0536014143805761E-4</v>
      </c>
      <c r="J920" s="48">
        <v>23858.609999999899</v>
      </c>
      <c r="K920" s="39">
        <f>Table3[[#This Row],[Residential Incentive Disbursements]]/'[1]1.) CLM Reference'!$B$5</f>
        <v>2.6907080520687134E-4</v>
      </c>
      <c r="L920" s="40">
        <v>0</v>
      </c>
      <c r="M920" s="39">
        <f>Table3[[#This Row],[C&amp;I CLM $ Collected]]/'[1]1.) CLM Reference'!$B$4</f>
        <v>0</v>
      </c>
      <c r="N920" s="48">
        <v>0</v>
      </c>
      <c r="O920" s="39">
        <f>Table3[[#This Row],[C&amp;I Incentive Disbursements]]/'[1]1.) CLM Reference'!$B$5</f>
        <v>0</v>
      </c>
    </row>
    <row r="921" spans="1:15" x14ac:dyDescent="0.25">
      <c r="A921" s="47">
        <v>9003476200</v>
      </c>
      <c r="B921" t="s">
        <v>1778</v>
      </c>
      <c r="C921" t="s">
        <v>1774</v>
      </c>
      <c r="D921" s="46">
        <f>Table3[[#This Row],[Residential CLM $ Collected]]+Table3[[#This Row],[C&amp;I CLM $ Collected]]</f>
        <v>33567.29019</v>
      </c>
      <c r="E921" s="39">
        <f>Table3[[#This Row],[CLM $ Collected ]]/'[1]1.) CLM Reference'!$B$4</f>
        <v>3.171307611667415E-4</v>
      </c>
      <c r="F921" s="46">
        <f>Table3[[#This Row],[Residential Incentive Disbursements]]+Table3[[#This Row],[C&amp;I Incentive Disbursements]]</f>
        <v>3720.04</v>
      </c>
      <c r="G921" s="39">
        <f>Table3[[#This Row],[Incentive Disbursements]]/'[1]1.) CLM Reference'!$B$5</f>
        <v>4.1953582300132906E-5</v>
      </c>
      <c r="H921" s="46">
        <v>33567.29019</v>
      </c>
      <c r="I921" s="39">
        <f>Table3[[#This Row],[Residential CLM $ Collected]]/'[1]1.) CLM Reference'!$B$4</f>
        <v>3.171307611667415E-4</v>
      </c>
      <c r="J921" s="48">
        <v>3720.04</v>
      </c>
      <c r="K921" s="39">
        <f>Table3[[#This Row],[Residential Incentive Disbursements]]/'[1]1.) CLM Reference'!$B$5</f>
        <v>4.1953582300132906E-5</v>
      </c>
      <c r="L921" s="40">
        <v>0</v>
      </c>
      <c r="M921" s="39">
        <f>Table3[[#This Row],[C&amp;I CLM $ Collected]]/'[1]1.) CLM Reference'!$B$4</f>
        <v>0</v>
      </c>
      <c r="N921" s="48">
        <v>0</v>
      </c>
      <c r="O921" s="45">
        <f>Table3[[#This Row],[C&amp;I Incentive Disbursements]]/'[1]1.) CLM Reference'!$B$5</f>
        <v>0</v>
      </c>
    </row>
    <row r="922" spans="1:15" x14ac:dyDescent="0.25">
      <c r="A922" s="47">
        <v>9003476300</v>
      </c>
      <c r="B922" t="s">
        <v>1778</v>
      </c>
      <c r="C922" t="s">
        <v>1774</v>
      </c>
      <c r="D922" s="46">
        <f>Table3[[#This Row],[Residential CLM $ Collected]]+Table3[[#This Row],[C&amp;I CLM $ Collected]]</f>
        <v>242222.38242299942</v>
      </c>
      <c r="E922" s="39">
        <f>Table3[[#This Row],[CLM $ Collected ]]/'[1]1.) CLM Reference'!$B$4</f>
        <v>2.2884232857233017E-3</v>
      </c>
      <c r="F922" s="46">
        <f>Table3[[#This Row],[Residential Incentive Disbursements]]+Table3[[#This Row],[C&amp;I Incentive Disbursements]]</f>
        <v>214259.83</v>
      </c>
      <c r="G922" s="39">
        <f>Table3[[#This Row],[Incentive Disbursements]]/'[1]1.) CLM Reference'!$B$5</f>
        <v>2.4163631067186065E-3</v>
      </c>
      <c r="H922" s="46">
        <v>126532.91069999999</v>
      </c>
      <c r="I922" s="39">
        <f>Table3[[#This Row],[Residential CLM $ Collected]]/'[1]1.) CLM Reference'!$B$4</f>
        <v>1.1954339494133091E-3</v>
      </c>
      <c r="J922" s="48">
        <v>147712.57999999999</v>
      </c>
      <c r="K922" s="39">
        <f>Table3[[#This Row],[Residential Incentive Disbursements]]/'[1]1.) CLM Reference'!$B$5</f>
        <v>1.6658616256263281E-3</v>
      </c>
      <c r="L922" s="40">
        <v>115689.47172299944</v>
      </c>
      <c r="M922" s="39">
        <f>Table3[[#This Row],[C&amp;I CLM $ Collected]]/'[1]1.) CLM Reference'!$B$4</f>
        <v>1.0929893363099928E-3</v>
      </c>
      <c r="N922" s="48">
        <v>66547.25</v>
      </c>
      <c r="O922" s="45">
        <f>Table3[[#This Row],[C&amp;I Incentive Disbursements]]/'[1]1.) CLM Reference'!$B$5</f>
        <v>7.5050148109227842E-4</v>
      </c>
    </row>
    <row r="923" spans="1:15" x14ac:dyDescent="0.25">
      <c r="A923" s="47">
        <v>9009352600</v>
      </c>
      <c r="B923" t="s">
        <v>1777</v>
      </c>
      <c r="C923" t="s">
        <v>1774</v>
      </c>
      <c r="D923" s="46">
        <f>Table3[[#This Row],[Residential CLM $ Collected]]+Table3[[#This Row],[C&amp;I CLM $ Collected]]</f>
        <v>208.38951</v>
      </c>
      <c r="E923" s="39">
        <f>Table3[[#This Row],[CLM $ Collected ]]/'[1]1.) CLM Reference'!$B$4</f>
        <v>1.9687834064470333E-6</v>
      </c>
      <c r="F923" s="46">
        <f>Table3[[#This Row],[Residential Incentive Disbursements]]+Table3[[#This Row],[C&amp;I Incentive Disbursements]]</f>
        <v>0</v>
      </c>
      <c r="G923" s="39">
        <f>Table3[[#This Row],[Incentive Disbursements]]/'[1]1.) CLM Reference'!$B$5</f>
        <v>0</v>
      </c>
      <c r="H923" s="46">
        <v>208.38951</v>
      </c>
      <c r="I923" s="39">
        <f>Table3[[#This Row],[Residential CLM $ Collected]]/'[1]1.) CLM Reference'!$B$4</f>
        <v>1.9687834064470333E-6</v>
      </c>
      <c r="J923" s="40">
        <v>0</v>
      </c>
      <c r="K923" s="39">
        <f>Table3[[#This Row],[Residential Incentive Disbursements]]/'[1]1.) CLM Reference'!$B$5</f>
        <v>0</v>
      </c>
      <c r="L923" s="40">
        <v>0</v>
      </c>
      <c r="M923" s="39">
        <f>Table3[[#This Row],[C&amp;I CLM $ Collected]]/'[1]1.) CLM Reference'!$B$4</f>
        <v>0</v>
      </c>
      <c r="N923" s="40">
        <v>0</v>
      </c>
      <c r="O923" s="45">
        <f>Table3[[#This Row],[C&amp;I Incentive Disbursements]]/'[1]1.) CLM Reference'!$B$5</f>
        <v>0</v>
      </c>
    </row>
    <row r="924" spans="1:15" x14ac:dyDescent="0.25">
      <c r="A924" s="47">
        <v>9009352701</v>
      </c>
      <c r="B924" t="s">
        <v>1777</v>
      </c>
      <c r="C924" t="s">
        <v>1774</v>
      </c>
      <c r="D924" s="46">
        <f>Table3[[#This Row],[Residential CLM $ Collected]]+Table3[[#This Row],[C&amp;I CLM $ Collected]]</f>
        <v>95.227649999999997</v>
      </c>
      <c r="E924" s="39">
        <f>Table3[[#This Row],[CLM $ Collected ]]/'[1]1.) CLM Reference'!$B$4</f>
        <v>8.9967396705787083E-7</v>
      </c>
      <c r="F924" s="46">
        <f>Table3[[#This Row],[Residential Incentive Disbursements]]+Table3[[#This Row],[C&amp;I Incentive Disbursements]]</f>
        <v>0</v>
      </c>
      <c r="G924" s="39">
        <f>Table3[[#This Row],[Incentive Disbursements]]/'[1]1.) CLM Reference'!$B$5</f>
        <v>0</v>
      </c>
      <c r="H924" s="46">
        <v>95.227649999999997</v>
      </c>
      <c r="I924" s="39">
        <f>Table3[[#This Row],[Residential CLM $ Collected]]/'[1]1.) CLM Reference'!$B$4</f>
        <v>8.9967396705787083E-7</v>
      </c>
      <c r="J924" s="40">
        <v>0</v>
      </c>
      <c r="K924" s="39">
        <f>Table3[[#This Row],[Residential Incentive Disbursements]]/'[1]1.) CLM Reference'!$B$5</f>
        <v>0</v>
      </c>
      <c r="L924" s="40">
        <v>0</v>
      </c>
      <c r="M924" s="39">
        <f>Table3[[#This Row],[C&amp;I CLM $ Collected]]/'[1]1.) CLM Reference'!$B$4</f>
        <v>0</v>
      </c>
      <c r="N924" s="40">
        <v>0</v>
      </c>
      <c r="O924" s="45">
        <f>Table3[[#This Row],[C&amp;I Incentive Disbursements]]/'[1]1.) CLM Reference'!$B$5</f>
        <v>0</v>
      </c>
    </row>
    <row r="925" spans="1:15" x14ac:dyDescent="0.25">
      <c r="A925" s="47">
        <v>9009361100</v>
      </c>
      <c r="B925" t="s">
        <v>1777</v>
      </c>
      <c r="C925" t="s">
        <v>1774</v>
      </c>
      <c r="D925" s="46">
        <f>Table3[[#This Row],[Residential CLM $ Collected]]+Table3[[#This Row],[C&amp;I CLM $ Collected]]</f>
        <v>257358.96282599942</v>
      </c>
      <c r="E925" s="39">
        <f>Table3[[#This Row],[CLM $ Collected ]]/'[1]1.) CLM Reference'!$B$4</f>
        <v>2.4314278368054447E-3</v>
      </c>
      <c r="F925" s="46">
        <f>Table3[[#This Row],[Residential Incentive Disbursements]]+Table3[[#This Row],[C&amp;I Incentive Disbursements]]</f>
        <v>228513.24</v>
      </c>
      <c r="G925" s="39">
        <f>Table3[[#This Row],[Incentive Disbursements]]/'[1]1.) CLM Reference'!$B$5</f>
        <v>2.5771091227540623E-3</v>
      </c>
      <c r="H925" s="46">
        <v>194733.66030299943</v>
      </c>
      <c r="I925" s="39">
        <f>Table3[[#This Row],[Residential CLM $ Collected]]/'[1]1.) CLM Reference'!$B$4</f>
        <v>1.839768225767404E-3</v>
      </c>
      <c r="J925" s="40">
        <v>203586.24</v>
      </c>
      <c r="K925" s="39">
        <f>Table3[[#This Row],[Residential Incentive Disbursements]]/'[1]1.) CLM Reference'!$B$5</f>
        <v>2.295989310602738E-3</v>
      </c>
      <c r="L925" s="40">
        <v>62625.302522999998</v>
      </c>
      <c r="M925" s="39">
        <f>Table3[[#This Row],[C&amp;I CLM $ Collected]]/'[1]1.) CLM Reference'!$B$4</f>
        <v>5.9165961103804093E-4</v>
      </c>
      <c r="N925" s="40">
        <v>24927</v>
      </c>
      <c r="O925" s="45">
        <f>Table3[[#This Row],[C&amp;I Incentive Disbursements]]/'[1]1.) CLM Reference'!$B$5</f>
        <v>2.8111981215132441E-4</v>
      </c>
    </row>
    <row r="926" spans="1:15" x14ac:dyDescent="0.25">
      <c r="A926" s="47">
        <v>9009361200</v>
      </c>
      <c r="B926" t="s">
        <v>1777</v>
      </c>
      <c r="C926" t="s">
        <v>1774</v>
      </c>
      <c r="D926" s="46">
        <f>Table3[[#This Row],[Residential CLM $ Collected]]+Table3[[#This Row],[C&amp;I CLM $ Collected]]</f>
        <v>85433.78925899943</v>
      </c>
      <c r="E926" s="39">
        <f>Table3[[#This Row],[CLM $ Collected ]]/'[1]1.) CLM Reference'!$B$4</f>
        <v>8.0714536275367638E-4</v>
      </c>
      <c r="F926" s="46">
        <f>Table3[[#This Row],[Residential Incentive Disbursements]]+Table3[[#This Row],[C&amp;I Incentive Disbursements]]</f>
        <v>33777.289999999899</v>
      </c>
      <c r="G926" s="39">
        <f>Table3[[#This Row],[Incentive Disbursements]]/'[1]1.) CLM Reference'!$B$5</f>
        <v>3.8093093512178684E-4</v>
      </c>
      <c r="H926" s="46">
        <v>85433.78925899943</v>
      </c>
      <c r="I926" s="39">
        <f>Table3[[#This Row],[Residential CLM $ Collected]]/'[1]1.) CLM Reference'!$B$4</f>
        <v>8.0714536275367638E-4</v>
      </c>
      <c r="J926" s="40">
        <v>33777.289999999899</v>
      </c>
      <c r="K926" s="39">
        <f>Table3[[#This Row],[Residential Incentive Disbursements]]/'[1]1.) CLM Reference'!$B$5</f>
        <v>3.8093093512178684E-4</v>
      </c>
      <c r="L926" s="40">
        <v>0</v>
      </c>
      <c r="M926" s="39">
        <f>Table3[[#This Row],[C&amp;I CLM $ Collected]]/'[1]1.) CLM Reference'!$B$4</f>
        <v>0</v>
      </c>
      <c r="N926" s="40">
        <v>0</v>
      </c>
      <c r="O926" s="45">
        <f>Table3[[#This Row],[C&amp;I Incentive Disbursements]]/'[1]1.) CLM Reference'!$B$5</f>
        <v>0</v>
      </c>
    </row>
    <row r="927" spans="1:15" x14ac:dyDescent="0.25">
      <c r="A927" s="47">
        <v>9009361300</v>
      </c>
      <c r="B927" t="s">
        <v>1777</v>
      </c>
      <c r="C927" t="s">
        <v>1774</v>
      </c>
      <c r="D927" s="46">
        <f>Table3[[#This Row],[Residential CLM $ Collected]]+Table3[[#This Row],[C&amp;I CLM $ Collected]]</f>
        <v>63394.30818</v>
      </c>
      <c r="E927" s="39">
        <f>Table3[[#This Row],[CLM $ Collected ]]/'[1]1.) CLM Reference'!$B$4</f>
        <v>5.989248787425693E-4</v>
      </c>
      <c r="F927" s="46">
        <f>Table3[[#This Row],[Residential Incentive Disbursements]]+Table3[[#This Row],[C&amp;I Incentive Disbursements]]</f>
        <v>36747.480000000003</v>
      </c>
      <c r="G927" s="39">
        <f>Table3[[#This Row],[Incentive Disbursements]]/'[1]1.) CLM Reference'!$B$5</f>
        <v>4.1442791650156668E-4</v>
      </c>
      <c r="H927" s="46">
        <v>63394.30818</v>
      </c>
      <c r="I927" s="39">
        <f>Table3[[#This Row],[Residential CLM $ Collected]]/'[1]1.) CLM Reference'!$B$4</f>
        <v>5.989248787425693E-4</v>
      </c>
      <c r="J927" s="40">
        <v>36747.480000000003</v>
      </c>
      <c r="K927" s="39">
        <f>Table3[[#This Row],[Residential Incentive Disbursements]]/'[1]1.) CLM Reference'!$B$5</f>
        <v>4.1442791650156668E-4</v>
      </c>
      <c r="L927" s="40">
        <v>0</v>
      </c>
      <c r="M927" s="39">
        <f>Table3[[#This Row],[C&amp;I CLM $ Collected]]/'[1]1.) CLM Reference'!$B$4</f>
        <v>0</v>
      </c>
      <c r="N927" s="40">
        <v>0</v>
      </c>
      <c r="O927" s="45">
        <f>Table3[[#This Row],[C&amp;I Incentive Disbursements]]/'[1]1.) CLM Reference'!$B$5</f>
        <v>0</v>
      </c>
    </row>
    <row r="928" spans="1:15" x14ac:dyDescent="0.25">
      <c r="A928" s="47">
        <v>9005342100</v>
      </c>
      <c r="B928" t="s">
        <v>1776</v>
      </c>
      <c r="C928" t="s">
        <v>1774</v>
      </c>
      <c r="D928" s="46">
        <f>Table3[[#This Row],[Residential CLM $ Collected]]+Table3[[#This Row],[C&amp;I CLM $ Collected]]</f>
        <v>233.37152999999998</v>
      </c>
      <c r="E928" s="39">
        <f>Table3[[#This Row],[CLM $ Collected ]]/'[1]1.) CLM Reference'!$B$4</f>
        <v>2.2048038588946056E-6</v>
      </c>
      <c r="F928" s="46">
        <f>Table3[[#This Row],[Residential Incentive Disbursements]]+Table3[[#This Row],[C&amp;I Incentive Disbursements]]</f>
        <v>0</v>
      </c>
      <c r="G928" s="39">
        <f>Table3[[#This Row],[Incentive Disbursements]]/'[1]1.) CLM Reference'!$B$5</f>
        <v>0</v>
      </c>
      <c r="H928" s="46">
        <v>233.37152999999998</v>
      </c>
      <c r="I928" s="39">
        <f>Table3[[#This Row],[Residential CLM $ Collected]]/'[1]1.) CLM Reference'!$B$4</f>
        <v>2.2048038588946056E-6</v>
      </c>
      <c r="J928" s="40">
        <v>0</v>
      </c>
      <c r="K928" s="39">
        <f>Table3[[#This Row],[Residential Incentive Disbursements]]/'[1]1.) CLM Reference'!$B$5</f>
        <v>0</v>
      </c>
      <c r="L928" s="40">
        <v>0</v>
      </c>
      <c r="M928" s="39">
        <f>Table3[[#This Row],[C&amp;I CLM $ Collected]]/'[1]1.) CLM Reference'!$B$4</f>
        <v>0</v>
      </c>
      <c r="N928" s="40">
        <v>0</v>
      </c>
      <c r="O928" s="45">
        <f>Table3[[#This Row],[C&amp;I Incentive Disbursements]]/'[1]1.) CLM Reference'!$B$5</f>
        <v>0</v>
      </c>
    </row>
    <row r="929" spans="1:16" x14ac:dyDescent="0.25">
      <c r="A929" s="47">
        <v>9005360200</v>
      </c>
      <c r="B929" t="s">
        <v>1776</v>
      </c>
      <c r="C929" t="s">
        <v>1774</v>
      </c>
      <c r="D929" s="46">
        <f>Table3[[#This Row],[Residential CLM $ Collected]]+Table3[[#This Row],[C&amp;I CLM $ Collected]]</f>
        <v>98.306460000000001</v>
      </c>
      <c r="E929" s="39">
        <f>Table3[[#This Row],[CLM $ Collected ]]/'[1]1.) CLM Reference'!$B$4</f>
        <v>9.2876137188742865E-7</v>
      </c>
      <c r="F929" s="46">
        <f>Table3[[#This Row],[Residential Incentive Disbursements]]+Table3[[#This Row],[C&amp;I Incentive Disbursements]]</f>
        <v>0</v>
      </c>
      <c r="G929" s="39">
        <f>Table3[[#This Row],[Incentive Disbursements]]/'[1]1.) CLM Reference'!$B$5</f>
        <v>0</v>
      </c>
      <c r="H929" s="46">
        <v>98.306460000000001</v>
      </c>
      <c r="I929" s="39">
        <f>Table3[[#This Row],[Residential CLM $ Collected]]/'[1]1.) CLM Reference'!$B$4</f>
        <v>9.2876137188742865E-7</v>
      </c>
      <c r="J929" s="40">
        <v>0</v>
      </c>
      <c r="K929" s="39">
        <f>Table3[[#This Row],[Residential Incentive Disbursements]]/'[1]1.) CLM Reference'!$B$5</f>
        <v>0</v>
      </c>
      <c r="L929" s="40">
        <v>0</v>
      </c>
      <c r="M929" s="39">
        <f>Table3[[#This Row],[C&amp;I CLM $ Collected]]/'[1]1.) CLM Reference'!$B$4</f>
        <v>0</v>
      </c>
      <c r="N929" s="40">
        <v>0</v>
      </c>
      <c r="O929" s="45">
        <f>Table3[[#This Row],[C&amp;I Incentive Disbursements]]/'[1]1.) CLM Reference'!$B$5</f>
        <v>0</v>
      </c>
    </row>
    <row r="930" spans="1:16" x14ac:dyDescent="0.25">
      <c r="A930" s="47">
        <v>9005362101</v>
      </c>
      <c r="B930" t="s">
        <v>1776</v>
      </c>
      <c r="C930" t="s">
        <v>1774</v>
      </c>
      <c r="D930" s="46">
        <f>Table3[[#This Row],[Residential CLM $ Collected]]+Table3[[#This Row],[C&amp;I CLM $ Collected]]</f>
        <v>85998.741255000001</v>
      </c>
      <c r="E930" s="39">
        <f>Table3[[#This Row],[CLM $ Collected ]]/'[1]1.) CLM Reference'!$B$4</f>
        <v>8.1248281047436568E-4</v>
      </c>
      <c r="F930" s="46">
        <f>Table3[[#This Row],[Residential Incentive Disbursements]]+Table3[[#This Row],[C&amp;I Incentive Disbursements]]</f>
        <v>19224</v>
      </c>
      <c r="G930" s="39">
        <f>Table3[[#This Row],[Incentive Disbursements]]/'[1]1.) CLM Reference'!$B$5</f>
        <v>2.1680295538159671E-4</v>
      </c>
      <c r="H930" s="46">
        <v>85998.741255000001</v>
      </c>
      <c r="I930" s="39">
        <f>Table3[[#This Row],[Residential CLM $ Collected]]/'[1]1.) CLM Reference'!$B$4</f>
        <v>8.1248281047436568E-4</v>
      </c>
      <c r="J930" s="40">
        <v>19224</v>
      </c>
      <c r="K930" s="39">
        <f>Table3[[#This Row],[Residential Incentive Disbursements]]/'[1]1.) CLM Reference'!$B$5</f>
        <v>2.1680295538159671E-4</v>
      </c>
      <c r="L930" s="40">
        <v>0</v>
      </c>
      <c r="M930" s="39">
        <f>Table3[[#This Row],[C&amp;I CLM $ Collected]]/'[1]1.) CLM Reference'!$B$4</f>
        <v>0</v>
      </c>
      <c r="N930" s="40">
        <v>0</v>
      </c>
      <c r="O930" s="45">
        <f>Table3[[#This Row],[C&amp;I Incentive Disbursements]]/'[1]1.) CLM Reference'!$B$5</f>
        <v>0</v>
      </c>
    </row>
    <row r="931" spans="1:16" x14ac:dyDescent="0.25">
      <c r="A931" s="47">
        <v>9005362102</v>
      </c>
      <c r="B931" t="s">
        <v>1776</v>
      </c>
      <c r="C931" t="s">
        <v>1774</v>
      </c>
      <c r="D931" s="46">
        <f>Table3[[#This Row],[Residential CLM $ Collected]]+Table3[[#This Row],[C&amp;I CLM $ Collected]]</f>
        <v>224182.21373099997</v>
      </c>
      <c r="E931" s="39">
        <f>Table3[[#This Row],[CLM $ Collected ]]/'[1]1.) CLM Reference'!$B$4</f>
        <v>2.117986756694975E-3</v>
      </c>
      <c r="F931" s="46">
        <f>Table3[[#This Row],[Residential Incentive Disbursements]]+Table3[[#This Row],[C&amp;I Incentive Disbursements]]</f>
        <v>137844.56999999899</v>
      </c>
      <c r="G931" s="39">
        <f>Table3[[#This Row],[Incentive Disbursements]]/'[1]1.) CLM Reference'!$B$5</f>
        <v>1.5545729379580298E-3</v>
      </c>
      <c r="H931" s="46">
        <v>177779.25975599998</v>
      </c>
      <c r="I931" s="39">
        <f>Table3[[#This Row],[Residential CLM $ Collected]]/'[1]1.) CLM Reference'!$B$4</f>
        <v>1.67958961378646E-3</v>
      </c>
      <c r="J931" s="40">
        <v>127300.349999999</v>
      </c>
      <c r="K931" s="39">
        <f>Table3[[#This Row],[Residential Incentive Disbursements]]/'[1]1.) CLM Reference'!$B$5</f>
        <v>1.4356581409233993E-3</v>
      </c>
      <c r="L931" s="40">
        <v>46402.953974999997</v>
      </c>
      <c r="M931" s="39">
        <f>Table3[[#This Row],[C&amp;I CLM $ Collected]]/'[1]1.) CLM Reference'!$B$4</f>
        <v>4.3839714290851498E-4</v>
      </c>
      <c r="N931" s="40">
        <v>10544.22</v>
      </c>
      <c r="O931" s="45">
        <f>Table3[[#This Row],[C&amp;I Incentive Disbursements]]/'[1]1.) CLM Reference'!$B$5</f>
        <v>1.1891479703463064E-4</v>
      </c>
    </row>
    <row r="932" spans="1:16" x14ac:dyDescent="0.25">
      <c r="A932" s="47">
        <v>9015900200</v>
      </c>
      <c r="B932" t="s">
        <v>1775</v>
      </c>
      <c r="C932" t="s">
        <v>1774</v>
      </c>
      <c r="D932" s="46">
        <f>Table3[[#This Row],[Residential CLM $ Collected]]+Table3[[#This Row],[C&amp;I CLM $ Collected]]</f>
        <v>33.390630000000002</v>
      </c>
      <c r="E932" s="39">
        <f>Table3[[#This Row],[CLM $ Collected ]]/'[1]1.) CLM Reference'!$B$4</f>
        <v>3.1546174409072948E-7</v>
      </c>
      <c r="F932" s="46">
        <f>Table3[[#This Row],[Residential Incentive Disbursements]]+Table3[[#This Row],[C&amp;I Incentive Disbursements]]</f>
        <v>0</v>
      </c>
      <c r="G932" s="39">
        <f>Table3[[#This Row],[Incentive Disbursements]]/'[1]1.) CLM Reference'!$B$5</f>
        <v>0</v>
      </c>
      <c r="H932" s="46">
        <v>33.390630000000002</v>
      </c>
      <c r="I932" s="39">
        <f>Table3[[#This Row],[Residential CLM $ Collected]]/'[1]1.) CLM Reference'!$B$4</f>
        <v>3.1546174409072948E-7</v>
      </c>
      <c r="J932" s="40">
        <v>0</v>
      </c>
      <c r="K932" s="39">
        <f>Table3[[#This Row],[Residential Incentive Disbursements]]/'[1]1.) CLM Reference'!$B$5</f>
        <v>0</v>
      </c>
      <c r="L932" s="40">
        <v>0</v>
      </c>
      <c r="M932" s="39">
        <f>Table3[[#This Row],[C&amp;I CLM $ Collected]]/'[1]1.) CLM Reference'!$B$4</f>
        <v>0</v>
      </c>
      <c r="N932" s="40">
        <v>0</v>
      </c>
      <c r="O932" s="45">
        <f>Table3[[#This Row],[C&amp;I Incentive Disbursements]]/'[1]1.) CLM Reference'!$B$5</f>
        <v>0</v>
      </c>
    </row>
    <row r="933" spans="1:16" x14ac:dyDescent="0.25">
      <c r="A933" s="47">
        <v>9015901100</v>
      </c>
      <c r="B933" t="s">
        <v>1775</v>
      </c>
      <c r="C933" t="s">
        <v>1774</v>
      </c>
      <c r="D933" s="46">
        <f>Table3[[#This Row],[Residential CLM $ Collected]]+Table3[[#This Row],[C&amp;I CLM $ Collected]]</f>
        <v>205248.38216399992</v>
      </c>
      <c r="E933" s="39">
        <f>Table3[[#This Row],[CLM $ Collected ]]/'[1]1.) CLM Reference'!$B$4</f>
        <v>1.9391072468311016E-3</v>
      </c>
      <c r="F933" s="46">
        <f>Table3[[#This Row],[Residential Incentive Disbursements]]+Table3[[#This Row],[C&amp;I Incentive Disbursements]]</f>
        <v>12279</v>
      </c>
      <c r="G933" s="39">
        <f>Table3[[#This Row],[Incentive Disbursements]]/'[1]1.) CLM Reference'!$B$5</f>
        <v>1.3847916610126019E-4</v>
      </c>
      <c r="H933" s="46">
        <v>179710.59329999998</v>
      </c>
      <c r="I933" s="39">
        <f>Table3[[#This Row],[Residential CLM $ Collected]]/'[1]1.) CLM Reference'!$B$4</f>
        <v>1.6978361053384663E-3</v>
      </c>
      <c r="J933" s="40">
        <v>805</v>
      </c>
      <c r="K933" s="39">
        <f>Table3[[#This Row],[Residential Incentive Disbursements]]/'[1]1.) CLM Reference'!$B$5</f>
        <v>9.07856736798717E-6</v>
      </c>
      <c r="L933" s="40">
        <v>25537.78886399994</v>
      </c>
      <c r="M933" s="39">
        <f>Table3[[#This Row],[C&amp;I CLM $ Collected]]/'[1]1.) CLM Reference'!$B$4</f>
        <v>2.412711414926352E-4</v>
      </c>
      <c r="N933" s="40">
        <v>11474</v>
      </c>
      <c r="O933" s="45">
        <f>Table3[[#This Row],[C&amp;I Incentive Disbursements]]/'[1]1.) CLM Reference'!$B$5</f>
        <v>1.2940059873327303E-4</v>
      </c>
    </row>
    <row r="934" spans="1:16" x14ac:dyDescent="0.25">
      <c r="A934" s="47">
        <v>9015902200</v>
      </c>
      <c r="B934" t="s">
        <v>1775</v>
      </c>
      <c r="C934" t="s">
        <v>1774</v>
      </c>
      <c r="D934" s="46">
        <f>Table3[[#This Row],[Residential CLM $ Collected]]+Table3[[#This Row],[C&amp;I CLM $ Collected]]</f>
        <v>669.46823999999992</v>
      </c>
      <c r="E934" s="39">
        <f>Table3[[#This Row],[CLM $ Collected ]]/'[1]1.) CLM Reference'!$B$4</f>
        <v>6.3248767275056212E-6</v>
      </c>
      <c r="F934" s="46">
        <f>Table3[[#This Row],[Residential Incentive Disbursements]]+Table3[[#This Row],[C&amp;I Incentive Disbursements]]</f>
        <v>0</v>
      </c>
      <c r="G934" s="39">
        <f>Table3[[#This Row],[Incentive Disbursements]]/'[1]1.) CLM Reference'!$B$5</f>
        <v>0</v>
      </c>
      <c r="H934" s="46">
        <v>669.46823999999992</v>
      </c>
      <c r="I934" s="39">
        <f>Table3[[#This Row],[Residential CLM $ Collected]]/'[1]1.) CLM Reference'!$B$4</f>
        <v>6.3248767275056212E-6</v>
      </c>
      <c r="J934" s="40">
        <v>0</v>
      </c>
      <c r="K934" s="39">
        <f>Table3[[#This Row],[Residential Incentive Disbursements]]/'[1]1.) CLM Reference'!$B$5</f>
        <v>0</v>
      </c>
      <c r="L934" s="40">
        <v>0</v>
      </c>
      <c r="M934" s="39">
        <f>Table3[[#This Row],[C&amp;I CLM $ Collected]]/'[1]1.) CLM Reference'!$B$4</f>
        <v>0</v>
      </c>
      <c r="N934" s="40">
        <v>0</v>
      </c>
      <c r="O934" s="45">
        <f>Table3[[#This Row],[C&amp;I Incentive Disbursements]]/'[1]1.) CLM Reference'!$B$5</f>
        <v>0</v>
      </c>
    </row>
    <row r="935" spans="1:16" x14ac:dyDescent="0.25">
      <c r="A935" s="47">
        <v>9015902500</v>
      </c>
      <c r="B935" t="s">
        <v>1775</v>
      </c>
      <c r="C935" t="s">
        <v>1774</v>
      </c>
      <c r="D935" s="46">
        <f>Table3[[#This Row],[Residential CLM $ Collected]]+Table3[[#This Row],[C&amp;I CLM $ Collected]]</f>
        <v>1489.887189</v>
      </c>
      <c r="E935" s="39">
        <f>Table3[[#This Row],[CLM $ Collected ]]/'[1]1.) CLM Reference'!$B$4</f>
        <v>1.4075877308705295E-5</v>
      </c>
      <c r="F935" s="46">
        <f>Table3[[#This Row],[Residential Incentive Disbursements]]+Table3[[#This Row],[C&amp;I Incentive Disbursements]]</f>
        <v>0</v>
      </c>
      <c r="G935" s="39">
        <f>Table3[[#This Row],[Incentive Disbursements]]/'[1]1.) CLM Reference'!$B$5</f>
        <v>0</v>
      </c>
      <c r="H935" s="46">
        <v>1489.887189</v>
      </c>
      <c r="I935" s="39">
        <f>Table3[[#This Row],[Residential CLM $ Collected]]/'[1]1.) CLM Reference'!$B$4</f>
        <v>1.4075877308705295E-5</v>
      </c>
      <c r="J935" s="40">
        <v>0</v>
      </c>
      <c r="K935" s="39">
        <f>Table3[[#This Row],[Residential Incentive Disbursements]]/'[1]1.) CLM Reference'!$B$5</f>
        <v>0</v>
      </c>
      <c r="L935" s="40">
        <v>0</v>
      </c>
      <c r="M935" s="39">
        <f>Table3[[#This Row],[C&amp;I CLM $ Collected]]/'[1]1.) CLM Reference'!$B$4</f>
        <v>0</v>
      </c>
      <c r="N935" s="40">
        <v>0</v>
      </c>
      <c r="O935" s="45">
        <f>Table3[[#This Row],[C&amp;I Incentive Disbursements]]/'[1]1.) CLM Reference'!$B$5</f>
        <v>0</v>
      </c>
    </row>
    <row r="936" spans="1:16" x14ac:dyDescent="0.25">
      <c r="A936" s="44"/>
      <c r="B936" s="43"/>
      <c r="C936" s="42" t="s">
        <v>1761</v>
      </c>
      <c r="D936" s="40">
        <f>SUBTOTAL(109,Table3[CLM $ Collected ])</f>
        <v>68563460.358035877</v>
      </c>
      <c r="E936" s="39">
        <f>D936/'[1]1.) CLM Reference'!B4</f>
        <v>0.64776102713370753</v>
      </c>
      <c r="F936" s="40">
        <f>SUBTOTAL(109,Table3[Incentive Disbursements])</f>
        <v>55894987.735599853</v>
      </c>
      <c r="G936" s="39">
        <f>F936/'[1]1.) CLM Reference'!B5</f>
        <v>0.63036821328007442</v>
      </c>
      <c r="H936" s="41">
        <f>SUBTOTAL(109,Table3[Residential CLM $ Collected])</f>
        <v>52470662.833952934</v>
      </c>
      <c r="I936" s="39">
        <f>H936/'[1]1.) CLM Reference'!B4</f>
        <v>0.49572250691871972</v>
      </c>
      <c r="J936" s="41">
        <f>SUBTOTAL(109,Table3[Residential Incentive Disbursements])</f>
        <v>47836683.275999866</v>
      </c>
      <c r="K936" s="39">
        <f>J936/'[1]1.) CLM Reference'!B5</f>
        <v>0.53948888420152785</v>
      </c>
      <c r="L936" s="40">
        <f>SUBTOTAL(109,Table3[C&amp;I CLM $ Collected])</f>
        <v>16092797.524082968</v>
      </c>
      <c r="M936" s="39">
        <f>L936/'[1]1.) CLM Reference'!B4</f>
        <v>0.15203852021498804</v>
      </c>
      <c r="N936" s="40">
        <f>SUBTOTAL(109,Table3[C&amp;I Incentive Disbursements])</f>
        <v>8058304.4595999913</v>
      </c>
      <c r="O936" s="39">
        <f>N936/'[1]1.) CLM Reference'!B5</f>
        <v>9.0879329078546539E-2</v>
      </c>
    </row>
    <row r="938" spans="1:16" s="33" customFormat="1" x14ac:dyDescent="0.25">
      <c r="A938" s="32" t="s">
        <v>1772</v>
      </c>
      <c r="C938" s="34"/>
      <c r="D938" s="34"/>
      <c r="E938" s="35"/>
      <c r="F938" s="35"/>
      <c r="G938" s="35"/>
      <c r="H938" s="35"/>
      <c r="I938" s="35"/>
      <c r="J938" s="35"/>
      <c r="K938" s="35"/>
      <c r="L938" s="35"/>
      <c r="M938" s="35"/>
      <c r="N938" s="35"/>
      <c r="O938" s="35"/>
      <c r="P938" s="35"/>
    </row>
    <row r="939" spans="1:16" s="33" customFormat="1" x14ac:dyDescent="0.25">
      <c r="A939" s="32" t="s">
        <v>1773</v>
      </c>
      <c r="C939" s="34"/>
      <c r="D939" s="34"/>
      <c r="E939" s="35"/>
      <c r="F939" s="35"/>
      <c r="G939" s="35"/>
      <c r="H939" s="35"/>
      <c r="I939" s="35"/>
      <c r="J939" s="35"/>
      <c r="K939" s="35"/>
      <c r="L939" s="35"/>
      <c r="M939" s="35"/>
      <c r="N939" s="35"/>
      <c r="O939" s="35"/>
      <c r="P939" s="35"/>
    </row>
  </sheetData>
  <mergeCells count="7">
    <mergeCell ref="D3:O3"/>
    <mergeCell ref="A1:O2"/>
    <mergeCell ref="L4:O4"/>
    <mergeCell ref="D4:G4"/>
    <mergeCell ref="H4:K4"/>
    <mergeCell ref="A3:C3"/>
    <mergeCell ref="A4:C4"/>
  </mergeCells>
  <pageMargins left="0.7" right="0.7" top="0.75" bottom="0.75" header="0.3" footer="0.3"/>
  <pageSetup paperSize="5" scale="52" fitToHeight="25" orientation="landscape"/>
  <rowBreaks count="1" manualBreakCount="1">
    <brk id="78" max="16383" man="1"/>
  </rowBreak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AB5E-18FC-4419-AA06-7DFEE85EA076}">
  <sheetPr>
    <tabColor theme="6" tint="0.59999389629810485"/>
    <pageSetUpPr fitToPage="1"/>
  </sheetPr>
  <dimension ref="A1:P239"/>
  <sheetViews>
    <sheetView zoomScale="80" zoomScaleNormal="80" workbookViewId="0">
      <pane ySplit="5" topLeftCell="A205" activePane="bottomLeft" state="frozen"/>
      <selection pane="bottomLeft" activeCell="H236" sqref="H236"/>
    </sheetView>
  </sheetViews>
  <sheetFormatPr defaultColWidth="8.7109375" defaultRowHeight="15" x14ac:dyDescent="0.25"/>
  <cols>
    <col min="1" max="1" width="15.7109375" customWidth="1"/>
    <col min="2" max="2" width="21.140625" customWidth="1"/>
    <col min="3" max="3" width="20" customWidth="1"/>
    <col min="4" max="4" width="20.7109375" style="60" customWidth="1"/>
    <col min="5" max="5" width="20.7109375" style="59" customWidth="1"/>
    <col min="6" max="6" width="20.7109375" style="60" customWidth="1"/>
    <col min="7" max="7" width="20.7109375" style="59" customWidth="1"/>
    <col min="8" max="8" width="20.7109375" style="38" customWidth="1"/>
    <col min="9" max="9" width="20.7109375" style="59" customWidth="1"/>
    <col min="10" max="10" width="20.7109375" style="38" customWidth="1"/>
    <col min="11" max="11" width="20.7109375" style="59" customWidth="1"/>
    <col min="12" max="12" width="20.7109375" style="38" customWidth="1"/>
    <col min="13" max="13" width="20.7109375" style="59" customWidth="1"/>
    <col min="14" max="14" width="20.7109375" style="38" customWidth="1"/>
    <col min="15" max="15" width="20.7109375" style="59" customWidth="1"/>
    <col min="16" max="16" width="20.5703125" customWidth="1"/>
    <col min="17" max="17" width="14.140625" customWidth="1"/>
    <col min="18" max="18" width="20.5703125" customWidth="1"/>
    <col min="19" max="19" width="14.140625" customWidth="1"/>
  </cols>
  <sheetData>
    <row r="1" spans="1:15" ht="18.75" customHeight="1" x14ac:dyDescent="0.25">
      <c r="A1" s="113" t="s">
        <v>1939</v>
      </c>
      <c r="B1" s="114"/>
      <c r="C1" s="114"/>
      <c r="D1" s="114"/>
      <c r="E1" s="114"/>
      <c r="F1" s="114"/>
      <c r="G1" s="114"/>
      <c r="H1" s="114"/>
      <c r="I1" s="114"/>
      <c r="J1" s="114"/>
      <c r="K1" s="114"/>
      <c r="L1" s="114"/>
      <c r="M1" s="114"/>
      <c r="N1" s="114"/>
      <c r="O1" s="115"/>
    </row>
    <row r="2" spans="1:15" ht="15.75" customHeight="1" thickBot="1" x14ac:dyDescent="0.3">
      <c r="A2" s="116"/>
      <c r="B2" s="117"/>
      <c r="C2" s="117"/>
      <c r="D2" s="117"/>
      <c r="E2" s="117"/>
      <c r="F2" s="117"/>
      <c r="G2" s="117"/>
      <c r="H2" s="117"/>
      <c r="I2" s="117"/>
      <c r="J2" s="117"/>
      <c r="K2" s="117"/>
      <c r="L2" s="117"/>
      <c r="M2" s="117"/>
      <c r="N2" s="117"/>
      <c r="O2" s="118"/>
    </row>
    <row r="3" spans="1:15" ht="16.5" thickBot="1" x14ac:dyDescent="0.3">
      <c r="A3" s="126" t="s">
        <v>1760</v>
      </c>
      <c r="B3" s="127"/>
      <c r="C3" s="127"/>
      <c r="D3" s="110" t="s">
        <v>1940</v>
      </c>
      <c r="E3" s="111"/>
      <c r="F3" s="111"/>
      <c r="G3" s="111"/>
      <c r="H3" s="131"/>
      <c r="I3" s="131"/>
      <c r="J3" s="131"/>
      <c r="K3" s="131"/>
      <c r="L3" s="111"/>
      <c r="M3" s="111"/>
      <c r="N3" s="111"/>
      <c r="O3" s="112"/>
    </row>
    <row r="4" spans="1:15" x14ac:dyDescent="0.25">
      <c r="A4" s="128"/>
      <c r="B4" s="129"/>
      <c r="C4" s="129"/>
      <c r="D4" s="122" t="s">
        <v>1765</v>
      </c>
      <c r="E4" s="123"/>
      <c r="F4" s="123"/>
      <c r="G4" s="123"/>
      <c r="H4" s="132" t="s">
        <v>1766</v>
      </c>
      <c r="I4" s="133"/>
      <c r="J4" s="133"/>
      <c r="K4" s="134"/>
      <c r="L4" s="120" t="s">
        <v>1767</v>
      </c>
      <c r="M4" s="120"/>
      <c r="N4" s="120"/>
      <c r="O4" s="121"/>
    </row>
    <row r="5" spans="1:15" ht="74.25" customHeight="1" x14ac:dyDescent="0.25">
      <c r="A5" s="75" t="s">
        <v>876</v>
      </c>
      <c r="B5" s="74" t="s">
        <v>1938</v>
      </c>
      <c r="C5" s="73" t="s">
        <v>1937</v>
      </c>
      <c r="D5" s="72" t="s">
        <v>1936</v>
      </c>
      <c r="E5" s="71" t="s">
        <v>1935</v>
      </c>
      <c r="F5" s="72" t="s">
        <v>1934</v>
      </c>
      <c r="G5" s="71" t="s">
        <v>1933</v>
      </c>
      <c r="H5" s="69" t="s">
        <v>1932</v>
      </c>
      <c r="I5" s="70" t="s">
        <v>1931</v>
      </c>
      <c r="J5" s="69" t="s">
        <v>1930</v>
      </c>
      <c r="K5" s="70" t="s">
        <v>1929</v>
      </c>
      <c r="L5" s="69" t="s">
        <v>1928</v>
      </c>
      <c r="M5" s="70" t="s">
        <v>1927</v>
      </c>
      <c r="N5" s="69" t="s">
        <v>1926</v>
      </c>
      <c r="O5" s="68" t="s">
        <v>1925</v>
      </c>
    </row>
    <row r="6" spans="1:15" x14ac:dyDescent="0.25">
      <c r="A6" s="47">
        <v>9013528100</v>
      </c>
      <c r="B6" t="s">
        <v>1924</v>
      </c>
      <c r="C6" t="s">
        <v>1774</v>
      </c>
      <c r="D6" s="46">
        <f>Table32[[#This Row],[Residential CLM $ Collected]]+Table32[[#This Row],[C&amp;I CLM $ Collected]]</f>
        <v>1066.5048870000001</v>
      </c>
      <c r="E6" s="39">
        <f>Table32[[#This Row],[CLM $ Collected ]]/'[1]1.) CLM Reference'!$B$4</f>
        <v>1.0075925244127062E-5</v>
      </c>
      <c r="F6" s="40">
        <f>Table32[[#This Row],[Residential Incentive Disbursements]]+Table32[[#This Row],[C&amp;I Incentive Disbursements]]</f>
        <v>4496.5</v>
      </c>
      <c r="G6" s="39">
        <f>Table32[[#This Row],[Incentive Disbursements]]/'[1]1.) CLM Reference'!$B$5</f>
        <v>5.0710283441185474E-5</v>
      </c>
      <c r="H6" s="40">
        <v>0</v>
      </c>
      <c r="I6" s="39">
        <f>Table32[[#This Row],[Residential CLM $ Collected]]/'[1]1.) CLM Reference'!$B$4</f>
        <v>0</v>
      </c>
      <c r="J6" s="48">
        <v>0</v>
      </c>
      <c r="K6" s="39">
        <f>Table32[[#This Row],[Residential Incentive Disbursements]]/'[1]1.) CLM Reference'!$B$5</f>
        <v>0</v>
      </c>
      <c r="L6" s="40">
        <v>1066.5048870000001</v>
      </c>
      <c r="M6" s="39">
        <f>Table32[[#This Row],[C&amp;I CLM $ Collected]]/'[1]1.) CLM Reference'!$B$4</f>
        <v>1.0075925244127062E-5</v>
      </c>
      <c r="N6" s="48">
        <v>4496.5</v>
      </c>
      <c r="O6" s="45">
        <f>Table32[[#This Row],[C&amp;I Incentive Disbursements]]/'[1]1.) CLM Reference'!$B$5</f>
        <v>5.0710283441185474E-5</v>
      </c>
    </row>
    <row r="7" spans="1:15" x14ac:dyDescent="0.25">
      <c r="A7" s="47">
        <v>9015830100</v>
      </c>
      <c r="B7" t="s">
        <v>1923</v>
      </c>
      <c r="C7" t="s">
        <v>1774</v>
      </c>
      <c r="D7" s="46">
        <f>Table32[[#This Row],[Residential CLM $ Collected]]+Table32[[#This Row],[C&amp;I CLM $ Collected]]</f>
        <v>6786.9474749999999</v>
      </c>
      <c r="E7" s="39">
        <f>Table32[[#This Row],[CLM $ Collected ]]/'[1]1.) CLM Reference'!$B$4</f>
        <v>6.4120451980560796E-5</v>
      </c>
      <c r="F7" s="40">
        <f>Table32[[#This Row],[Residential Incentive Disbursements]]+Table32[[#This Row],[C&amp;I Incentive Disbursements]]</f>
        <v>3123</v>
      </c>
      <c r="G7" s="39">
        <f>Table32[[#This Row],[Incentive Disbursements]]/'[1]1.) CLM Reference'!$B$5</f>
        <v>3.5220330298414818E-5</v>
      </c>
      <c r="H7" s="40">
        <v>0</v>
      </c>
      <c r="I7" s="39">
        <f>Table32[[#This Row],[Residential CLM $ Collected]]/'[1]1.) CLM Reference'!$B$4</f>
        <v>0</v>
      </c>
      <c r="J7" s="48">
        <v>0</v>
      </c>
      <c r="K7" s="39">
        <f>Table32[[#This Row],[Residential Incentive Disbursements]]/'[1]1.) CLM Reference'!$B$5</f>
        <v>0</v>
      </c>
      <c r="L7" s="40">
        <v>6786.9474749999999</v>
      </c>
      <c r="M7" s="39">
        <f>Table32[[#This Row],[C&amp;I CLM $ Collected]]/'[1]1.) CLM Reference'!$B$4</f>
        <v>6.4120451980560796E-5</v>
      </c>
      <c r="N7" s="48">
        <v>3123</v>
      </c>
      <c r="O7" s="45">
        <f>Table32[[#This Row],[C&amp;I Incentive Disbursements]]/'[1]1.) CLM Reference'!$B$5</f>
        <v>3.5220330298414818E-5</v>
      </c>
    </row>
    <row r="8" spans="1:15" x14ac:dyDescent="0.25">
      <c r="A8" s="47">
        <v>9003462101</v>
      </c>
      <c r="B8" t="s">
        <v>1922</v>
      </c>
      <c r="C8" t="s">
        <v>1774</v>
      </c>
      <c r="D8" s="46">
        <f>Table32[[#This Row],[Residential CLM $ Collected]]+Table32[[#This Row],[C&amp;I CLM $ Collected]]</f>
        <v>210009.96764999998</v>
      </c>
      <c r="E8" s="39">
        <f>Table32[[#This Row],[CLM $ Collected ]]/'[1]1.) CLM Reference'!$B$4</f>
        <v>1.9840928629171316E-3</v>
      </c>
      <c r="F8" s="40">
        <f>Table32[[#This Row],[Residential Incentive Disbursements]]+Table32[[#This Row],[C&amp;I Incentive Disbursements]]</f>
        <v>81567.399999999994</v>
      </c>
      <c r="G8" s="39">
        <f>Table32[[#This Row],[Incentive Disbursements]]/'[1]1.) CLM Reference'!$B$5</f>
        <v>9.1989457879696466E-4</v>
      </c>
      <c r="H8" s="40">
        <v>0</v>
      </c>
      <c r="I8" s="39">
        <f>Table32[[#This Row],[Residential CLM $ Collected]]/'[1]1.) CLM Reference'!$B$4</f>
        <v>0</v>
      </c>
      <c r="J8" s="48">
        <v>0</v>
      </c>
      <c r="K8" s="39">
        <f>Table32[[#This Row],[Residential Incentive Disbursements]]/'[1]1.) CLM Reference'!$B$5</f>
        <v>0</v>
      </c>
      <c r="L8" s="40">
        <v>210009.96764999998</v>
      </c>
      <c r="M8" s="39">
        <f>Table32[[#This Row],[C&amp;I CLM $ Collected]]/'[1]1.) CLM Reference'!$B$4</f>
        <v>1.9840928629171316E-3</v>
      </c>
      <c r="N8" s="48">
        <v>81567.399999999994</v>
      </c>
      <c r="O8" s="45">
        <f>Table32[[#This Row],[C&amp;I Incentive Disbursements]]/'[1]1.) CLM Reference'!$B$5</f>
        <v>9.1989457879696466E-4</v>
      </c>
    </row>
    <row r="9" spans="1:15" x14ac:dyDescent="0.25">
      <c r="A9" s="47">
        <v>9003462201</v>
      </c>
      <c r="B9" t="s">
        <v>1922</v>
      </c>
      <c r="C9" t="s">
        <v>1774</v>
      </c>
      <c r="D9" s="46">
        <f>Table32[[#This Row],[Residential CLM $ Collected]]+Table32[[#This Row],[C&amp;I CLM $ Collected]]</f>
        <v>822.88993499999992</v>
      </c>
      <c r="E9" s="39">
        <f>Table32[[#This Row],[CLM $ Collected ]]/'[1]1.) CLM Reference'!$B$4</f>
        <v>7.7743455002138916E-6</v>
      </c>
      <c r="F9" s="40">
        <f>Table32[[#This Row],[Residential Incentive Disbursements]]+Table32[[#This Row],[C&amp;I Incentive Disbursements]]</f>
        <v>0</v>
      </c>
      <c r="G9" s="39">
        <f>Table32[[#This Row],[Incentive Disbursements]]/'[1]1.) CLM Reference'!$B$5</f>
        <v>0</v>
      </c>
      <c r="H9" s="40">
        <v>0</v>
      </c>
      <c r="I9" s="39">
        <f>Table32[[#This Row],[Residential CLM $ Collected]]/'[1]1.) CLM Reference'!$B$4</f>
        <v>0</v>
      </c>
      <c r="J9" s="48">
        <v>0</v>
      </c>
      <c r="K9" s="39">
        <f>Table32[[#This Row],[Residential Incentive Disbursements]]/'[1]1.) CLM Reference'!$B$5</f>
        <v>0</v>
      </c>
      <c r="L9" s="40">
        <v>822.88993499999992</v>
      </c>
      <c r="M9" s="39">
        <f>Table32[[#This Row],[C&amp;I CLM $ Collected]]/'[1]1.) CLM Reference'!$B$4</f>
        <v>7.7743455002138916E-6</v>
      </c>
      <c r="N9" s="48">
        <v>0</v>
      </c>
      <c r="O9" s="45">
        <f>Table32[[#This Row],[C&amp;I Incentive Disbursements]]/'[1]1.) CLM Reference'!$B$5</f>
        <v>0</v>
      </c>
    </row>
    <row r="10" spans="1:15" x14ac:dyDescent="0.25">
      <c r="A10" s="47">
        <v>9005290100</v>
      </c>
      <c r="B10" t="s">
        <v>1921</v>
      </c>
      <c r="C10" t="s">
        <v>1774</v>
      </c>
      <c r="D10" s="46">
        <f>Table32[[#This Row],[Residential CLM $ Collected]]+Table32[[#This Row],[C&amp;I CLM $ Collected]]</f>
        <v>6171.7218570000005</v>
      </c>
      <c r="E10" s="39">
        <f>Table32[[#This Row],[CLM $ Collected ]]/'[1]1.) CLM Reference'!$B$4</f>
        <v>5.8308038544109403E-5</v>
      </c>
      <c r="F10" s="40">
        <f>Table32[[#This Row],[Residential Incentive Disbursements]]+Table32[[#This Row],[C&amp;I Incentive Disbursements]]</f>
        <v>44671.029999999897</v>
      </c>
      <c r="G10" s="39">
        <f>Table32[[#This Row],[Incentive Disbursements]]/'[1]1.) CLM Reference'!$B$5</f>
        <v>5.0378752205263973E-4</v>
      </c>
      <c r="H10" s="40">
        <v>0</v>
      </c>
      <c r="I10" s="39">
        <f>Table32[[#This Row],[Residential CLM $ Collected]]/'[1]1.) CLM Reference'!$B$4</f>
        <v>0</v>
      </c>
      <c r="J10" s="48">
        <v>0</v>
      </c>
      <c r="K10" s="39">
        <f>Table32[[#This Row],[Residential Incentive Disbursements]]/'[1]1.) CLM Reference'!$B$5</f>
        <v>0</v>
      </c>
      <c r="L10" s="40">
        <v>6171.7218570000005</v>
      </c>
      <c r="M10" s="39">
        <f>Table32[[#This Row],[C&amp;I CLM $ Collected]]/'[1]1.) CLM Reference'!$B$4</f>
        <v>5.8308038544109403E-5</v>
      </c>
      <c r="N10" s="48">
        <v>44671.029999999897</v>
      </c>
      <c r="O10" s="45">
        <f>Table32[[#This Row],[C&amp;I Incentive Disbursements]]/'[1]1.) CLM Reference'!$B$5</f>
        <v>5.0378752205263973E-4</v>
      </c>
    </row>
    <row r="11" spans="1:15" x14ac:dyDescent="0.25">
      <c r="A11" s="47">
        <v>9009341100</v>
      </c>
      <c r="B11" t="s">
        <v>1920</v>
      </c>
      <c r="C11" t="s">
        <v>1774</v>
      </c>
      <c r="D11" s="46">
        <f>Table32[[#This Row],[Residential CLM $ Collected]]+Table32[[#This Row],[C&amp;I CLM $ Collected]]</f>
        <v>26239.997384999999</v>
      </c>
      <c r="E11" s="39">
        <f>Table32[[#This Row],[CLM $ Collected ]]/'[1]1.) CLM Reference'!$B$4</f>
        <v>2.4790533571868157E-4</v>
      </c>
      <c r="F11" s="40">
        <f>Table32[[#This Row],[Residential Incentive Disbursements]]+Table32[[#This Row],[C&amp;I Incentive Disbursements]]</f>
        <v>304021.3872</v>
      </c>
      <c r="G11" s="39">
        <f>Table32[[#This Row],[Incentive Disbursements]]/'[1]1.) CLM Reference'!$B$5</f>
        <v>3.4286691242287107E-3</v>
      </c>
      <c r="H11" s="40">
        <v>0</v>
      </c>
      <c r="I11" s="39">
        <f>Table32[[#This Row],[Residential CLM $ Collected]]/'[1]1.) CLM Reference'!$B$4</f>
        <v>0</v>
      </c>
      <c r="J11" s="48">
        <v>0</v>
      </c>
      <c r="K11" s="39">
        <f>Table32[[#This Row],[Residential Incentive Disbursements]]/'[1]1.) CLM Reference'!$B$5</f>
        <v>0</v>
      </c>
      <c r="L11" s="40">
        <v>26239.997384999999</v>
      </c>
      <c r="M11" s="39">
        <f>Table32[[#This Row],[C&amp;I CLM $ Collected]]/'[1]1.) CLM Reference'!$B$4</f>
        <v>2.4790533571868157E-4</v>
      </c>
      <c r="N11" s="48">
        <v>304021.3872</v>
      </c>
      <c r="O11" s="45">
        <f>Table32[[#This Row],[C&amp;I Incentive Disbursements]]/'[1]1.) CLM Reference'!$B$5</f>
        <v>3.4286691242287107E-3</v>
      </c>
    </row>
    <row r="12" spans="1:15" x14ac:dyDescent="0.25">
      <c r="A12" s="47">
        <v>9003400100</v>
      </c>
      <c r="B12" t="s">
        <v>1919</v>
      </c>
      <c r="C12" t="s">
        <v>1774</v>
      </c>
      <c r="D12" s="46">
        <f>Table32[[#This Row],[Residential CLM $ Collected]]+Table32[[#This Row],[C&amp;I CLM $ Collected]]</f>
        <v>363367.38412799942</v>
      </c>
      <c r="E12" s="39">
        <f>Table32[[#This Row],[CLM $ Collected ]]/'[1]1.) CLM Reference'!$B$4</f>
        <v>3.4329543570368317E-3</v>
      </c>
      <c r="F12" s="40">
        <f>Table32[[#This Row],[Residential Incentive Disbursements]]+Table32[[#This Row],[C&amp;I Incentive Disbursements]]</f>
        <v>519714.14360000001</v>
      </c>
      <c r="G12" s="39">
        <f>Table32[[#This Row],[Incentive Disbursements]]/'[1]1.) CLM Reference'!$B$5</f>
        <v>5.8611923785942335E-3</v>
      </c>
      <c r="H12" s="40">
        <v>0</v>
      </c>
      <c r="I12" s="39">
        <f>Table32[[#This Row],[Residential CLM $ Collected]]/'[1]1.) CLM Reference'!$B$4</f>
        <v>0</v>
      </c>
      <c r="J12" s="48">
        <v>0</v>
      </c>
      <c r="K12" s="39">
        <f>Table32[[#This Row],[Residential Incentive Disbursements]]/'[1]1.) CLM Reference'!$B$5</f>
        <v>0</v>
      </c>
      <c r="L12" s="40">
        <v>363367.38412799942</v>
      </c>
      <c r="M12" s="39">
        <f>Table32[[#This Row],[C&amp;I CLM $ Collected]]/'[1]1.) CLM Reference'!$B$4</f>
        <v>3.4329543570368317E-3</v>
      </c>
      <c r="N12" s="48">
        <v>519714.14360000001</v>
      </c>
      <c r="O12" s="45">
        <f>Table32[[#This Row],[C&amp;I Incentive Disbursements]]/'[1]1.) CLM Reference'!$B$5</f>
        <v>5.8611923785942335E-3</v>
      </c>
    </row>
    <row r="13" spans="1:15" x14ac:dyDescent="0.25">
      <c r="A13" s="47">
        <v>9003400300</v>
      </c>
      <c r="B13" t="s">
        <v>1919</v>
      </c>
      <c r="C13" t="s">
        <v>1774</v>
      </c>
      <c r="D13" s="46">
        <f>Table32[[#This Row],[Residential CLM $ Collected]]+Table32[[#This Row],[C&amp;I CLM $ Collected]]</f>
        <v>15.752393999999942</v>
      </c>
      <c r="E13" s="39">
        <f>Table32[[#This Row],[CLM $ Collected ]]/'[1]1.) CLM Reference'!$B$4</f>
        <v>1.4882251951653275E-7</v>
      </c>
      <c r="F13" s="40">
        <f>Table32[[#This Row],[Residential Incentive Disbursements]]+Table32[[#This Row],[C&amp;I Incentive Disbursements]]</f>
        <v>0</v>
      </c>
      <c r="G13" s="39">
        <f>Table32[[#This Row],[Incentive Disbursements]]/'[1]1.) CLM Reference'!$B$5</f>
        <v>0</v>
      </c>
      <c r="H13" s="40">
        <v>0</v>
      </c>
      <c r="I13" s="39">
        <f>Table32[[#This Row],[Residential CLM $ Collected]]/'[1]1.) CLM Reference'!$B$4</f>
        <v>0</v>
      </c>
      <c r="J13" s="48">
        <v>0</v>
      </c>
      <c r="K13" s="39">
        <f>Table32[[#This Row],[Residential Incentive Disbursements]]/'[1]1.) CLM Reference'!$B$5</f>
        <v>0</v>
      </c>
      <c r="L13" s="40">
        <v>15.752393999999942</v>
      </c>
      <c r="M13" s="39">
        <f>Table32[[#This Row],[C&amp;I CLM $ Collected]]/'[1]1.) CLM Reference'!$B$4</f>
        <v>1.4882251951653275E-7</v>
      </c>
      <c r="N13" s="48">
        <v>0</v>
      </c>
      <c r="O13" s="45">
        <f>Table32[[#This Row],[C&amp;I Incentive Disbursements]]/'[1]1.) CLM Reference'!$B$5</f>
        <v>0</v>
      </c>
    </row>
    <row r="14" spans="1:15" x14ac:dyDescent="0.25">
      <c r="A14" s="47">
        <v>9009161100</v>
      </c>
      <c r="B14" t="s">
        <v>1918</v>
      </c>
      <c r="C14" t="s">
        <v>1774</v>
      </c>
      <c r="D14" s="46">
        <f>Table32[[#This Row],[Residential CLM $ Collected]]+Table32[[#This Row],[C&amp;I CLM $ Collected]]</f>
        <v>22017.868172999944</v>
      </c>
      <c r="E14" s="39">
        <f>Table32[[#This Row],[CLM $ Collected ]]/'[1]1.) CLM Reference'!$B$4</f>
        <v>2.0801629364328633E-4</v>
      </c>
      <c r="F14" s="40">
        <f>Table32[[#This Row],[Residential Incentive Disbursements]]+Table32[[#This Row],[C&amp;I Incentive Disbursements]]</f>
        <v>24555</v>
      </c>
      <c r="G14" s="39">
        <f>Table32[[#This Row],[Incentive Disbursements]]/'[1]1.) CLM Reference'!$B$5</f>
        <v>2.7692449903220489E-4</v>
      </c>
      <c r="H14" s="40">
        <v>0</v>
      </c>
      <c r="I14" s="39">
        <f>Table32[[#This Row],[Residential CLM $ Collected]]/'[1]1.) CLM Reference'!$B$4</f>
        <v>0</v>
      </c>
      <c r="J14" s="48">
        <v>0</v>
      </c>
      <c r="K14" s="39">
        <f>Table32[[#This Row],[Residential Incentive Disbursements]]/'[1]1.) CLM Reference'!$B$5</f>
        <v>0</v>
      </c>
      <c r="L14" s="40">
        <v>22017.868172999944</v>
      </c>
      <c r="M14" s="39">
        <f>Table32[[#This Row],[C&amp;I CLM $ Collected]]/'[1]1.) CLM Reference'!$B$4</f>
        <v>2.0801629364328633E-4</v>
      </c>
      <c r="N14" s="48">
        <v>24555</v>
      </c>
      <c r="O14" s="45">
        <f>Table32[[#This Row],[C&amp;I Incentive Disbursements]]/'[1]1.) CLM Reference'!$B$5</f>
        <v>2.7692449903220489E-4</v>
      </c>
    </row>
    <row r="15" spans="1:15" x14ac:dyDescent="0.25">
      <c r="A15" s="47">
        <v>9001200200</v>
      </c>
      <c r="B15" t="s">
        <v>1917</v>
      </c>
      <c r="C15" t="s">
        <v>1774</v>
      </c>
      <c r="D15" s="46">
        <f>Table32[[#This Row],[Residential CLM $ Collected]]+Table32[[#This Row],[C&amp;I CLM $ Collected]]</f>
        <v>219305.85667199999</v>
      </c>
      <c r="E15" s="39">
        <f>Table32[[#This Row],[CLM $ Collected ]]/'[1]1.) CLM Reference'!$B$4</f>
        <v>2.0719168232243793E-3</v>
      </c>
      <c r="F15" s="40">
        <f>Table32[[#This Row],[Residential Incentive Disbursements]]+Table32[[#This Row],[C&amp;I Incentive Disbursements]]</f>
        <v>238370.413999999</v>
      </c>
      <c r="G15" s="39">
        <f>Table32[[#This Row],[Incentive Disbursements]]/'[1]1.) CLM Reference'!$B$5</f>
        <v>2.6882756050111587E-3</v>
      </c>
      <c r="H15" s="40">
        <v>0</v>
      </c>
      <c r="I15" s="39">
        <f>Table32[[#This Row],[Residential CLM $ Collected]]/'[1]1.) CLM Reference'!$B$4</f>
        <v>0</v>
      </c>
      <c r="J15" s="48">
        <v>0</v>
      </c>
      <c r="K15" s="39">
        <f>Table32[[#This Row],[Residential Incentive Disbursements]]/'[1]1.) CLM Reference'!$B$5</f>
        <v>0</v>
      </c>
      <c r="L15" s="40">
        <v>219305.85667199999</v>
      </c>
      <c r="M15" s="39">
        <f>Table32[[#This Row],[C&amp;I CLM $ Collected]]/'[1]1.) CLM Reference'!$B$4</f>
        <v>2.0719168232243793E-3</v>
      </c>
      <c r="N15" s="48">
        <v>238370.413999999</v>
      </c>
      <c r="O15" s="45">
        <f>Table32[[#This Row],[C&amp;I Incentive Disbursements]]/'[1]1.) CLM Reference'!$B$5</f>
        <v>2.6882756050111587E-3</v>
      </c>
    </row>
    <row r="16" spans="1:15" x14ac:dyDescent="0.25">
      <c r="A16" s="47">
        <v>9005342100</v>
      </c>
      <c r="B16" t="s">
        <v>1916</v>
      </c>
      <c r="C16" t="s">
        <v>1774</v>
      </c>
      <c r="D16" s="46">
        <f>Table32[[#This Row],[Residential CLM $ Collected]]+Table32[[#This Row],[C&amp;I CLM $ Collected]]</f>
        <v>1470.1073939999999</v>
      </c>
      <c r="E16" s="39">
        <f>Table32[[#This Row],[CLM $ Collected ]]/'[1]1.) CLM Reference'!$B$4</f>
        <v>1.3889005463865677E-5</v>
      </c>
      <c r="F16" s="40">
        <f>Table32[[#This Row],[Residential Incentive Disbursements]]+Table32[[#This Row],[C&amp;I Incentive Disbursements]]</f>
        <v>0</v>
      </c>
      <c r="G16" s="39">
        <f>Table32[[#This Row],[Incentive Disbursements]]/'[1]1.) CLM Reference'!$B$5</f>
        <v>0</v>
      </c>
      <c r="H16" s="40">
        <v>0</v>
      </c>
      <c r="I16" s="39">
        <f>Table32[[#This Row],[Residential CLM $ Collected]]/'[1]1.) CLM Reference'!$B$4</f>
        <v>0</v>
      </c>
      <c r="J16" s="48">
        <v>0</v>
      </c>
      <c r="K16" s="39">
        <f>Table32[[#This Row],[Residential Incentive Disbursements]]/'[1]1.) CLM Reference'!$B$5</f>
        <v>0</v>
      </c>
      <c r="L16" s="40">
        <v>1470.1073939999999</v>
      </c>
      <c r="M16" s="39">
        <f>Table32[[#This Row],[C&amp;I CLM $ Collected]]/'[1]1.) CLM Reference'!$B$4</f>
        <v>1.3889005463865677E-5</v>
      </c>
      <c r="N16" s="48">
        <v>0</v>
      </c>
      <c r="O16" s="45">
        <f>Table32[[#This Row],[C&amp;I Incentive Disbursements]]/'[1]1.) CLM Reference'!$B$5</f>
        <v>0</v>
      </c>
    </row>
    <row r="17" spans="1:15" x14ac:dyDescent="0.25">
      <c r="A17" s="47">
        <v>9003471300</v>
      </c>
      <c r="B17" t="s">
        <v>1915</v>
      </c>
      <c r="C17" t="s">
        <v>1774</v>
      </c>
      <c r="D17" s="46">
        <f>Table32[[#This Row],[Residential CLM $ Collected]]+Table32[[#This Row],[C&amp;I CLM $ Collected]]</f>
        <v>2646.7112069999998</v>
      </c>
      <c r="E17" s="39">
        <f>Table32[[#This Row],[CLM $ Collected ]]/'[1]1.) CLM Reference'!$B$4</f>
        <v>2.5005102732853486E-5</v>
      </c>
      <c r="F17" s="40">
        <f>Table32[[#This Row],[Residential Incentive Disbursements]]+Table32[[#This Row],[C&amp;I Incentive Disbursements]]</f>
        <v>0</v>
      </c>
      <c r="G17" s="39">
        <f>Table32[[#This Row],[Incentive Disbursements]]/'[1]1.) CLM Reference'!$B$5</f>
        <v>0</v>
      </c>
      <c r="H17" s="40">
        <v>0</v>
      </c>
      <c r="I17" s="39">
        <f>Table32[[#This Row],[Residential CLM $ Collected]]/'[1]1.) CLM Reference'!$B$4</f>
        <v>0</v>
      </c>
      <c r="J17" s="48">
        <v>0</v>
      </c>
      <c r="K17" s="39">
        <f>Table32[[#This Row],[Residential Incentive Disbursements]]/'[1]1.) CLM Reference'!$B$5</f>
        <v>0</v>
      </c>
      <c r="L17" s="40">
        <v>2646.7112069999998</v>
      </c>
      <c r="M17" s="39">
        <f>Table32[[#This Row],[C&amp;I CLM $ Collected]]/'[1]1.) CLM Reference'!$B$4</f>
        <v>2.5005102732853486E-5</v>
      </c>
      <c r="N17" s="48">
        <v>0</v>
      </c>
      <c r="O17" s="45">
        <f>Table32[[#This Row],[C&amp;I Incentive Disbursements]]/'[1]1.) CLM Reference'!$B$5</f>
        <v>0</v>
      </c>
    </row>
    <row r="18" spans="1:15" x14ac:dyDescent="0.25">
      <c r="A18" s="47">
        <v>9003471400</v>
      </c>
      <c r="B18" t="s">
        <v>1915</v>
      </c>
      <c r="C18" t="s">
        <v>1774</v>
      </c>
      <c r="D18" s="46">
        <f>Table32[[#This Row],[Residential CLM $ Collected]]+Table32[[#This Row],[C&amp;I CLM $ Collected]]</f>
        <v>896867.249985</v>
      </c>
      <c r="E18" s="39">
        <f>Table32[[#This Row],[CLM $ Collected ]]/'[1]1.) CLM Reference'!$B$4</f>
        <v>8.4732545297325733E-3</v>
      </c>
      <c r="F18" s="40">
        <f>Table32[[#This Row],[Residential Incentive Disbursements]]+Table32[[#This Row],[C&amp;I Incentive Disbursements]]</f>
        <v>773438.2598</v>
      </c>
      <c r="G18" s="39">
        <f>Table32[[#This Row],[Incentive Disbursements]]/'[1]1.) CLM Reference'!$B$5</f>
        <v>8.7226227907739907E-3</v>
      </c>
      <c r="H18" s="40">
        <v>0</v>
      </c>
      <c r="I18" s="39">
        <f>Table32[[#This Row],[Residential CLM $ Collected]]/'[1]1.) CLM Reference'!$B$4</f>
        <v>0</v>
      </c>
      <c r="J18" s="48">
        <v>0</v>
      </c>
      <c r="K18" s="39">
        <f>Table32[[#This Row],[Residential Incentive Disbursements]]/'[1]1.) CLM Reference'!$B$5</f>
        <v>0</v>
      </c>
      <c r="L18" s="40">
        <v>896867.249985</v>
      </c>
      <c r="M18" s="39">
        <f>Table32[[#This Row],[C&amp;I CLM $ Collected]]/'[1]1.) CLM Reference'!$B$4</f>
        <v>8.4732545297325733E-3</v>
      </c>
      <c r="N18" s="48">
        <v>773438.2598</v>
      </c>
      <c r="O18" s="45">
        <f>Table32[[#This Row],[C&amp;I Incentive Disbursements]]/'[1]1.) CLM Reference'!$B$5</f>
        <v>8.7226227907739907E-3</v>
      </c>
    </row>
    <row r="19" spans="1:15" x14ac:dyDescent="0.25">
      <c r="A19" s="47">
        <v>9013529100</v>
      </c>
      <c r="B19" t="s">
        <v>1914</v>
      </c>
      <c r="C19" t="s">
        <v>1774</v>
      </c>
      <c r="D19" s="46">
        <f>Table32[[#This Row],[Residential CLM $ Collected]]+Table32[[#This Row],[C&amp;I CLM $ Collected]]</f>
        <v>19956.834512999943</v>
      </c>
      <c r="E19" s="39">
        <f>Table32[[#This Row],[CLM $ Collected ]]/'[1]1.) CLM Reference'!$B$4</f>
        <v>1.8854444561246751E-4</v>
      </c>
      <c r="F19" s="40">
        <f>Table32[[#This Row],[Residential Incentive Disbursements]]+Table32[[#This Row],[C&amp;I Incentive Disbursements]]</f>
        <v>7332</v>
      </c>
      <c r="G19" s="39">
        <f>Table32[[#This Row],[Incentive Disbursements]]/'[1]1.) CLM Reference'!$B$5</f>
        <v>8.2688268251033452E-5</v>
      </c>
      <c r="H19" s="40">
        <v>0</v>
      </c>
      <c r="I19" s="39">
        <f>Table32[[#This Row],[Residential CLM $ Collected]]/'[1]1.) CLM Reference'!$B$4</f>
        <v>0</v>
      </c>
      <c r="J19" s="48">
        <v>0</v>
      </c>
      <c r="K19" s="39">
        <f>Table32[[#This Row],[Residential Incentive Disbursements]]/'[1]1.) CLM Reference'!$B$5</f>
        <v>0</v>
      </c>
      <c r="L19" s="40">
        <v>19956.834512999943</v>
      </c>
      <c r="M19" s="39">
        <f>Table32[[#This Row],[C&amp;I CLM $ Collected]]/'[1]1.) CLM Reference'!$B$4</f>
        <v>1.8854444561246751E-4</v>
      </c>
      <c r="N19" s="48">
        <v>7332</v>
      </c>
      <c r="O19" s="45">
        <f>Table32[[#This Row],[C&amp;I Incentive Disbursements]]/'[1]1.) CLM Reference'!$B$5</f>
        <v>8.2688268251033452E-5</v>
      </c>
    </row>
    <row r="20" spans="1:15" x14ac:dyDescent="0.25">
      <c r="A20" s="47">
        <v>9009184100</v>
      </c>
      <c r="B20" t="s">
        <v>1913</v>
      </c>
      <c r="C20" t="s">
        <v>1774</v>
      </c>
      <c r="D20" s="46">
        <f>Table32[[#This Row],[Residential CLM $ Collected]]+Table32[[#This Row],[C&amp;I CLM $ Collected]]</f>
        <v>16.174241999999943</v>
      </c>
      <c r="E20" s="39">
        <f>Table32[[#This Row],[CLM $ Collected ]]/'[1]1.) CLM Reference'!$B$4</f>
        <v>1.5280797608986444E-7</v>
      </c>
      <c r="F20" s="40">
        <f>Table32[[#This Row],[Residential Incentive Disbursements]]+Table32[[#This Row],[C&amp;I Incentive Disbursements]]</f>
        <v>0</v>
      </c>
      <c r="G20" s="39">
        <f>Table32[[#This Row],[Incentive Disbursements]]/'[1]1.) CLM Reference'!$B$5</f>
        <v>0</v>
      </c>
      <c r="H20" s="40">
        <v>0</v>
      </c>
      <c r="I20" s="39">
        <f>Table32[[#This Row],[Residential CLM $ Collected]]/'[1]1.) CLM Reference'!$B$4</f>
        <v>0</v>
      </c>
      <c r="J20" s="48">
        <v>0</v>
      </c>
      <c r="K20" s="39">
        <f>Table32[[#This Row],[Residential Incentive Disbursements]]/'[1]1.) CLM Reference'!$B$5</f>
        <v>0</v>
      </c>
      <c r="L20" s="40">
        <v>16.174241999999943</v>
      </c>
      <c r="M20" s="39">
        <f>Table32[[#This Row],[C&amp;I CLM $ Collected]]/'[1]1.) CLM Reference'!$B$4</f>
        <v>1.5280797608986444E-7</v>
      </c>
      <c r="N20" s="48">
        <v>0</v>
      </c>
      <c r="O20" s="45">
        <f>Table32[[#This Row],[C&amp;I Incentive Disbursements]]/'[1]1.) CLM Reference'!$B$5</f>
        <v>0</v>
      </c>
    </row>
    <row r="21" spans="1:15" x14ac:dyDescent="0.25">
      <c r="A21" s="47">
        <v>9009184200</v>
      </c>
      <c r="B21" t="s">
        <v>1913</v>
      </c>
      <c r="C21" t="s">
        <v>1774</v>
      </c>
      <c r="D21" s="46">
        <f>Table32[[#This Row],[Residential CLM $ Collected]]+Table32[[#This Row],[C&amp;I CLM $ Collected]]</f>
        <v>0.77452199999999427</v>
      </c>
      <c r="E21" s="39">
        <f>Table32[[#This Row],[CLM $ Collected ]]/'[1]1.) CLM Reference'!$B$4</f>
        <v>7.3173839773804255E-9</v>
      </c>
      <c r="F21" s="40">
        <f>Table32[[#This Row],[Residential Incentive Disbursements]]+Table32[[#This Row],[C&amp;I Incentive Disbursements]]</f>
        <v>0</v>
      </c>
      <c r="G21" s="39">
        <f>Table32[[#This Row],[Incentive Disbursements]]/'[1]1.) CLM Reference'!$B$5</f>
        <v>0</v>
      </c>
      <c r="H21" s="40">
        <v>0</v>
      </c>
      <c r="I21" s="39">
        <f>Table32[[#This Row],[Residential CLM $ Collected]]/'[1]1.) CLM Reference'!$B$4</f>
        <v>0</v>
      </c>
      <c r="J21" s="48">
        <v>0</v>
      </c>
      <c r="K21" s="39">
        <f>Table32[[#This Row],[Residential Incentive Disbursements]]/'[1]1.) CLM Reference'!$B$5</f>
        <v>0</v>
      </c>
      <c r="L21" s="40">
        <v>0.77452199999999427</v>
      </c>
      <c r="M21" s="39">
        <f>Table32[[#This Row],[C&amp;I CLM $ Collected]]/'[1]1.) CLM Reference'!$B$4</f>
        <v>7.3173839773804255E-9</v>
      </c>
      <c r="N21" s="48">
        <v>0</v>
      </c>
      <c r="O21" s="45">
        <f>Table32[[#This Row],[C&amp;I Incentive Disbursements]]/'[1]1.) CLM Reference'!$B$5</f>
        <v>0</v>
      </c>
    </row>
    <row r="22" spans="1:15" x14ac:dyDescent="0.25">
      <c r="A22" s="47">
        <v>9009184700</v>
      </c>
      <c r="B22" t="s">
        <v>1913</v>
      </c>
      <c r="C22" t="s">
        <v>1774</v>
      </c>
      <c r="D22" s="46">
        <f>Table32[[#This Row],[Residential CLM $ Collected]]+Table32[[#This Row],[C&amp;I CLM $ Collected]]</f>
        <v>344112.70994099998</v>
      </c>
      <c r="E22" s="39">
        <f>Table32[[#This Row],[CLM $ Collected ]]/'[1]1.) CLM Reference'!$B$4</f>
        <v>3.2510436503227149E-3</v>
      </c>
      <c r="F22" s="40">
        <f>Table32[[#This Row],[Residential Incentive Disbursements]]+Table32[[#This Row],[C&amp;I Incentive Disbursements]]</f>
        <v>173485.639999999</v>
      </c>
      <c r="G22" s="39">
        <f>Table32[[#This Row],[Incentive Disbursements]]/'[1]1.) CLM Reference'!$B$5</f>
        <v>1.956523068470013E-3</v>
      </c>
      <c r="H22" s="40">
        <v>0</v>
      </c>
      <c r="I22" s="39">
        <f>Table32[[#This Row],[Residential CLM $ Collected]]/'[1]1.) CLM Reference'!$B$4</f>
        <v>0</v>
      </c>
      <c r="J22" s="48">
        <v>0</v>
      </c>
      <c r="K22" s="39">
        <f>Table32[[#This Row],[Residential Incentive Disbursements]]/'[1]1.) CLM Reference'!$B$5</f>
        <v>0</v>
      </c>
      <c r="L22" s="40">
        <v>344112.70994099998</v>
      </c>
      <c r="M22" s="39">
        <f>Table32[[#This Row],[C&amp;I CLM $ Collected]]/'[1]1.) CLM Reference'!$B$4</f>
        <v>3.2510436503227149E-3</v>
      </c>
      <c r="N22" s="48">
        <v>173485.639999999</v>
      </c>
      <c r="O22" s="45">
        <f>Table32[[#This Row],[C&amp;I Incentive Disbursements]]/'[1]1.) CLM Reference'!$B$5</f>
        <v>1.956523068470013E-3</v>
      </c>
    </row>
    <row r="23" spans="1:15" x14ac:dyDescent="0.25">
      <c r="A23" s="47">
        <v>9005250100</v>
      </c>
      <c r="B23" t="s">
        <v>1912</v>
      </c>
      <c r="C23" t="s">
        <v>1774</v>
      </c>
      <c r="D23" s="46">
        <f>Table32[[#This Row],[Residential CLM $ Collected]]+Table32[[#This Row],[C&amp;I CLM $ Collected]]</f>
        <v>338.94749699999937</v>
      </c>
      <c r="E23" s="39">
        <f>Table32[[#This Row],[CLM $ Collected ]]/'[1]1.) CLM Reference'!$B$4</f>
        <v>3.2022447183178964E-6</v>
      </c>
      <c r="F23" s="40">
        <f>Table32[[#This Row],[Residential Incentive Disbursements]]+Table32[[#This Row],[C&amp;I Incentive Disbursements]]</f>
        <v>24</v>
      </c>
      <c r="G23" s="39">
        <f>Table32[[#This Row],[Incentive Disbursements]]/'[1]1.) CLM Reference'!$B$5</f>
        <v>2.7066536252384105E-7</v>
      </c>
      <c r="H23" s="40">
        <v>0</v>
      </c>
      <c r="I23" s="39">
        <f>Table32[[#This Row],[Residential CLM $ Collected]]/'[1]1.) CLM Reference'!$B$4</f>
        <v>0</v>
      </c>
      <c r="J23" s="48">
        <v>0</v>
      </c>
      <c r="K23" s="39">
        <f>Table32[[#This Row],[Residential Incentive Disbursements]]/'[1]1.) CLM Reference'!$B$5</f>
        <v>0</v>
      </c>
      <c r="L23" s="40">
        <v>338.94749699999937</v>
      </c>
      <c r="M23" s="39">
        <f>Table32[[#This Row],[C&amp;I CLM $ Collected]]/'[1]1.) CLM Reference'!$B$4</f>
        <v>3.2022447183178964E-6</v>
      </c>
      <c r="N23" s="48">
        <v>24</v>
      </c>
      <c r="O23" s="45">
        <f>Table32[[#This Row],[C&amp;I Incentive Disbursements]]/'[1]1.) CLM Reference'!$B$5</f>
        <v>2.7066536252384105E-7</v>
      </c>
    </row>
    <row r="24" spans="1:15" x14ac:dyDescent="0.25">
      <c r="A24" s="47">
        <v>9003405100</v>
      </c>
      <c r="B24" t="s">
        <v>1911</v>
      </c>
      <c r="C24" t="s">
        <v>1774</v>
      </c>
      <c r="D24" s="46">
        <f>Table32[[#This Row],[Residential CLM $ Collected]]+Table32[[#This Row],[C&amp;I CLM $ Collected]]</f>
        <v>3.5295749999999999</v>
      </c>
      <c r="E24" s="39">
        <f>Table32[[#This Row],[CLM $ Collected ]]/'[1]1.) CLM Reference'!$B$4</f>
        <v>3.3346058022835643E-8</v>
      </c>
      <c r="F24" s="40">
        <f>Table32[[#This Row],[Residential Incentive Disbursements]]+Table32[[#This Row],[C&amp;I Incentive Disbursements]]</f>
        <v>0</v>
      </c>
      <c r="G24" s="39">
        <f>Table32[[#This Row],[Incentive Disbursements]]/'[1]1.) CLM Reference'!$B$5</f>
        <v>0</v>
      </c>
      <c r="H24" s="40">
        <v>0</v>
      </c>
      <c r="I24" s="39">
        <f>Table32[[#This Row],[Residential CLM $ Collected]]/'[1]1.) CLM Reference'!$B$4</f>
        <v>0</v>
      </c>
      <c r="J24" s="48">
        <v>0</v>
      </c>
      <c r="K24" s="39">
        <f>Table32[[#This Row],[Residential Incentive Disbursements]]/'[1]1.) CLM Reference'!$B$5</f>
        <v>0</v>
      </c>
      <c r="L24" s="40">
        <v>3.5295749999999999</v>
      </c>
      <c r="M24" s="39">
        <f>Table32[[#This Row],[C&amp;I CLM $ Collected]]/'[1]1.) CLM Reference'!$B$4</f>
        <v>3.3346058022835643E-8</v>
      </c>
      <c r="N24" s="48">
        <v>0</v>
      </c>
      <c r="O24" s="45">
        <f>Table32[[#This Row],[C&amp;I Incentive Disbursements]]/'[1]1.) CLM Reference'!$B$5</f>
        <v>0</v>
      </c>
    </row>
    <row r="25" spans="1:15" x14ac:dyDescent="0.25">
      <c r="A25" s="47">
        <v>9003405402</v>
      </c>
      <c r="B25" t="s">
        <v>1911</v>
      </c>
      <c r="C25" t="s">
        <v>1774</v>
      </c>
      <c r="D25" s="46">
        <f>Table32[[#This Row],[Residential CLM $ Collected]]+Table32[[#This Row],[C&amp;I CLM $ Collected]]</f>
        <v>37.691324999999999</v>
      </c>
      <c r="E25" s="39">
        <f>Table32[[#This Row],[CLM $ Collected ]]/'[1]1.) CLM Reference'!$B$4</f>
        <v>3.560930453121284E-7</v>
      </c>
      <c r="F25" s="40">
        <f>Table32[[#This Row],[Residential Incentive Disbursements]]+Table32[[#This Row],[C&amp;I Incentive Disbursements]]</f>
        <v>0</v>
      </c>
      <c r="G25" s="39">
        <f>Table32[[#This Row],[Incentive Disbursements]]/'[1]1.) CLM Reference'!$B$5</f>
        <v>0</v>
      </c>
      <c r="H25" s="40">
        <v>0</v>
      </c>
      <c r="I25" s="39">
        <f>Table32[[#This Row],[Residential CLM $ Collected]]/'[1]1.) CLM Reference'!$B$4</f>
        <v>0</v>
      </c>
      <c r="J25" s="48">
        <v>0</v>
      </c>
      <c r="K25" s="39">
        <f>Table32[[#This Row],[Residential Incentive Disbursements]]/'[1]1.) CLM Reference'!$B$5</f>
        <v>0</v>
      </c>
      <c r="L25" s="40">
        <v>37.691324999999999</v>
      </c>
      <c r="M25" s="39">
        <f>Table32[[#This Row],[C&amp;I CLM $ Collected]]/'[1]1.) CLM Reference'!$B$4</f>
        <v>3.560930453121284E-7</v>
      </c>
      <c r="N25" s="48">
        <v>0</v>
      </c>
      <c r="O25" s="45">
        <f>Table32[[#This Row],[C&amp;I Incentive Disbursements]]/'[1]1.) CLM Reference'!$B$5</f>
        <v>0</v>
      </c>
    </row>
    <row r="26" spans="1:15" x14ac:dyDescent="0.25">
      <c r="A26" s="47">
        <v>9003405800</v>
      </c>
      <c r="B26" t="s">
        <v>1911</v>
      </c>
      <c r="C26" t="s">
        <v>1774</v>
      </c>
      <c r="D26" s="46">
        <f>Table32[[#This Row],[Residential CLM $ Collected]]+Table32[[#This Row],[C&amp;I CLM $ Collected]]</f>
        <v>967056.24178799998</v>
      </c>
      <c r="E26" s="39">
        <f>Table32[[#This Row],[CLM $ Collected ]]/'[1]1.) CLM Reference'!$B$4</f>
        <v>9.1363729485867337E-3</v>
      </c>
      <c r="F26" s="40">
        <f>Table32[[#This Row],[Residential Incentive Disbursements]]+Table32[[#This Row],[C&amp;I Incentive Disbursements]]</f>
        <v>738738.66780000005</v>
      </c>
      <c r="G26" s="39">
        <f>Table32[[#This Row],[Incentive Disbursements]]/'[1]1.) CLM Reference'!$B$5</f>
        <v>8.3312903887694332E-3</v>
      </c>
      <c r="H26" s="40">
        <v>0</v>
      </c>
      <c r="I26" s="39">
        <f>Table32[[#This Row],[Residential CLM $ Collected]]/'[1]1.) CLM Reference'!$B$4</f>
        <v>0</v>
      </c>
      <c r="J26" s="48">
        <v>0</v>
      </c>
      <c r="K26" s="39">
        <f>Table32[[#This Row],[Residential Incentive Disbursements]]/'[1]1.) CLM Reference'!$B$5</f>
        <v>0</v>
      </c>
      <c r="L26" s="40">
        <v>967056.24178799998</v>
      </c>
      <c r="M26" s="39">
        <f>Table32[[#This Row],[C&amp;I CLM $ Collected]]/'[1]1.) CLM Reference'!$B$4</f>
        <v>9.1363729485867337E-3</v>
      </c>
      <c r="N26" s="48">
        <v>738738.66780000005</v>
      </c>
      <c r="O26" s="45">
        <f>Table32[[#This Row],[C&amp;I Incentive Disbursements]]/'[1]1.) CLM Reference'!$B$5</f>
        <v>8.3312903887694332E-3</v>
      </c>
    </row>
    <row r="27" spans="1:15" x14ac:dyDescent="0.25">
      <c r="A27" s="47">
        <v>9001205200</v>
      </c>
      <c r="B27" t="s">
        <v>1910</v>
      </c>
      <c r="C27" t="s">
        <v>1774</v>
      </c>
      <c r="D27" s="46">
        <f>Table32[[#This Row],[Residential CLM $ Collected]]+Table32[[#This Row],[C&amp;I CLM $ Collected]]</f>
        <v>167411.88021599944</v>
      </c>
      <c r="E27" s="39">
        <f>Table32[[#This Row],[CLM $ Collected ]]/'[1]1.) CLM Reference'!$B$4</f>
        <v>1.5816426259237237E-3</v>
      </c>
      <c r="F27" s="40">
        <f>Table32[[#This Row],[Residential Incentive Disbursements]]+Table32[[#This Row],[C&amp;I Incentive Disbursements]]</f>
        <v>93753.649999999907</v>
      </c>
      <c r="G27" s="39">
        <f>Table32[[#This Row],[Incentive Disbursements]]/'[1]1.) CLM Reference'!$B$5</f>
        <v>1.0573277360493036E-3</v>
      </c>
      <c r="H27" s="40">
        <v>0</v>
      </c>
      <c r="I27" s="39">
        <f>Table32[[#This Row],[Residential CLM $ Collected]]/'[1]1.) CLM Reference'!$B$4</f>
        <v>0</v>
      </c>
      <c r="J27" s="48">
        <v>0</v>
      </c>
      <c r="K27" s="39">
        <f>Table32[[#This Row],[Residential Incentive Disbursements]]/'[1]1.) CLM Reference'!$B$5</f>
        <v>0</v>
      </c>
      <c r="L27" s="40">
        <v>167411.88021599944</v>
      </c>
      <c r="M27" s="39">
        <f>Table32[[#This Row],[C&amp;I CLM $ Collected]]/'[1]1.) CLM Reference'!$B$4</f>
        <v>1.5816426259237237E-3</v>
      </c>
      <c r="N27" s="48">
        <v>93753.649999999907</v>
      </c>
      <c r="O27" s="45">
        <f>Table32[[#This Row],[C&amp;I Incentive Disbursements]]/'[1]1.) CLM Reference'!$B$5</f>
        <v>1.0573277360493036E-3</v>
      </c>
    </row>
    <row r="28" spans="1:15" x14ac:dyDescent="0.25">
      <c r="A28" s="47">
        <v>9015905100</v>
      </c>
      <c r="B28" t="s">
        <v>1909</v>
      </c>
      <c r="C28" t="s">
        <v>1774</v>
      </c>
      <c r="D28" s="46">
        <f>Table32[[#This Row],[Residential CLM $ Collected]]+Table32[[#This Row],[C&amp;I CLM $ Collected]]</f>
        <v>38475.822797999943</v>
      </c>
      <c r="E28" s="39">
        <f>Table32[[#This Row],[CLM $ Collected ]]/'[1]1.) CLM Reference'!$B$4</f>
        <v>3.635046767665933E-4</v>
      </c>
      <c r="F28" s="40">
        <f>Table32[[#This Row],[Residential Incentive Disbursements]]+Table32[[#This Row],[C&amp;I Incentive Disbursements]]</f>
        <v>8799.6999999999898</v>
      </c>
      <c r="G28" s="39">
        <f>Table32[[#This Row],[Incentive Disbursements]]/'[1]1.) CLM Reference'!$B$5</f>
        <v>9.9240582941710059E-5</v>
      </c>
      <c r="H28" s="40">
        <v>0</v>
      </c>
      <c r="I28" s="39">
        <f>Table32[[#This Row],[Residential CLM $ Collected]]/'[1]1.) CLM Reference'!$B$4</f>
        <v>0</v>
      </c>
      <c r="J28" s="48">
        <v>0</v>
      </c>
      <c r="K28" s="39">
        <f>Table32[[#This Row],[Residential Incentive Disbursements]]/'[1]1.) CLM Reference'!$B$5</f>
        <v>0</v>
      </c>
      <c r="L28" s="40">
        <v>38475.822797999943</v>
      </c>
      <c r="M28" s="39">
        <f>Table32[[#This Row],[C&amp;I CLM $ Collected]]/'[1]1.) CLM Reference'!$B$4</f>
        <v>3.635046767665933E-4</v>
      </c>
      <c r="N28" s="48">
        <v>8799.6999999999898</v>
      </c>
      <c r="O28" s="45">
        <f>Table32[[#This Row],[C&amp;I Incentive Disbursements]]/'[1]1.) CLM Reference'!$B$5</f>
        <v>9.9240582941710059E-5</v>
      </c>
    </row>
    <row r="29" spans="1:15" x14ac:dyDescent="0.25">
      <c r="A29" s="47">
        <v>9003410101</v>
      </c>
      <c r="B29" t="s">
        <v>1908</v>
      </c>
      <c r="C29" t="s">
        <v>1774</v>
      </c>
      <c r="D29" s="46">
        <f>Table32[[#This Row],[Residential CLM $ Collected]]+Table32[[#This Row],[C&amp;I CLM $ Collected]]</f>
        <v>13594.912505999942</v>
      </c>
      <c r="E29" s="39">
        <f>Table32[[#This Row],[CLM $ Collected ]]/'[1]1.) CLM Reference'!$B$4</f>
        <v>1.2843946969265363E-4</v>
      </c>
      <c r="F29" s="40">
        <f>Table32[[#This Row],[Residential Incentive Disbursements]]+Table32[[#This Row],[C&amp;I Incentive Disbursements]]</f>
        <v>3624.5</v>
      </c>
      <c r="G29" s="39">
        <f>Table32[[#This Row],[Incentive Disbursements]]/'[1]1.) CLM Reference'!$B$5</f>
        <v>4.0876108602819249E-5</v>
      </c>
      <c r="H29" s="40">
        <v>0</v>
      </c>
      <c r="I29" s="39">
        <f>Table32[[#This Row],[Residential CLM $ Collected]]/'[1]1.) CLM Reference'!$B$4</f>
        <v>0</v>
      </c>
      <c r="J29" s="48">
        <v>0</v>
      </c>
      <c r="K29" s="39">
        <f>Table32[[#This Row],[Residential Incentive Disbursements]]/'[1]1.) CLM Reference'!$B$5</f>
        <v>0</v>
      </c>
      <c r="L29" s="40">
        <v>13594.912505999942</v>
      </c>
      <c r="M29" s="39">
        <f>Table32[[#This Row],[C&amp;I CLM $ Collected]]/'[1]1.) CLM Reference'!$B$4</f>
        <v>1.2843946969265363E-4</v>
      </c>
      <c r="N29" s="48">
        <v>3624.5</v>
      </c>
      <c r="O29" s="45">
        <f>Table32[[#This Row],[C&amp;I Incentive Disbursements]]/'[1]1.) CLM Reference'!$B$5</f>
        <v>4.0876108602819249E-5</v>
      </c>
    </row>
    <row r="30" spans="1:15" x14ac:dyDescent="0.25">
      <c r="A30" s="47">
        <v>9005425600</v>
      </c>
      <c r="B30" t="s">
        <v>1907</v>
      </c>
      <c r="C30" t="s">
        <v>1774</v>
      </c>
      <c r="D30" s="46">
        <f>Table32[[#This Row],[Residential CLM $ Collected]]+Table32[[#This Row],[C&amp;I CLM $ Collected]]</f>
        <v>28154.227373999998</v>
      </c>
      <c r="E30" s="39">
        <f>Table32[[#This Row],[CLM $ Collected ]]/'[1]1.) CLM Reference'!$B$4</f>
        <v>2.6599023950518448E-4</v>
      </c>
      <c r="F30" s="40">
        <f>Table32[[#This Row],[Residential Incentive Disbursements]]+Table32[[#This Row],[C&amp;I Incentive Disbursements]]</f>
        <v>7245</v>
      </c>
      <c r="G30" s="39">
        <f>Table32[[#This Row],[Incentive Disbursements]]/'[1]1.) CLM Reference'!$B$5</f>
        <v>8.170710631188453E-5</v>
      </c>
      <c r="H30" s="40">
        <v>0</v>
      </c>
      <c r="I30" s="39">
        <f>Table32[[#This Row],[Residential CLM $ Collected]]/'[1]1.) CLM Reference'!$B$4</f>
        <v>0</v>
      </c>
      <c r="J30" s="48">
        <v>0</v>
      </c>
      <c r="K30" s="39">
        <f>Table32[[#This Row],[Residential Incentive Disbursements]]/'[1]1.) CLM Reference'!$B$5</f>
        <v>0</v>
      </c>
      <c r="L30" s="40">
        <v>28154.227373999998</v>
      </c>
      <c r="M30" s="39">
        <f>Table32[[#This Row],[C&amp;I CLM $ Collected]]/'[1]1.) CLM Reference'!$B$4</f>
        <v>2.6599023950518448E-4</v>
      </c>
      <c r="N30" s="48">
        <v>7245</v>
      </c>
      <c r="O30" s="45">
        <f>Table32[[#This Row],[C&amp;I Incentive Disbursements]]/'[1]1.) CLM Reference'!$B$5</f>
        <v>8.170710631188453E-5</v>
      </c>
    </row>
    <row r="31" spans="1:15" x14ac:dyDescent="0.25">
      <c r="A31" s="47">
        <v>9015906100</v>
      </c>
      <c r="B31" t="s">
        <v>1906</v>
      </c>
      <c r="C31" t="s">
        <v>1774</v>
      </c>
      <c r="D31" s="46">
        <f>Table32[[#This Row],[Residential CLM $ Collected]]+Table32[[#This Row],[C&amp;I CLM $ Collected]]</f>
        <v>5918.2796609999432</v>
      </c>
      <c r="E31" s="39">
        <f>Table32[[#This Row],[CLM $ Collected ]]/'[1]1.) CLM Reference'!$B$4</f>
        <v>5.5913614803785767E-5</v>
      </c>
      <c r="F31" s="40">
        <f>Table32[[#This Row],[Residential Incentive Disbursements]]+Table32[[#This Row],[C&amp;I Incentive Disbursements]]</f>
        <v>4624.8699999999899</v>
      </c>
      <c r="G31" s="39">
        <f>Table32[[#This Row],[Incentive Disbursements]]/'[1]1.) CLM Reference'!$B$5</f>
        <v>5.2158004798984755E-5</v>
      </c>
      <c r="H31" s="40">
        <v>0</v>
      </c>
      <c r="I31" s="39">
        <f>Table32[[#This Row],[Residential CLM $ Collected]]/'[1]1.) CLM Reference'!$B$4</f>
        <v>0</v>
      </c>
      <c r="J31" s="48">
        <v>0</v>
      </c>
      <c r="K31" s="39">
        <f>Table32[[#This Row],[Residential Incentive Disbursements]]/'[1]1.) CLM Reference'!$B$5</f>
        <v>0</v>
      </c>
      <c r="L31" s="40">
        <v>5918.2796609999432</v>
      </c>
      <c r="M31" s="39">
        <f>Table32[[#This Row],[C&amp;I CLM $ Collected]]/'[1]1.) CLM Reference'!$B$4</f>
        <v>5.5913614803785767E-5</v>
      </c>
      <c r="N31" s="48">
        <v>4624.8699999999899</v>
      </c>
      <c r="O31" s="45">
        <f>Table32[[#This Row],[C&amp;I Incentive Disbursements]]/'[1]1.) CLM Reference'!$B$5</f>
        <v>5.2158004798984755E-5</v>
      </c>
    </row>
    <row r="32" spans="1:15" x14ac:dyDescent="0.25">
      <c r="A32" s="47">
        <v>9003464101</v>
      </c>
      <c r="B32" t="s">
        <v>1905</v>
      </c>
      <c r="C32" t="s">
        <v>1774</v>
      </c>
      <c r="D32" s="46">
        <f>Table32[[#This Row],[Residential CLM $ Collected]]+Table32[[#This Row],[C&amp;I CLM $ Collected]]</f>
        <v>34403.135507999999</v>
      </c>
      <c r="E32" s="39">
        <f>Table32[[#This Row],[CLM $ Collected ]]/'[1]1.) CLM Reference'!$B$4</f>
        <v>3.2502750410948775E-4</v>
      </c>
      <c r="F32" s="40">
        <f>Table32[[#This Row],[Residential Incentive Disbursements]]+Table32[[#This Row],[C&amp;I Incentive Disbursements]]</f>
        <v>161511.37</v>
      </c>
      <c r="G32" s="39">
        <f>Table32[[#This Row],[Incentive Disbursements]]/'[1]1.) CLM Reference'!$B$5</f>
        <v>1.8214805630321761E-3</v>
      </c>
      <c r="H32" s="40">
        <v>0</v>
      </c>
      <c r="I32" s="39">
        <f>Table32[[#This Row],[Residential CLM $ Collected]]/'[1]1.) CLM Reference'!$B$4</f>
        <v>0</v>
      </c>
      <c r="J32" s="48">
        <v>0</v>
      </c>
      <c r="K32" s="39">
        <f>Table32[[#This Row],[Residential Incentive Disbursements]]/'[1]1.) CLM Reference'!$B$5</f>
        <v>0</v>
      </c>
      <c r="L32" s="40">
        <v>34403.135507999999</v>
      </c>
      <c r="M32" s="39">
        <f>Table32[[#This Row],[C&amp;I CLM $ Collected]]/'[1]1.) CLM Reference'!$B$4</f>
        <v>3.2502750410948775E-4</v>
      </c>
      <c r="N32" s="48">
        <v>161511.37</v>
      </c>
      <c r="O32" s="45">
        <f>Table32[[#This Row],[C&amp;I Incentive Disbursements]]/'[1]1.) CLM Reference'!$B$5</f>
        <v>1.8214805630321761E-3</v>
      </c>
    </row>
    <row r="33" spans="1:15" x14ac:dyDescent="0.25">
      <c r="A33" s="47">
        <v>9015815000</v>
      </c>
      <c r="B33" t="s">
        <v>1904</v>
      </c>
      <c r="C33" t="s">
        <v>1774</v>
      </c>
      <c r="D33" s="46">
        <f>Table32[[#This Row],[Residential CLM $ Collected]]+Table32[[#This Row],[C&amp;I CLM $ Collected]]</f>
        <v>7904.5866899999992</v>
      </c>
      <c r="E33" s="39">
        <f>Table32[[#This Row],[CLM $ Collected ]]/'[1]1.) CLM Reference'!$B$4</f>
        <v>7.4679474557496104E-5</v>
      </c>
      <c r="F33" s="40">
        <f>Table32[[#This Row],[Residential Incentive Disbursements]]+Table32[[#This Row],[C&amp;I Incentive Disbursements]]</f>
        <v>5226.66</v>
      </c>
      <c r="G33" s="39">
        <f>Table32[[#This Row],[Incentive Disbursements]]/'[1]1.) CLM Reference'!$B$5</f>
        <v>5.8944825987035798E-5</v>
      </c>
      <c r="H33" s="40">
        <v>0</v>
      </c>
      <c r="I33" s="39">
        <f>Table32[[#This Row],[Residential CLM $ Collected]]/'[1]1.) CLM Reference'!$B$4</f>
        <v>0</v>
      </c>
      <c r="J33" s="48">
        <v>0</v>
      </c>
      <c r="K33" s="39">
        <f>Table32[[#This Row],[Residential Incentive Disbursements]]/'[1]1.) CLM Reference'!$B$5</f>
        <v>0</v>
      </c>
      <c r="L33" s="40">
        <v>7904.5866899999992</v>
      </c>
      <c r="M33" s="39">
        <f>Table32[[#This Row],[C&amp;I CLM $ Collected]]/'[1]1.) CLM Reference'!$B$4</f>
        <v>7.4679474557496104E-5</v>
      </c>
      <c r="N33" s="48">
        <v>5226.66</v>
      </c>
      <c r="O33" s="45">
        <f>Table32[[#This Row],[C&amp;I Incentive Disbursements]]/'[1]1.) CLM Reference'!$B$5</f>
        <v>5.8944825987035798E-5</v>
      </c>
    </row>
    <row r="34" spans="1:15" x14ac:dyDescent="0.25">
      <c r="A34" s="47">
        <v>9009343400</v>
      </c>
      <c r="B34" t="s">
        <v>1903</v>
      </c>
      <c r="C34" t="s">
        <v>1774</v>
      </c>
      <c r="D34" s="46">
        <f>Table32[[#This Row],[Residential CLM $ Collected]]+Table32[[#This Row],[C&amp;I CLM $ Collected]]</f>
        <v>522177.44115599938</v>
      </c>
      <c r="E34" s="39">
        <f>Table32[[#This Row],[CLM $ Collected ]]/'[1]1.) CLM Reference'!$B$4</f>
        <v>4.9333302879252597E-3</v>
      </c>
      <c r="F34" s="40">
        <f>Table32[[#This Row],[Residential Incentive Disbursements]]+Table32[[#This Row],[C&amp;I Incentive Disbursements]]</f>
        <v>912944.80180000002</v>
      </c>
      <c r="G34" s="39">
        <f>Table32[[#This Row],[Incentive Disbursements]]/'[1]1.) CLM Reference'!$B$5</f>
        <v>1.0295938989310551E-2</v>
      </c>
      <c r="H34" s="40">
        <v>0</v>
      </c>
      <c r="I34" s="39">
        <f>Table32[[#This Row],[Residential CLM $ Collected]]/'[1]1.) CLM Reference'!$B$4</f>
        <v>0</v>
      </c>
      <c r="J34" s="48">
        <v>0</v>
      </c>
      <c r="K34" s="39">
        <f>Table32[[#This Row],[Residential Incentive Disbursements]]/'[1]1.) CLM Reference'!$B$5</f>
        <v>0</v>
      </c>
      <c r="L34" s="40">
        <v>522177.44115599938</v>
      </c>
      <c r="M34" s="39">
        <f>Table32[[#This Row],[C&amp;I CLM $ Collected]]/'[1]1.) CLM Reference'!$B$4</f>
        <v>4.9333302879252597E-3</v>
      </c>
      <c r="N34" s="48">
        <v>912944.80180000002</v>
      </c>
      <c r="O34" s="45">
        <f>Table32[[#This Row],[C&amp;I Incentive Disbursements]]/'[1]1.) CLM Reference'!$B$5</f>
        <v>1.0295938989310551E-2</v>
      </c>
    </row>
    <row r="35" spans="1:15" x14ac:dyDescent="0.25">
      <c r="A35" s="47">
        <v>9007600100</v>
      </c>
      <c r="B35" t="s">
        <v>1902</v>
      </c>
      <c r="C35" t="s">
        <v>1774</v>
      </c>
      <c r="D35" s="46">
        <f>Table32[[#This Row],[Residential CLM $ Collected]]+Table32[[#This Row],[C&amp;I CLM $ Collected]]</f>
        <v>53551.02771899994</v>
      </c>
      <c r="E35" s="39">
        <f>Table32[[#This Row],[CLM $ Collected ]]/'[1]1.) CLM Reference'!$B$4</f>
        <v>5.0592937605809527E-4</v>
      </c>
      <c r="F35" s="40">
        <f>Table32[[#This Row],[Residential Incentive Disbursements]]+Table32[[#This Row],[C&amp;I Incentive Disbursements]]</f>
        <v>3937</v>
      </c>
      <c r="G35" s="39">
        <f>Table32[[#This Row],[Incentive Disbursements]]/'[1]1.) CLM Reference'!$B$5</f>
        <v>4.4400397177348432E-5</v>
      </c>
      <c r="H35" s="40">
        <v>0</v>
      </c>
      <c r="I35" s="39">
        <f>Table32[[#This Row],[Residential CLM $ Collected]]/'[1]1.) CLM Reference'!$B$4</f>
        <v>0</v>
      </c>
      <c r="J35" s="48">
        <v>0</v>
      </c>
      <c r="K35" s="39">
        <f>Table32[[#This Row],[Residential Incentive Disbursements]]/'[1]1.) CLM Reference'!$B$5</f>
        <v>0</v>
      </c>
      <c r="L35" s="40">
        <v>53551.02771899994</v>
      </c>
      <c r="M35" s="39">
        <f>Table32[[#This Row],[C&amp;I CLM $ Collected]]/'[1]1.) CLM Reference'!$B$4</f>
        <v>5.0592937605809527E-4</v>
      </c>
      <c r="N35" s="48">
        <v>3937</v>
      </c>
      <c r="O35" s="45">
        <f>Table32[[#This Row],[C&amp;I Incentive Disbursements]]/'[1]1.) CLM Reference'!$B$5</f>
        <v>4.4400397177348432E-5</v>
      </c>
    </row>
    <row r="36" spans="1:15" x14ac:dyDescent="0.25">
      <c r="A36" s="47">
        <v>9007610100</v>
      </c>
      <c r="B36" t="s">
        <v>1901</v>
      </c>
      <c r="C36" t="s">
        <v>1774</v>
      </c>
      <c r="D36" s="46">
        <f>Table32[[#This Row],[Residential CLM $ Collected]]+Table32[[#This Row],[C&amp;I CLM $ Collected]]</f>
        <v>26.783946</v>
      </c>
      <c r="E36" s="39">
        <f>Table32[[#This Row],[CLM $ Collected ]]/'[1]1.) CLM Reference'!$B$4</f>
        <v>2.5304435162774459E-7</v>
      </c>
      <c r="F36" s="40">
        <f>Table32[[#This Row],[Residential Incentive Disbursements]]+Table32[[#This Row],[C&amp;I Incentive Disbursements]]</f>
        <v>0</v>
      </c>
      <c r="G36" s="39">
        <f>Table32[[#This Row],[Incentive Disbursements]]/'[1]1.) CLM Reference'!$B$5</f>
        <v>0</v>
      </c>
      <c r="H36" s="40">
        <v>0</v>
      </c>
      <c r="I36" s="39">
        <f>Table32[[#This Row],[Residential CLM $ Collected]]/'[1]1.) CLM Reference'!$B$4</f>
        <v>0</v>
      </c>
      <c r="J36" s="48">
        <v>0</v>
      </c>
      <c r="K36" s="39">
        <f>Table32[[#This Row],[Residential Incentive Disbursements]]/'[1]1.) CLM Reference'!$B$5</f>
        <v>0</v>
      </c>
      <c r="L36" s="40">
        <v>26.783946</v>
      </c>
      <c r="M36" s="39">
        <f>Table32[[#This Row],[C&amp;I CLM $ Collected]]/'[1]1.) CLM Reference'!$B$4</f>
        <v>2.5304435162774459E-7</v>
      </c>
      <c r="N36" s="48">
        <v>0</v>
      </c>
      <c r="O36" s="45">
        <f>Table32[[#This Row],[C&amp;I Incentive Disbursements]]/'[1]1.) CLM Reference'!$B$5</f>
        <v>0</v>
      </c>
    </row>
    <row r="37" spans="1:15" x14ac:dyDescent="0.25">
      <c r="A37" s="47">
        <v>9007610300</v>
      </c>
      <c r="B37" t="s">
        <v>1901</v>
      </c>
      <c r="C37" t="s">
        <v>1774</v>
      </c>
      <c r="D37" s="46">
        <f>Table32[[#This Row],[Residential CLM $ Collected]]+Table32[[#This Row],[C&amp;I CLM $ Collected]]</f>
        <v>50945.14051199994</v>
      </c>
      <c r="E37" s="39">
        <f>Table32[[#This Row],[CLM $ Collected ]]/'[1]1.) CLM Reference'!$B$4</f>
        <v>4.813099626710481E-4</v>
      </c>
      <c r="F37" s="40">
        <f>Table32[[#This Row],[Residential Incentive Disbursements]]+Table32[[#This Row],[C&amp;I Incentive Disbursements]]</f>
        <v>13689.5</v>
      </c>
      <c r="G37" s="39">
        <f>Table32[[#This Row],[Incentive Disbursements]]/'[1]1.) CLM Reference'!$B$5</f>
        <v>1.5438639501125511E-4</v>
      </c>
      <c r="H37" s="40">
        <v>0</v>
      </c>
      <c r="I37" s="39">
        <f>Table32[[#This Row],[Residential CLM $ Collected]]/'[1]1.) CLM Reference'!$B$4</f>
        <v>0</v>
      </c>
      <c r="J37" s="48">
        <v>0</v>
      </c>
      <c r="K37" s="39">
        <f>Table32[[#This Row],[Residential Incentive Disbursements]]/'[1]1.) CLM Reference'!$B$5</f>
        <v>0</v>
      </c>
      <c r="L37" s="40">
        <v>50945.14051199994</v>
      </c>
      <c r="M37" s="39">
        <f>Table32[[#This Row],[C&amp;I CLM $ Collected]]/'[1]1.) CLM Reference'!$B$4</f>
        <v>4.813099626710481E-4</v>
      </c>
      <c r="N37" s="48">
        <v>13689.5</v>
      </c>
      <c r="O37" s="45">
        <f>Table32[[#This Row],[C&amp;I Incentive Disbursements]]/'[1]1.) CLM Reference'!$B$5</f>
        <v>1.5438639501125511E-4</v>
      </c>
    </row>
    <row r="38" spans="1:15" x14ac:dyDescent="0.25">
      <c r="A38" s="47">
        <v>9011714103</v>
      </c>
      <c r="B38" t="s">
        <v>1900</v>
      </c>
      <c r="C38" t="s">
        <v>1774</v>
      </c>
      <c r="D38" s="46">
        <f>Table32[[#This Row],[Residential CLM $ Collected]]+Table32[[#This Row],[C&amp;I CLM $ Collected]]</f>
        <v>55653.454079999996</v>
      </c>
      <c r="E38" s="39">
        <f>Table32[[#This Row],[CLM $ Collected ]]/'[1]1.) CLM Reference'!$B$4</f>
        <v>5.2579228630157985E-4</v>
      </c>
      <c r="F38" s="40">
        <f>Table32[[#This Row],[Residential Incentive Disbursements]]+Table32[[#This Row],[C&amp;I Incentive Disbursements]]</f>
        <v>41639.199999999903</v>
      </c>
      <c r="G38" s="39">
        <f>Table32[[#This Row],[Incentive Disbursements]]/'[1]1.) CLM Reference'!$B$5</f>
        <v>4.6959538180011236E-4</v>
      </c>
      <c r="H38" s="40">
        <v>0</v>
      </c>
      <c r="I38" s="39">
        <f>Table32[[#This Row],[Residential CLM $ Collected]]/'[1]1.) CLM Reference'!$B$4</f>
        <v>0</v>
      </c>
      <c r="J38" s="48">
        <v>0</v>
      </c>
      <c r="K38" s="39">
        <f>Table32[[#This Row],[Residential Incentive Disbursements]]/'[1]1.) CLM Reference'!$B$5</f>
        <v>0</v>
      </c>
      <c r="L38" s="40">
        <v>55653.454079999996</v>
      </c>
      <c r="M38" s="39">
        <f>Table32[[#This Row],[C&amp;I CLM $ Collected]]/'[1]1.) CLM Reference'!$B$4</f>
        <v>5.2579228630157985E-4</v>
      </c>
      <c r="N38" s="48">
        <v>41639.199999999903</v>
      </c>
      <c r="O38" s="45">
        <f>Table32[[#This Row],[C&amp;I Incentive Disbursements]]/'[1]1.) CLM Reference'!$B$5</f>
        <v>4.6959538180011236E-4</v>
      </c>
    </row>
    <row r="39" spans="1:15" x14ac:dyDescent="0.25">
      <c r="A39" s="47">
        <v>9011714104</v>
      </c>
      <c r="B39" t="s">
        <v>1900</v>
      </c>
      <c r="C39" t="s">
        <v>1774</v>
      </c>
      <c r="D39" s="46">
        <f>Table32[[#This Row],[Residential CLM $ Collected]]+Table32[[#This Row],[C&amp;I CLM $ Collected]]</f>
        <v>667.459926</v>
      </c>
      <c r="E39" s="39">
        <f>Table32[[#This Row],[CLM $ Collected ]]/'[1]1.) CLM Reference'!$B$4</f>
        <v>6.3059029544105403E-6</v>
      </c>
      <c r="F39" s="40">
        <f>Table32[[#This Row],[Residential Incentive Disbursements]]+Table32[[#This Row],[C&amp;I Incentive Disbursements]]</f>
        <v>0</v>
      </c>
      <c r="G39" s="39">
        <f>Table32[[#This Row],[Incentive Disbursements]]/'[1]1.) CLM Reference'!$B$5</f>
        <v>0</v>
      </c>
      <c r="H39" s="40">
        <v>0</v>
      </c>
      <c r="I39" s="39">
        <f>Table32[[#This Row],[Residential CLM $ Collected]]/'[1]1.) CLM Reference'!$B$4</f>
        <v>0</v>
      </c>
      <c r="J39" s="48">
        <v>0</v>
      </c>
      <c r="K39" s="39">
        <f>Table32[[#This Row],[Residential Incentive Disbursements]]/'[1]1.) CLM Reference'!$B$5</f>
        <v>0</v>
      </c>
      <c r="L39" s="40">
        <v>667.459926</v>
      </c>
      <c r="M39" s="39">
        <f>Table32[[#This Row],[C&amp;I CLM $ Collected]]/'[1]1.) CLM Reference'!$B$4</f>
        <v>6.3059029544105403E-6</v>
      </c>
      <c r="N39" s="48">
        <v>0</v>
      </c>
      <c r="O39" s="45">
        <f>Table32[[#This Row],[C&amp;I Incentive Disbursements]]/'[1]1.) CLM Reference'!$B$5</f>
        <v>0</v>
      </c>
    </row>
    <row r="40" spans="1:15" x14ac:dyDescent="0.25">
      <c r="A40" s="47">
        <v>9005293100</v>
      </c>
      <c r="B40" t="s">
        <v>1899</v>
      </c>
      <c r="C40" t="s">
        <v>1774</v>
      </c>
      <c r="D40" s="46">
        <f>Table32[[#This Row],[Residential CLM $ Collected]]+Table32[[#This Row],[C&amp;I CLM $ Collected]]</f>
        <v>2415.7749419999996</v>
      </c>
      <c r="E40" s="39">
        <f>Table32[[#This Row],[CLM $ Collected ]]/'[1]1.) CLM Reference'!$B$4</f>
        <v>2.2823306314795518E-5</v>
      </c>
      <c r="F40" s="40">
        <f>Table32[[#This Row],[Residential Incentive Disbursements]]+Table32[[#This Row],[C&amp;I Incentive Disbursements]]</f>
        <v>50</v>
      </c>
      <c r="G40" s="39">
        <f>Table32[[#This Row],[Incentive Disbursements]]/'[1]1.) CLM Reference'!$B$5</f>
        <v>5.6388617192466895E-7</v>
      </c>
      <c r="H40" s="40">
        <v>0</v>
      </c>
      <c r="I40" s="39">
        <f>Table32[[#This Row],[Residential CLM $ Collected]]/'[1]1.) CLM Reference'!$B$4</f>
        <v>0</v>
      </c>
      <c r="J40" s="48">
        <v>0</v>
      </c>
      <c r="K40" s="39">
        <f>Table32[[#This Row],[Residential Incentive Disbursements]]/'[1]1.) CLM Reference'!$B$5</f>
        <v>0</v>
      </c>
      <c r="L40" s="40">
        <v>2415.7749419999996</v>
      </c>
      <c r="M40" s="39">
        <f>Table32[[#This Row],[C&amp;I CLM $ Collected]]/'[1]1.) CLM Reference'!$B$4</f>
        <v>2.2823306314795518E-5</v>
      </c>
      <c r="N40" s="48">
        <v>50</v>
      </c>
      <c r="O40" s="45">
        <f>Table32[[#This Row],[C&amp;I Incentive Disbursements]]/'[1]1.) CLM Reference'!$B$5</f>
        <v>5.6388617192466895E-7</v>
      </c>
    </row>
    <row r="41" spans="1:15" x14ac:dyDescent="0.25">
      <c r="A41" s="47">
        <v>9013860100</v>
      </c>
      <c r="B41" t="s">
        <v>1898</v>
      </c>
      <c r="C41" t="s">
        <v>1774</v>
      </c>
      <c r="D41" s="46">
        <f>Table32[[#This Row],[Residential CLM $ Collected]]+Table32[[#This Row],[C&amp;I CLM $ Collected]]</f>
        <v>20714.470685999997</v>
      </c>
      <c r="E41" s="39">
        <f>Table32[[#This Row],[CLM $ Collected ]]/'[1]1.) CLM Reference'!$B$4</f>
        <v>1.9570229883418937E-4</v>
      </c>
      <c r="F41" s="40">
        <f>Table32[[#This Row],[Residential Incentive Disbursements]]+Table32[[#This Row],[C&amp;I Incentive Disbursements]]</f>
        <v>17214.11</v>
      </c>
      <c r="G41" s="39">
        <f>Table32[[#This Row],[Incentive Disbursements]]/'[1]1.) CLM Reference'!$B$5</f>
        <v>1.9413597181980324E-4</v>
      </c>
      <c r="H41" s="40">
        <v>0</v>
      </c>
      <c r="I41" s="39">
        <f>Table32[[#This Row],[Residential CLM $ Collected]]/'[1]1.) CLM Reference'!$B$4</f>
        <v>0</v>
      </c>
      <c r="J41" s="48">
        <v>0</v>
      </c>
      <c r="K41" s="39">
        <f>Table32[[#This Row],[Residential Incentive Disbursements]]/'[1]1.) CLM Reference'!$B$5</f>
        <v>0</v>
      </c>
      <c r="L41" s="40">
        <v>20714.470685999997</v>
      </c>
      <c r="M41" s="39">
        <f>Table32[[#This Row],[C&amp;I CLM $ Collected]]/'[1]1.) CLM Reference'!$B$4</f>
        <v>1.9570229883418937E-4</v>
      </c>
      <c r="N41" s="48">
        <v>17214.11</v>
      </c>
      <c r="O41" s="45">
        <f>Table32[[#This Row],[C&amp;I Incentive Disbursements]]/'[1]1.) CLM Reference'!$B$5</f>
        <v>1.9413597181980324E-4</v>
      </c>
    </row>
    <row r="42" spans="1:15" x14ac:dyDescent="0.25">
      <c r="A42" s="47">
        <v>9005263200</v>
      </c>
      <c r="B42" t="s">
        <v>1897</v>
      </c>
      <c r="C42" t="s">
        <v>1774</v>
      </c>
      <c r="D42" s="46">
        <f>Table32[[#This Row],[Residential CLM $ Collected]]+Table32[[#This Row],[C&amp;I CLM $ Collected]]</f>
        <v>4629.5340210000004</v>
      </c>
      <c r="E42" s="39">
        <f>Table32[[#This Row],[CLM $ Collected ]]/'[1]1.) CLM Reference'!$B$4</f>
        <v>4.3738044972258021E-5</v>
      </c>
      <c r="F42" s="40">
        <f>Table32[[#This Row],[Residential Incentive Disbursements]]+Table32[[#This Row],[C&amp;I Incentive Disbursements]]</f>
        <v>4010.8</v>
      </c>
      <c r="G42" s="39">
        <f>Table32[[#This Row],[Incentive Disbursements]]/'[1]1.) CLM Reference'!$B$5</f>
        <v>4.5232693167109245E-5</v>
      </c>
      <c r="H42" s="40">
        <v>0</v>
      </c>
      <c r="I42" s="39">
        <f>Table32[[#This Row],[Residential CLM $ Collected]]/'[1]1.) CLM Reference'!$B$4</f>
        <v>0</v>
      </c>
      <c r="J42" s="48">
        <v>0</v>
      </c>
      <c r="K42" s="39">
        <f>Table32[[#This Row],[Residential Incentive Disbursements]]/'[1]1.) CLM Reference'!$B$5</f>
        <v>0</v>
      </c>
      <c r="L42" s="40">
        <v>4629.5340210000004</v>
      </c>
      <c r="M42" s="39">
        <f>Table32[[#This Row],[C&amp;I CLM $ Collected]]/'[1]1.) CLM Reference'!$B$4</f>
        <v>4.3738044972258021E-5</v>
      </c>
      <c r="N42" s="48">
        <v>4010.8</v>
      </c>
      <c r="O42" s="45">
        <f>Table32[[#This Row],[C&amp;I Incentive Disbursements]]/'[1]1.) CLM Reference'!$B$5</f>
        <v>4.5232693167109245E-5</v>
      </c>
    </row>
    <row r="43" spans="1:15" x14ac:dyDescent="0.25">
      <c r="A43" s="47">
        <v>9013850200</v>
      </c>
      <c r="B43" t="s">
        <v>1896</v>
      </c>
      <c r="C43" t="s">
        <v>1774</v>
      </c>
      <c r="D43" s="46">
        <f>Table32[[#This Row],[Residential CLM $ Collected]]+Table32[[#This Row],[C&amp;I CLM $ Collected]]</f>
        <v>12281.364017999944</v>
      </c>
      <c r="E43" s="39">
        <f>Table32[[#This Row],[CLM $ Collected ]]/'[1]1.) CLM Reference'!$B$4</f>
        <v>1.1602957215636217E-4</v>
      </c>
      <c r="F43" s="40">
        <f>Table32[[#This Row],[Residential Incentive Disbursements]]+Table32[[#This Row],[C&amp;I Incentive Disbursements]]</f>
        <v>162665.95499999999</v>
      </c>
      <c r="G43" s="39">
        <f>Table32[[#This Row],[Incentive Disbursements]]/'[1]1.) CLM Reference'!$B$5</f>
        <v>1.8345016533484089E-3</v>
      </c>
      <c r="H43" s="40">
        <v>0</v>
      </c>
      <c r="I43" s="39">
        <f>Table32[[#This Row],[Residential CLM $ Collected]]/'[1]1.) CLM Reference'!$B$4</f>
        <v>0</v>
      </c>
      <c r="J43" s="48">
        <v>0</v>
      </c>
      <c r="K43" s="39">
        <f>Table32[[#This Row],[Residential Incentive Disbursements]]/'[1]1.) CLM Reference'!$B$5</f>
        <v>0</v>
      </c>
      <c r="L43" s="40">
        <v>12281.364017999944</v>
      </c>
      <c r="M43" s="39">
        <f>Table32[[#This Row],[C&amp;I CLM $ Collected]]/'[1]1.) CLM Reference'!$B$4</f>
        <v>1.1602957215636217E-4</v>
      </c>
      <c r="N43" s="48">
        <v>162665.95499999999</v>
      </c>
      <c r="O43" s="45">
        <f>Table32[[#This Row],[C&amp;I Incentive Disbursements]]/'[1]1.) CLM Reference'!$B$5</f>
        <v>1.8345016533484089E-3</v>
      </c>
    </row>
    <row r="44" spans="1:15" x14ac:dyDescent="0.25">
      <c r="A44" s="47">
        <v>9007570300</v>
      </c>
      <c r="B44" t="s">
        <v>1895</v>
      </c>
      <c r="C44" t="s">
        <v>1774</v>
      </c>
      <c r="D44" s="46">
        <f>Table32[[#This Row],[Residential CLM $ Collected]]+Table32[[#This Row],[C&amp;I CLM $ Collected]]</f>
        <v>259964.97250499998</v>
      </c>
      <c r="E44" s="39">
        <f>Table32[[#This Row],[CLM $ Collected ]]/'[1]1.) CLM Reference'!$B$4</f>
        <v>2.4560484072605345E-3</v>
      </c>
      <c r="F44" s="40">
        <f>Table32[[#This Row],[Residential Incentive Disbursements]]+Table32[[#This Row],[C&amp;I Incentive Disbursements]]</f>
        <v>125889.30599999989</v>
      </c>
      <c r="G44" s="39">
        <f>Table32[[#This Row],[Incentive Disbursements]]/'[1]1.) CLM Reference'!$B$5</f>
        <v>1.4197447769318638E-3</v>
      </c>
      <c r="H44" s="40">
        <v>0</v>
      </c>
      <c r="I44" s="39">
        <f>Table32[[#This Row],[Residential CLM $ Collected]]/'[1]1.) CLM Reference'!$B$4</f>
        <v>0</v>
      </c>
      <c r="J44" s="48">
        <v>0</v>
      </c>
      <c r="K44" s="39">
        <f>Table32[[#This Row],[Residential Incentive Disbursements]]/'[1]1.) CLM Reference'!$B$5</f>
        <v>0</v>
      </c>
      <c r="L44" s="40">
        <v>259964.97250499998</v>
      </c>
      <c r="M44" s="39">
        <f>Table32[[#This Row],[C&amp;I CLM $ Collected]]/'[1]1.) CLM Reference'!$B$4</f>
        <v>2.4560484072605345E-3</v>
      </c>
      <c r="N44" s="48">
        <v>125889.30599999989</v>
      </c>
      <c r="O44" s="45">
        <f>Table32[[#This Row],[C&amp;I Incentive Disbursements]]/'[1]1.) CLM Reference'!$B$5</f>
        <v>1.4197447769318638E-3</v>
      </c>
    </row>
    <row r="45" spans="1:15" x14ac:dyDescent="0.25">
      <c r="A45" s="47">
        <v>9001210200</v>
      </c>
      <c r="B45" t="s">
        <v>1894</v>
      </c>
      <c r="C45" t="s">
        <v>1774</v>
      </c>
      <c r="D45" s="46">
        <f>Table32[[#This Row],[Residential CLM $ Collected]]+Table32[[#This Row],[C&amp;I CLM $ Collected]]</f>
        <v>19.241144999999999</v>
      </c>
      <c r="E45" s="39">
        <f>Table32[[#This Row],[CLM $ Collected ]]/'[1]1.) CLM Reference'!$B$4</f>
        <v>1.8178288819356264E-7</v>
      </c>
      <c r="F45" s="40">
        <f>Table32[[#This Row],[Residential Incentive Disbursements]]+Table32[[#This Row],[C&amp;I Incentive Disbursements]]</f>
        <v>0</v>
      </c>
      <c r="G45" s="39">
        <f>Table32[[#This Row],[Incentive Disbursements]]/'[1]1.) CLM Reference'!$B$5</f>
        <v>0</v>
      </c>
      <c r="H45" s="40">
        <v>0</v>
      </c>
      <c r="I45" s="39">
        <f>Table32[[#This Row],[Residential CLM $ Collected]]/'[1]1.) CLM Reference'!$B$4</f>
        <v>0</v>
      </c>
      <c r="J45" s="48">
        <v>0</v>
      </c>
      <c r="K45" s="39">
        <f>Table32[[#This Row],[Residential Incentive Disbursements]]/'[1]1.) CLM Reference'!$B$5</f>
        <v>0</v>
      </c>
      <c r="L45" s="40">
        <v>19.241144999999999</v>
      </c>
      <c r="M45" s="39">
        <f>Table32[[#This Row],[C&amp;I CLM $ Collected]]/'[1]1.) CLM Reference'!$B$4</f>
        <v>1.8178288819356264E-7</v>
      </c>
      <c r="N45" s="48">
        <v>0</v>
      </c>
      <c r="O45" s="45">
        <f>Table32[[#This Row],[C&amp;I Incentive Disbursements]]/'[1]1.) CLM Reference'!$B$5</f>
        <v>0</v>
      </c>
    </row>
    <row r="46" spans="1:15" x14ac:dyDescent="0.25">
      <c r="A46" s="47">
        <v>9001210500</v>
      </c>
      <c r="B46" t="s">
        <v>1894</v>
      </c>
      <c r="C46" t="s">
        <v>1774</v>
      </c>
      <c r="D46" s="46">
        <f>Table32[[#This Row],[Residential CLM $ Collected]]+Table32[[#This Row],[C&amp;I CLM $ Collected]]</f>
        <v>1243868.0713829999</v>
      </c>
      <c r="E46" s="39">
        <f>Table32[[#This Row],[CLM $ Collected ]]/'[1]1.) CLM Reference'!$B$4</f>
        <v>1.1751583938885044E-2</v>
      </c>
      <c r="F46" s="40">
        <f>Table32[[#This Row],[Residential Incentive Disbursements]]+Table32[[#This Row],[C&amp;I Incentive Disbursements]]</f>
        <v>1524117.1066000001</v>
      </c>
      <c r="G46" s="39">
        <f>Table32[[#This Row],[Incentive Disbursements]]/'[1]1.) CLM Reference'!$B$5</f>
        <v>1.7188571216111531E-2</v>
      </c>
      <c r="H46" s="40">
        <v>0</v>
      </c>
      <c r="I46" s="39">
        <f>Table32[[#This Row],[Residential CLM $ Collected]]/'[1]1.) CLM Reference'!$B$4</f>
        <v>0</v>
      </c>
      <c r="J46" s="48">
        <v>0</v>
      </c>
      <c r="K46" s="39">
        <f>Table32[[#This Row],[Residential Incentive Disbursements]]/'[1]1.) CLM Reference'!$B$5</f>
        <v>0</v>
      </c>
      <c r="L46" s="40">
        <v>1243868.0713829999</v>
      </c>
      <c r="M46" s="39">
        <f>Table32[[#This Row],[C&amp;I CLM $ Collected]]/'[1]1.) CLM Reference'!$B$4</f>
        <v>1.1751583938885044E-2</v>
      </c>
      <c r="N46" s="48">
        <v>1524117.1066000001</v>
      </c>
      <c r="O46" s="45">
        <f>Table32[[#This Row],[C&amp;I Incentive Disbursements]]/'[1]1.) CLM Reference'!$B$5</f>
        <v>1.7188571216111531E-2</v>
      </c>
    </row>
    <row r="47" spans="1:15" x14ac:dyDescent="0.25">
      <c r="A47" s="47">
        <v>9001210600</v>
      </c>
      <c r="B47" t="s">
        <v>1894</v>
      </c>
      <c r="C47" t="s">
        <v>1774</v>
      </c>
      <c r="D47" s="46">
        <f>Table32[[#This Row],[Residential CLM $ Collected]]+Table32[[#This Row],[C&amp;I CLM $ Collected]]</f>
        <v>7.1787869999999421</v>
      </c>
      <c r="E47" s="39">
        <f>Table32[[#This Row],[CLM $ Collected ]]/'[1]1.) CLM Reference'!$B$4</f>
        <v>6.7822400100741948E-8</v>
      </c>
      <c r="F47" s="40">
        <f>Table32[[#This Row],[Residential Incentive Disbursements]]+Table32[[#This Row],[C&amp;I Incentive Disbursements]]</f>
        <v>0</v>
      </c>
      <c r="G47" s="39">
        <f>Table32[[#This Row],[Incentive Disbursements]]/'[1]1.) CLM Reference'!$B$5</f>
        <v>0</v>
      </c>
      <c r="H47" s="40">
        <v>0</v>
      </c>
      <c r="I47" s="39">
        <f>Table32[[#This Row],[Residential CLM $ Collected]]/'[1]1.) CLM Reference'!$B$4</f>
        <v>0</v>
      </c>
      <c r="J47" s="48">
        <v>0</v>
      </c>
      <c r="K47" s="39">
        <f>Table32[[#This Row],[Residential Incentive Disbursements]]/'[1]1.) CLM Reference'!$B$5</f>
        <v>0</v>
      </c>
      <c r="L47" s="40">
        <v>7.1787869999999421</v>
      </c>
      <c r="M47" s="39">
        <f>Table32[[#This Row],[C&amp;I CLM $ Collected]]/'[1]1.) CLM Reference'!$B$4</f>
        <v>6.7822400100741948E-8</v>
      </c>
      <c r="N47" s="48">
        <v>0</v>
      </c>
      <c r="O47" s="45">
        <f>Table32[[#This Row],[C&amp;I Incentive Disbursements]]/'[1]1.) CLM Reference'!$B$5</f>
        <v>0</v>
      </c>
    </row>
    <row r="48" spans="1:15" x14ac:dyDescent="0.25">
      <c r="A48" s="47">
        <v>9001210701</v>
      </c>
      <c r="B48" t="s">
        <v>1894</v>
      </c>
      <c r="C48" t="s">
        <v>1774</v>
      </c>
      <c r="D48" s="46">
        <f>Table32[[#This Row],[Residential CLM $ Collected]]+Table32[[#This Row],[C&amp;I CLM $ Collected]]</f>
        <v>72.679193999999427</v>
      </c>
      <c r="E48" s="39">
        <f>Table32[[#This Row],[CLM $ Collected ]]/'[1]1.) CLM Reference'!$B$4</f>
        <v>6.8664488505752359E-7</v>
      </c>
      <c r="F48" s="40">
        <f>Table32[[#This Row],[Residential Incentive Disbursements]]+Table32[[#This Row],[C&amp;I Incentive Disbursements]]</f>
        <v>0</v>
      </c>
      <c r="G48" s="39">
        <f>Table32[[#This Row],[Incentive Disbursements]]/'[1]1.) CLM Reference'!$B$5</f>
        <v>0</v>
      </c>
      <c r="H48" s="40">
        <v>0</v>
      </c>
      <c r="I48" s="39">
        <f>Table32[[#This Row],[Residential CLM $ Collected]]/'[1]1.) CLM Reference'!$B$4</f>
        <v>0</v>
      </c>
      <c r="J48" s="48">
        <v>0</v>
      </c>
      <c r="K48" s="39">
        <f>Table32[[#This Row],[Residential Incentive Disbursements]]/'[1]1.) CLM Reference'!$B$5</f>
        <v>0</v>
      </c>
      <c r="L48" s="40">
        <v>72.679193999999427</v>
      </c>
      <c r="M48" s="39">
        <f>Table32[[#This Row],[C&amp;I CLM $ Collected]]/'[1]1.) CLM Reference'!$B$4</f>
        <v>6.8664488505752359E-7</v>
      </c>
      <c r="N48" s="48">
        <v>0</v>
      </c>
      <c r="O48" s="45">
        <f>Table32[[#This Row],[C&amp;I Incentive Disbursements]]/'[1]1.) CLM Reference'!$B$5</f>
        <v>0</v>
      </c>
    </row>
    <row r="49" spans="1:15" x14ac:dyDescent="0.25">
      <c r="A49" s="47">
        <v>9001210800</v>
      </c>
      <c r="B49" t="s">
        <v>1894</v>
      </c>
      <c r="C49" t="s">
        <v>1774</v>
      </c>
      <c r="D49" s="46">
        <f>Table32[[#This Row],[Residential CLM $ Collected]]+Table32[[#This Row],[C&amp;I CLM $ Collected]]</f>
        <v>6.7353930000000002</v>
      </c>
      <c r="E49" s="39">
        <f>Table32[[#This Row],[CLM $ Collected ]]/'[1]1.) CLM Reference'!$B$4</f>
        <v>6.363338526156861E-8</v>
      </c>
      <c r="F49" s="40">
        <f>Table32[[#This Row],[Residential Incentive Disbursements]]+Table32[[#This Row],[C&amp;I Incentive Disbursements]]</f>
        <v>0</v>
      </c>
      <c r="G49" s="39">
        <f>Table32[[#This Row],[Incentive Disbursements]]/'[1]1.) CLM Reference'!$B$5</f>
        <v>0</v>
      </c>
      <c r="H49" s="40">
        <v>0</v>
      </c>
      <c r="I49" s="39">
        <f>Table32[[#This Row],[Residential CLM $ Collected]]/'[1]1.) CLM Reference'!$B$4</f>
        <v>0</v>
      </c>
      <c r="J49" s="48">
        <v>0</v>
      </c>
      <c r="K49" s="39">
        <f>Table32[[#This Row],[Residential Incentive Disbursements]]/'[1]1.) CLM Reference'!$B$5</f>
        <v>0</v>
      </c>
      <c r="L49" s="40">
        <v>6.7353930000000002</v>
      </c>
      <c r="M49" s="39">
        <f>Table32[[#This Row],[C&amp;I CLM $ Collected]]/'[1]1.) CLM Reference'!$B$4</f>
        <v>6.363338526156861E-8</v>
      </c>
      <c r="N49" s="48">
        <v>0</v>
      </c>
      <c r="O49" s="45">
        <f>Table32[[#This Row],[C&amp;I Incentive Disbursements]]/'[1]1.) CLM Reference'!$B$5</f>
        <v>0</v>
      </c>
    </row>
    <row r="50" spans="1:15" x14ac:dyDescent="0.25">
      <c r="A50" s="47">
        <v>9001211000</v>
      </c>
      <c r="B50" t="s">
        <v>1894</v>
      </c>
      <c r="C50" t="s">
        <v>1774</v>
      </c>
      <c r="D50" s="46">
        <f>Table32[[#This Row],[Residential CLM $ Collected]]+Table32[[#This Row],[C&amp;I CLM $ Collected]]</f>
        <v>1.454922</v>
      </c>
      <c r="E50" s="39">
        <f>Table32[[#This Row],[CLM $ Collected ]]/'[1]1.) CLM Reference'!$B$4</f>
        <v>1.3745539740818677E-8</v>
      </c>
      <c r="F50" s="40">
        <f>Table32[[#This Row],[Residential Incentive Disbursements]]+Table32[[#This Row],[C&amp;I Incentive Disbursements]]</f>
        <v>0</v>
      </c>
      <c r="G50" s="39">
        <f>Table32[[#This Row],[Incentive Disbursements]]/'[1]1.) CLM Reference'!$B$5</f>
        <v>0</v>
      </c>
      <c r="H50" s="40">
        <v>0</v>
      </c>
      <c r="I50" s="39">
        <f>Table32[[#This Row],[Residential CLM $ Collected]]/'[1]1.) CLM Reference'!$B$4</f>
        <v>0</v>
      </c>
      <c r="J50" s="48">
        <v>0</v>
      </c>
      <c r="K50" s="39">
        <f>Table32[[#This Row],[Residential Incentive Disbursements]]/'[1]1.) CLM Reference'!$B$5</f>
        <v>0</v>
      </c>
      <c r="L50" s="40">
        <v>1.454922</v>
      </c>
      <c r="M50" s="39">
        <f>Table32[[#This Row],[C&amp;I CLM $ Collected]]/'[1]1.) CLM Reference'!$B$4</f>
        <v>1.3745539740818677E-8</v>
      </c>
      <c r="N50" s="48">
        <v>0</v>
      </c>
      <c r="O50" s="45">
        <f>Table32[[#This Row],[C&amp;I Incentive Disbursements]]/'[1]1.) CLM Reference'!$B$5</f>
        <v>0</v>
      </c>
    </row>
    <row r="51" spans="1:15" x14ac:dyDescent="0.25">
      <c r="A51" s="47">
        <v>9001030300</v>
      </c>
      <c r="B51" t="s">
        <v>1893</v>
      </c>
      <c r="C51" t="s">
        <v>1774</v>
      </c>
      <c r="D51" s="46">
        <f>Table32[[#This Row],[Residential CLM $ Collected]]+Table32[[#This Row],[C&amp;I CLM $ Collected]]</f>
        <v>180901.604016</v>
      </c>
      <c r="E51" s="39">
        <f>Table32[[#This Row],[CLM $ Collected ]]/'[1]1.) CLM Reference'!$B$4</f>
        <v>1.7090883134489488E-3</v>
      </c>
      <c r="F51" s="40">
        <f>Table32[[#This Row],[Residential Incentive Disbursements]]+Table32[[#This Row],[C&amp;I Incentive Disbursements]]</f>
        <v>32526.43</v>
      </c>
      <c r="G51" s="39">
        <f>Table32[[#This Row],[Incentive Disbursements]]/'[1]1.) CLM Reference'!$B$5</f>
        <v>3.6682408198151416E-4</v>
      </c>
      <c r="H51" s="40">
        <v>0</v>
      </c>
      <c r="I51" s="39">
        <f>Table32[[#This Row],[Residential CLM $ Collected]]/'[1]1.) CLM Reference'!$B$4</f>
        <v>0</v>
      </c>
      <c r="J51" s="48">
        <v>0</v>
      </c>
      <c r="K51" s="39">
        <f>Table32[[#This Row],[Residential Incentive Disbursements]]/'[1]1.) CLM Reference'!$B$5</f>
        <v>0</v>
      </c>
      <c r="L51" s="40">
        <v>180901.604016</v>
      </c>
      <c r="M51" s="39">
        <f>Table32[[#This Row],[C&amp;I CLM $ Collected]]/'[1]1.) CLM Reference'!$B$4</f>
        <v>1.7090883134489488E-3</v>
      </c>
      <c r="N51" s="48">
        <v>32526.43</v>
      </c>
      <c r="O51" s="45">
        <f>Table32[[#This Row],[C&amp;I Incentive Disbursements]]/'[1]1.) CLM Reference'!$B$5</f>
        <v>3.6682408198151416E-4</v>
      </c>
    </row>
    <row r="52" spans="1:15" x14ac:dyDescent="0.25">
      <c r="A52" s="47">
        <v>9007620100</v>
      </c>
      <c r="B52" t="s">
        <v>1892</v>
      </c>
      <c r="C52" t="s">
        <v>1774</v>
      </c>
      <c r="D52" s="46">
        <f>Table32[[#This Row],[Residential CLM $ Collected]]+Table32[[#This Row],[C&amp;I CLM $ Collected]]</f>
        <v>88601.816141999996</v>
      </c>
      <c r="E52" s="39">
        <f>Table32[[#This Row],[CLM $ Collected ]]/'[1]1.) CLM Reference'!$B$4</f>
        <v>8.3707565415092392E-4</v>
      </c>
      <c r="F52" s="40">
        <f>Table32[[#This Row],[Residential Incentive Disbursements]]+Table32[[#This Row],[C&amp;I Incentive Disbursements]]</f>
        <v>37200</v>
      </c>
      <c r="G52" s="39">
        <f>Table32[[#This Row],[Incentive Disbursements]]/'[1]1.) CLM Reference'!$B$5</f>
        <v>4.1953131191195368E-4</v>
      </c>
      <c r="H52" s="40">
        <v>0</v>
      </c>
      <c r="I52" s="39">
        <f>Table32[[#This Row],[Residential CLM $ Collected]]/'[1]1.) CLM Reference'!$B$4</f>
        <v>0</v>
      </c>
      <c r="J52" s="48">
        <v>0</v>
      </c>
      <c r="K52" s="39">
        <f>Table32[[#This Row],[Residential Incentive Disbursements]]/'[1]1.) CLM Reference'!$B$5</f>
        <v>0</v>
      </c>
      <c r="L52" s="40">
        <v>88601.816141999996</v>
      </c>
      <c r="M52" s="39">
        <f>Table32[[#This Row],[C&amp;I CLM $ Collected]]/'[1]1.) CLM Reference'!$B$4</f>
        <v>8.3707565415092392E-4</v>
      </c>
      <c r="N52" s="48">
        <v>37200</v>
      </c>
      <c r="O52" s="45">
        <f>Table32[[#This Row],[C&amp;I Incentive Disbursements]]/'[1]1.) CLM Reference'!$B$5</f>
        <v>4.1953131191195368E-4</v>
      </c>
    </row>
    <row r="53" spans="1:15" x14ac:dyDescent="0.25">
      <c r="A53" s="47">
        <v>9007585100</v>
      </c>
      <c r="B53" t="s">
        <v>1891</v>
      </c>
      <c r="C53" t="s">
        <v>1774</v>
      </c>
      <c r="D53" s="46">
        <f>Table32[[#This Row],[Residential CLM $ Collected]]+Table32[[#This Row],[C&amp;I CLM $ Collected]]</f>
        <v>55625.071193999938</v>
      </c>
      <c r="E53" s="39">
        <f>Table32[[#This Row],[CLM $ Collected ]]/'[1]1.) CLM Reference'!$B$4</f>
        <v>5.2552413578390753E-4</v>
      </c>
      <c r="F53" s="40">
        <f>Table32[[#This Row],[Residential Incentive Disbursements]]+Table32[[#This Row],[C&amp;I Incentive Disbursements]]</f>
        <v>49361.25</v>
      </c>
      <c r="G53" s="39">
        <f>Table32[[#This Row],[Incentive Disbursements]]/'[1]1.) CLM Reference'!$B$5</f>
        <v>5.5668252607833126E-4</v>
      </c>
      <c r="H53" s="40">
        <v>0</v>
      </c>
      <c r="I53" s="39">
        <f>Table32[[#This Row],[Residential CLM $ Collected]]/'[1]1.) CLM Reference'!$B$4</f>
        <v>0</v>
      </c>
      <c r="J53" s="48">
        <v>0</v>
      </c>
      <c r="K53" s="39">
        <f>Table32[[#This Row],[Residential Incentive Disbursements]]/'[1]1.) CLM Reference'!$B$5</f>
        <v>0</v>
      </c>
      <c r="L53" s="40">
        <v>55625.071193999938</v>
      </c>
      <c r="M53" s="39">
        <f>Table32[[#This Row],[C&amp;I CLM $ Collected]]/'[1]1.) CLM Reference'!$B$4</f>
        <v>5.2552413578390753E-4</v>
      </c>
      <c r="N53" s="48">
        <v>49361.25</v>
      </c>
      <c r="O53" s="45">
        <f>Table32[[#This Row],[C&amp;I Incentive Disbursements]]/'[1]1.) CLM Reference'!$B$5</f>
        <v>5.5668252607833126E-4</v>
      </c>
    </row>
    <row r="54" spans="1:15" x14ac:dyDescent="0.25">
      <c r="A54" s="47">
        <v>9003470100</v>
      </c>
      <c r="B54" t="s">
        <v>1890</v>
      </c>
      <c r="C54" t="s">
        <v>1774</v>
      </c>
      <c r="D54" s="46">
        <f>Table32[[#This Row],[Residential CLM $ Collected]]+Table32[[#This Row],[C&amp;I CLM $ Collected]]</f>
        <v>246745.73038499997</v>
      </c>
      <c r="E54" s="39">
        <f>Table32[[#This Row],[CLM $ Collected ]]/'[1]1.) CLM Reference'!$B$4</f>
        <v>2.3311581259231407E-3</v>
      </c>
      <c r="F54" s="40">
        <f>Table32[[#This Row],[Residential Incentive Disbursements]]+Table32[[#This Row],[C&amp;I Incentive Disbursements]]</f>
        <v>571464.94999999902</v>
      </c>
      <c r="G54" s="39">
        <f>Table32[[#This Row],[Incentive Disbursements]]/'[1]1.) CLM Reference'!$B$5</f>
        <v>6.4448236608924351E-3</v>
      </c>
      <c r="H54" s="40">
        <v>0</v>
      </c>
      <c r="I54" s="39">
        <f>Table32[[#This Row],[Residential CLM $ Collected]]/'[1]1.) CLM Reference'!$B$4</f>
        <v>0</v>
      </c>
      <c r="J54" s="48">
        <v>0</v>
      </c>
      <c r="K54" s="39">
        <f>Table32[[#This Row],[Residential Incentive Disbursements]]/'[1]1.) CLM Reference'!$B$5</f>
        <v>0</v>
      </c>
      <c r="L54" s="40">
        <v>246745.73038499997</v>
      </c>
      <c r="M54" s="39">
        <f>Table32[[#This Row],[C&amp;I CLM $ Collected]]/'[1]1.) CLM Reference'!$B$4</f>
        <v>2.3311581259231407E-3</v>
      </c>
      <c r="N54" s="48">
        <v>571464.94999999902</v>
      </c>
      <c r="O54" s="45">
        <f>Table32[[#This Row],[C&amp;I Incentive Disbursements]]/'[1]1.) CLM Reference'!$B$5</f>
        <v>6.4448236608924351E-3</v>
      </c>
    </row>
    <row r="55" spans="1:15" x14ac:dyDescent="0.25">
      <c r="A55" s="47">
        <v>9007595102</v>
      </c>
      <c r="B55" t="s">
        <v>1889</v>
      </c>
      <c r="C55" t="s">
        <v>1774</v>
      </c>
      <c r="D55" s="46">
        <f>Table32[[#This Row],[Residential CLM $ Collected]]+Table32[[#This Row],[C&amp;I CLM $ Collected]]</f>
        <v>9744.7608089999994</v>
      </c>
      <c r="E55" s="39">
        <f>Table32[[#This Row],[CLM $ Collected ]]/'[1]1.) CLM Reference'!$B$4</f>
        <v>9.2064727157113472E-5</v>
      </c>
      <c r="F55" s="40">
        <f>Table32[[#This Row],[Residential Incentive Disbursements]]+Table32[[#This Row],[C&amp;I Incentive Disbursements]]</f>
        <v>4241.1999999999898</v>
      </c>
      <c r="G55" s="39">
        <f>Table32[[#This Row],[Incentive Disbursements]]/'[1]1.) CLM Reference'!$B$5</f>
        <v>4.7831080647338E-5</v>
      </c>
      <c r="H55" s="40">
        <v>0</v>
      </c>
      <c r="I55" s="39">
        <f>Table32[[#This Row],[Residential CLM $ Collected]]/'[1]1.) CLM Reference'!$B$4</f>
        <v>0</v>
      </c>
      <c r="J55" s="48">
        <v>0</v>
      </c>
      <c r="K55" s="39">
        <f>Table32[[#This Row],[Residential Incentive Disbursements]]/'[1]1.) CLM Reference'!$B$5</f>
        <v>0</v>
      </c>
      <c r="L55" s="40">
        <v>9744.7608089999994</v>
      </c>
      <c r="M55" s="39">
        <f>Table32[[#This Row],[C&amp;I CLM $ Collected]]/'[1]1.) CLM Reference'!$B$4</f>
        <v>9.2064727157113472E-5</v>
      </c>
      <c r="N55" s="48">
        <v>4241.1999999999898</v>
      </c>
      <c r="O55" s="45">
        <f>Table32[[#This Row],[C&amp;I Incentive Disbursements]]/'[1]1.) CLM Reference'!$B$5</f>
        <v>4.7831080647338E-5</v>
      </c>
    </row>
    <row r="56" spans="1:15" x14ac:dyDescent="0.25">
      <c r="A56" s="47">
        <v>9007550100</v>
      </c>
      <c r="B56" t="s">
        <v>1888</v>
      </c>
      <c r="C56" t="s">
        <v>1774</v>
      </c>
      <c r="D56" s="46">
        <f>Table32[[#This Row],[Residential CLM $ Collected]]+Table32[[#This Row],[C&amp;I CLM $ Collected]]</f>
        <v>40257.506897999941</v>
      </c>
      <c r="E56" s="39">
        <f>Table32[[#This Row],[CLM $ Collected ]]/'[1]1.) CLM Reference'!$B$4</f>
        <v>3.8033733831280313E-4</v>
      </c>
      <c r="F56" s="40">
        <f>Table32[[#This Row],[Residential Incentive Disbursements]]+Table32[[#This Row],[C&amp;I Incentive Disbursements]]</f>
        <v>15880</v>
      </c>
      <c r="G56" s="39">
        <f>Table32[[#This Row],[Incentive Disbursements]]/'[1]1.) CLM Reference'!$B$5</f>
        <v>1.7909024820327485E-4</v>
      </c>
      <c r="H56" s="40">
        <v>0</v>
      </c>
      <c r="I56" s="39">
        <f>Table32[[#This Row],[Residential CLM $ Collected]]/'[1]1.) CLM Reference'!$B$4</f>
        <v>0</v>
      </c>
      <c r="J56" s="48">
        <v>0</v>
      </c>
      <c r="K56" s="39">
        <f>Table32[[#This Row],[Residential Incentive Disbursements]]/'[1]1.) CLM Reference'!$B$5</f>
        <v>0</v>
      </c>
      <c r="L56" s="40">
        <v>40257.506897999941</v>
      </c>
      <c r="M56" s="39">
        <f>Table32[[#This Row],[C&amp;I CLM $ Collected]]/'[1]1.) CLM Reference'!$B$4</f>
        <v>3.8033733831280313E-4</v>
      </c>
      <c r="N56" s="48">
        <v>15880</v>
      </c>
      <c r="O56" s="45">
        <f>Table32[[#This Row],[C&amp;I Incentive Disbursements]]/'[1]1.) CLM Reference'!$B$5</f>
        <v>1.7909024820327485E-4</v>
      </c>
    </row>
    <row r="57" spans="1:15" x14ac:dyDescent="0.25">
      <c r="A57" s="47">
        <v>9003510200</v>
      </c>
      <c r="B57" t="s">
        <v>1887</v>
      </c>
      <c r="C57" t="s">
        <v>1774</v>
      </c>
      <c r="D57" s="46">
        <f>Table32[[#This Row],[Residential CLM $ Collected]]+Table32[[#This Row],[C&amp;I CLM $ Collected]]</f>
        <v>25.109594999999999</v>
      </c>
      <c r="E57" s="39">
        <f>Table32[[#This Row],[CLM $ Collected ]]/'[1]1.) CLM Reference'!$B$4</f>
        <v>2.3722573165321708E-7</v>
      </c>
      <c r="F57" s="40">
        <f>Table32[[#This Row],[Residential Incentive Disbursements]]+Table32[[#This Row],[C&amp;I Incentive Disbursements]]</f>
        <v>0</v>
      </c>
      <c r="G57" s="39">
        <f>Table32[[#This Row],[Incentive Disbursements]]/'[1]1.) CLM Reference'!$B$5</f>
        <v>0</v>
      </c>
      <c r="H57" s="40">
        <v>0</v>
      </c>
      <c r="I57" s="39">
        <f>Table32[[#This Row],[Residential CLM $ Collected]]/'[1]1.) CLM Reference'!$B$4</f>
        <v>0</v>
      </c>
      <c r="J57" s="48">
        <v>0</v>
      </c>
      <c r="K57" s="39">
        <f>Table32[[#This Row],[Residential Incentive Disbursements]]/'[1]1.) CLM Reference'!$B$5</f>
        <v>0</v>
      </c>
      <c r="L57" s="40">
        <v>25.109594999999999</v>
      </c>
      <c r="M57" s="39">
        <f>Table32[[#This Row],[C&amp;I CLM $ Collected]]/'[1]1.) CLM Reference'!$B$4</f>
        <v>2.3722573165321708E-7</v>
      </c>
      <c r="N57" s="48">
        <v>0</v>
      </c>
      <c r="O57" s="45">
        <f>Table32[[#This Row],[C&amp;I Incentive Disbursements]]/'[1]1.) CLM Reference'!$B$5</f>
        <v>0</v>
      </c>
    </row>
    <row r="58" spans="1:15" x14ac:dyDescent="0.25">
      <c r="A58" s="47">
        <v>9003510300</v>
      </c>
      <c r="B58" t="s">
        <v>1887</v>
      </c>
      <c r="C58" t="s">
        <v>1774</v>
      </c>
      <c r="D58" s="46">
        <f>Table32[[#This Row],[Residential CLM $ Collected]]+Table32[[#This Row],[C&amp;I CLM $ Collected]]</f>
        <v>4.593267</v>
      </c>
      <c r="E58" s="39">
        <f>Table32[[#This Row],[CLM $ Collected ]]/'[1]1.) CLM Reference'!$B$4</f>
        <v>4.3395408199677353E-8</v>
      </c>
      <c r="F58" s="40">
        <f>Table32[[#This Row],[Residential Incentive Disbursements]]+Table32[[#This Row],[C&amp;I Incentive Disbursements]]</f>
        <v>0</v>
      </c>
      <c r="G58" s="39">
        <f>Table32[[#This Row],[Incentive Disbursements]]/'[1]1.) CLM Reference'!$B$5</f>
        <v>0</v>
      </c>
      <c r="H58" s="40">
        <v>0</v>
      </c>
      <c r="I58" s="39">
        <f>Table32[[#This Row],[Residential CLM $ Collected]]/'[1]1.) CLM Reference'!$B$4</f>
        <v>0</v>
      </c>
      <c r="J58" s="48">
        <v>0</v>
      </c>
      <c r="K58" s="39">
        <f>Table32[[#This Row],[Residential Incentive Disbursements]]/'[1]1.) CLM Reference'!$B$5</f>
        <v>0</v>
      </c>
      <c r="L58" s="40">
        <v>4.593267</v>
      </c>
      <c r="M58" s="39">
        <f>Table32[[#This Row],[C&amp;I CLM $ Collected]]/'[1]1.) CLM Reference'!$B$4</f>
        <v>4.3395408199677353E-8</v>
      </c>
      <c r="N58" s="48">
        <v>0</v>
      </c>
      <c r="O58" s="45">
        <f>Table32[[#This Row],[C&amp;I Incentive Disbursements]]/'[1]1.) CLM Reference'!$B$5</f>
        <v>0</v>
      </c>
    </row>
    <row r="59" spans="1:15" x14ac:dyDescent="0.25">
      <c r="A59" s="47">
        <v>9003510600</v>
      </c>
      <c r="B59" t="s">
        <v>1887</v>
      </c>
      <c r="C59" t="s">
        <v>1774</v>
      </c>
      <c r="D59" s="46">
        <f>Table32[[#This Row],[Residential CLM $ Collected]]+Table32[[#This Row],[C&amp;I CLM $ Collected]]</f>
        <v>2.0088810000000001</v>
      </c>
      <c r="E59" s="39">
        <f>Table32[[#This Row],[CLM $ Collected ]]/'[1]1.) CLM Reference'!$B$4</f>
        <v>1.8979129891551274E-8</v>
      </c>
      <c r="F59" s="40">
        <f>Table32[[#This Row],[Residential Incentive Disbursements]]+Table32[[#This Row],[C&amp;I Incentive Disbursements]]</f>
        <v>0</v>
      </c>
      <c r="G59" s="39">
        <f>Table32[[#This Row],[Incentive Disbursements]]/'[1]1.) CLM Reference'!$B$5</f>
        <v>0</v>
      </c>
      <c r="H59" s="40">
        <v>0</v>
      </c>
      <c r="I59" s="39">
        <f>Table32[[#This Row],[Residential CLM $ Collected]]/'[1]1.) CLM Reference'!$B$4</f>
        <v>0</v>
      </c>
      <c r="J59" s="48">
        <v>0</v>
      </c>
      <c r="K59" s="39">
        <f>Table32[[#This Row],[Residential Incentive Disbursements]]/'[1]1.) CLM Reference'!$B$5</f>
        <v>0</v>
      </c>
      <c r="L59" s="40">
        <v>2.0088810000000001</v>
      </c>
      <c r="M59" s="39">
        <f>Table32[[#This Row],[C&amp;I CLM $ Collected]]/'[1]1.) CLM Reference'!$B$4</f>
        <v>1.8979129891551274E-8</v>
      </c>
      <c r="N59" s="48">
        <v>0</v>
      </c>
      <c r="O59" s="45">
        <f>Table32[[#This Row],[C&amp;I Incentive Disbursements]]/'[1]1.) CLM Reference'!$B$5</f>
        <v>0</v>
      </c>
    </row>
    <row r="60" spans="1:15" x14ac:dyDescent="0.25">
      <c r="A60" s="47">
        <v>9003510700</v>
      </c>
      <c r="B60" t="s">
        <v>1887</v>
      </c>
      <c r="C60" t="s">
        <v>1774</v>
      </c>
      <c r="D60" s="46">
        <f>Table32[[#This Row],[Residential CLM $ Collected]]+Table32[[#This Row],[C&amp;I CLM $ Collected]]</f>
        <v>1015235.7615539943</v>
      </c>
      <c r="E60" s="39">
        <f>Table32[[#This Row],[CLM $ Collected ]]/'[1]1.) CLM Reference'!$B$4</f>
        <v>9.5915543972396738E-3</v>
      </c>
      <c r="F60" s="40">
        <f>Table32[[#This Row],[Residential Incentive Disbursements]]+Table32[[#This Row],[C&amp;I Incentive Disbursements]]</f>
        <v>619277.7378</v>
      </c>
      <c r="G60" s="39">
        <f>Table32[[#This Row],[Incentive Disbursements]]/'[1]1.) CLM Reference'!$B$5</f>
        <v>6.9840430585242164E-3</v>
      </c>
      <c r="H60" s="40">
        <v>0</v>
      </c>
      <c r="I60" s="39">
        <f>Table32[[#This Row],[Residential CLM $ Collected]]/'[1]1.) CLM Reference'!$B$4</f>
        <v>0</v>
      </c>
      <c r="J60" s="48">
        <v>0</v>
      </c>
      <c r="K60" s="39">
        <f>Table32[[#This Row],[Residential Incentive Disbursements]]/'[1]1.) CLM Reference'!$B$5</f>
        <v>0</v>
      </c>
      <c r="L60" s="40">
        <v>1015235.7615539943</v>
      </c>
      <c r="M60" s="39">
        <f>Table32[[#This Row],[C&amp;I CLM $ Collected]]/'[1]1.) CLM Reference'!$B$4</f>
        <v>9.5915543972396738E-3</v>
      </c>
      <c r="N60" s="48">
        <v>619277.7378</v>
      </c>
      <c r="O60" s="45">
        <f>Table32[[#This Row],[C&amp;I Incentive Disbursements]]/'[1]1.) CLM Reference'!$B$5</f>
        <v>6.9840430585242164E-3</v>
      </c>
    </row>
    <row r="61" spans="1:15" x14ac:dyDescent="0.25">
      <c r="A61" s="47">
        <v>9011716102</v>
      </c>
      <c r="B61" t="s">
        <v>1886</v>
      </c>
      <c r="C61" t="s">
        <v>1774</v>
      </c>
      <c r="D61" s="46">
        <f>Table32[[#This Row],[Residential CLM $ Collected]]+Table32[[#This Row],[C&amp;I CLM $ Collected]]</f>
        <v>157752.984753</v>
      </c>
      <c r="E61" s="39">
        <f>Table32[[#This Row],[CLM $ Collected ]]/'[1]1.) CLM Reference'!$B$4</f>
        <v>1.4903891213103686E-3</v>
      </c>
      <c r="F61" s="40">
        <f>Table32[[#This Row],[Residential Incentive Disbursements]]+Table32[[#This Row],[C&amp;I Incentive Disbursements]]</f>
        <v>223146.489</v>
      </c>
      <c r="G61" s="39">
        <f>Table32[[#This Row],[Incentive Disbursements]]/'[1]1.) CLM Reference'!$B$5</f>
        <v>2.5165843892128049E-3</v>
      </c>
      <c r="H61" s="40">
        <v>0</v>
      </c>
      <c r="I61" s="39">
        <f>Table32[[#This Row],[Residential CLM $ Collected]]/'[1]1.) CLM Reference'!$B$4</f>
        <v>0</v>
      </c>
      <c r="J61" s="48">
        <v>0</v>
      </c>
      <c r="K61" s="39">
        <f>Table32[[#This Row],[Residential Incentive Disbursements]]/'[1]1.) CLM Reference'!$B$5</f>
        <v>0</v>
      </c>
      <c r="L61" s="40">
        <v>157752.984753</v>
      </c>
      <c r="M61" s="39">
        <f>Table32[[#This Row],[C&amp;I CLM $ Collected]]/'[1]1.) CLM Reference'!$B$4</f>
        <v>1.4903891213103686E-3</v>
      </c>
      <c r="N61" s="48">
        <v>223146.489</v>
      </c>
      <c r="O61" s="45">
        <f>Table32[[#This Row],[C&amp;I Incentive Disbursements]]/'[1]1.) CLM Reference'!$B$5</f>
        <v>2.5165843892128049E-3</v>
      </c>
    </row>
    <row r="62" spans="1:15" x14ac:dyDescent="0.25">
      <c r="A62" s="47">
        <v>9003484100</v>
      </c>
      <c r="B62" t="s">
        <v>1885</v>
      </c>
      <c r="C62" t="s">
        <v>1774</v>
      </c>
      <c r="D62" s="46">
        <f>Table32[[#This Row],[Residential CLM $ Collected]]+Table32[[#This Row],[C&amp;I CLM $ Collected]]</f>
        <v>185120.77008599942</v>
      </c>
      <c r="E62" s="39">
        <f>Table32[[#This Row],[CLM $ Collected ]]/'[1]1.) CLM Reference'!$B$4</f>
        <v>1.7489493609059881E-3</v>
      </c>
      <c r="F62" s="40">
        <f>Table32[[#This Row],[Residential Incentive Disbursements]]+Table32[[#This Row],[C&amp;I Incentive Disbursements]]</f>
        <v>322587.88</v>
      </c>
      <c r="G62" s="39">
        <f>Table32[[#This Row],[Incentive Disbursements]]/'[1]1.) CLM Reference'!$B$5</f>
        <v>3.6380568952498892E-3</v>
      </c>
      <c r="H62" s="40">
        <v>0</v>
      </c>
      <c r="I62" s="39">
        <f>Table32[[#This Row],[Residential CLM $ Collected]]/'[1]1.) CLM Reference'!$B$4</f>
        <v>0</v>
      </c>
      <c r="J62" s="48">
        <v>0</v>
      </c>
      <c r="K62" s="39">
        <f>Table32[[#This Row],[Residential Incentive Disbursements]]/'[1]1.) CLM Reference'!$B$5</f>
        <v>0</v>
      </c>
      <c r="L62" s="40">
        <v>185120.77008599942</v>
      </c>
      <c r="M62" s="39">
        <f>Table32[[#This Row],[C&amp;I CLM $ Collected]]/'[1]1.) CLM Reference'!$B$4</f>
        <v>1.7489493609059881E-3</v>
      </c>
      <c r="N62" s="48">
        <v>322587.88</v>
      </c>
      <c r="O62" s="45">
        <f>Table32[[#This Row],[C&amp;I Incentive Disbursements]]/'[1]1.) CLM Reference'!$B$5</f>
        <v>3.6380568952498892E-3</v>
      </c>
    </row>
    <row r="63" spans="1:15" x14ac:dyDescent="0.25">
      <c r="A63" s="47">
        <v>9015902200</v>
      </c>
      <c r="B63" t="s">
        <v>1884</v>
      </c>
      <c r="C63" t="s">
        <v>1774</v>
      </c>
      <c r="D63" s="46">
        <f>Table32[[#This Row],[Residential CLM $ Collected]]+Table32[[#This Row],[C&amp;I CLM $ Collected]]</f>
        <v>30323.827358999941</v>
      </c>
      <c r="E63" s="39">
        <f>Table32[[#This Row],[CLM $ Collected ]]/'[1]1.) CLM Reference'!$B$4</f>
        <v>2.8648778014000634E-4</v>
      </c>
      <c r="F63" s="40">
        <f>Table32[[#This Row],[Residential Incentive Disbursements]]+Table32[[#This Row],[C&amp;I Incentive Disbursements]]</f>
        <v>44297.099999999897</v>
      </c>
      <c r="G63" s="39">
        <f>Table32[[#This Row],[Incentive Disbursements]]/'[1]1.) CLM Reference'!$B$5</f>
        <v>4.995704429272839E-4</v>
      </c>
      <c r="H63" s="40">
        <v>0</v>
      </c>
      <c r="I63" s="39">
        <f>Table32[[#This Row],[Residential CLM $ Collected]]/'[1]1.) CLM Reference'!$B$4</f>
        <v>0</v>
      </c>
      <c r="J63" s="40">
        <v>0</v>
      </c>
      <c r="K63" s="39">
        <f>Table32[[#This Row],[Residential Incentive Disbursements]]/'[1]1.) CLM Reference'!$B$5</f>
        <v>0</v>
      </c>
      <c r="L63" s="40">
        <v>30323.827358999941</v>
      </c>
      <c r="M63" s="39">
        <f>Table32[[#This Row],[C&amp;I CLM $ Collected]]/'[1]1.) CLM Reference'!$B$4</f>
        <v>2.8648778014000634E-4</v>
      </c>
      <c r="N63" s="40">
        <v>44297.099999999897</v>
      </c>
      <c r="O63" s="45">
        <f>Table32[[#This Row],[C&amp;I Incentive Disbursements]]/'[1]1.) CLM Reference'!$B$5</f>
        <v>4.995704429272839E-4</v>
      </c>
    </row>
    <row r="64" spans="1:15" x14ac:dyDescent="0.25">
      <c r="A64" s="47">
        <v>9013535100</v>
      </c>
      <c r="B64" t="s">
        <v>1883</v>
      </c>
      <c r="C64" t="s">
        <v>1774</v>
      </c>
      <c r="D64" s="46">
        <f>Table32[[#This Row],[Residential CLM $ Collected]]+Table32[[#This Row],[C&amp;I CLM $ Collected]]</f>
        <v>144306.17945099942</v>
      </c>
      <c r="E64" s="39">
        <f>Table32[[#This Row],[CLM $ Collected ]]/'[1]1.) CLM Reference'!$B$4</f>
        <v>1.3633489111371084E-3</v>
      </c>
      <c r="F64" s="40">
        <f>Table32[[#This Row],[Residential Incentive Disbursements]]+Table32[[#This Row],[C&amp;I Incentive Disbursements]]</f>
        <v>59114.5</v>
      </c>
      <c r="G64" s="39">
        <f>Table32[[#This Row],[Incentive Disbursements]]/'[1]1.) CLM Reference'!$B$5</f>
        <v>6.6667698220481677E-4</v>
      </c>
      <c r="H64" s="40">
        <v>0</v>
      </c>
      <c r="I64" s="39">
        <f>Table32[[#This Row],[Residential CLM $ Collected]]/'[1]1.) CLM Reference'!$B$4</f>
        <v>0</v>
      </c>
      <c r="J64" s="48">
        <v>0</v>
      </c>
      <c r="K64" s="39">
        <f>Table32[[#This Row],[Residential Incentive Disbursements]]/'[1]1.) CLM Reference'!$B$5</f>
        <v>0</v>
      </c>
      <c r="L64" s="40">
        <v>144306.17945099942</v>
      </c>
      <c r="M64" s="39">
        <f>Table32[[#This Row],[C&amp;I CLM $ Collected]]/'[1]1.) CLM Reference'!$B$4</f>
        <v>1.3633489111371084E-3</v>
      </c>
      <c r="N64" s="48">
        <v>59114.5</v>
      </c>
      <c r="O64" s="45">
        <f>Table32[[#This Row],[C&amp;I Incentive Disbursements]]/'[1]1.) CLM Reference'!$B$5</f>
        <v>6.6667698220481677E-4</v>
      </c>
    </row>
    <row r="65" spans="1:15" x14ac:dyDescent="0.25">
      <c r="A65" s="47">
        <v>9013535200</v>
      </c>
      <c r="B65" t="s">
        <v>1883</v>
      </c>
      <c r="C65" t="s">
        <v>1774</v>
      </c>
      <c r="D65" s="46">
        <f>Table32[[#This Row],[Residential CLM $ Collected]]+Table32[[#This Row],[C&amp;I CLM $ Collected]]</f>
        <v>949.26232799999434</v>
      </c>
      <c r="E65" s="39">
        <f>Table32[[#This Row],[CLM $ Collected ]]/'[1]1.) CLM Reference'!$B$4</f>
        <v>8.9682629405466242E-6</v>
      </c>
      <c r="F65" s="40">
        <f>Table32[[#This Row],[Residential Incentive Disbursements]]+Table32[[#This Row],[C&amp;I Incentive Disbursements]]</f>
        <v>0</v>
      </c>
      <c r="G65" s="39">
        <f>Table32[[#This Row],[Incentive Disbursements]]/'[1]1.) CLM Reference'!$B$5</f>
        <v>0</v>
      </c>
      <c r="H65" s="40">
        <v>0</v>
      </c>
      <c r="I65" s="39">
        <f>Table32[[#This Row],[Residential CLM $ Collected]]/'[1]1.) CLM Reference'!$B$4</f>
        <v>0</v>
      </c>
      <c r="J65" s="48">
        <v>0</v>
      </c>
      <c r="K65" s="39">
        <f>Table32[[#This Row],[Residential Incentive Disbursements]]/'[1]1.) CLM Reference'!$B$5</f>
        <v>0</v>
      </c>
      <c r="L65" s="40">
        <v>949.26232799999434</v>
      </c>
      <c r="M65" s="39">
        <f>Table32[[#This Row],[C&amp;I CLM $ Collected]]/'[1]1.) CLM Reference'!$B$4</f>
        <v>8.9682629405466242E-6</v>
      </c>
      <c r="N65" s="48">
        <v>0</v>
      </c>
      <c r="O65" s="45">
        <f>Table32[[#This Row],[C&amp;I Incentive Disbursements]]/'[1]1.) CLM Reference'!$B$5</f>
        <v>0</v>
      </c>
    </row>
    <row r="66" spans="1:15" x14ac:dyDescent="0.25">
      <c r="A66" s="47">
        <v>9003480600</v>
      </c>
      <c r="B66" t="s">
        <v>1882</v>
      </c>
      <c r="C66" t="s">
        <v>1774</v>
      </c>
      <c r="D66" s="46">
        <f>Table32[[#This Row],[Residential CLM $ Collected]]+Table32[[#This Row],[C&amp;I CLM $ Collected]]</f>
        <v>14.354171999999942</v>
      </c>
      <c r="E66" s="39">
        <f>Table32[[#This Row],[CLM $ Collected ]]/'[1]1.) CLM Reference'!$B$4</f>
        <v>1.3561265942266726E-7</v>
      </c>
      <c r="F66" s="40">
        <f>Table32[[#This Row],[Residential Incentive Disbursements]]+Table32[[#This Row],[C&amp;I Incentive Disbursements]]</f>
        <v>0</v>
      </c>
      <c r="G66" s="39">
        <f>Table32[[#This Row],[Incentive Disbursements]]/'[1]1.) CLM Reference'!$B$5</f>
        <v>0</v>
      </c>
      <c r="H66" s="40">
        <v>0</v>
      </c>
      <c r="I66" s="39">
        <f>Table32[[#This Row],[Residential CLM $ Collected]]/'[1]1.) CLM Reference'!$B$4</f>
        <v>0</v>
      </c>
      <c r="J66" s="48">
        <v>0</v>
      </c>
      <c r="K66" s="39">
        <f>Table32[[#This Row],[Residential Incentive Disbursements]]/'[1]1.) CLM Reference'!$B$5</f>
        <v>0</v>
      </c>
      <c r="L66" s="40">
        <v>14.354171999999942</v>
      </c>
      <c r="M66" s="39">
        <f>Table32[[#This Row],[C&amp;I CLM $ Collected]]/'[1]1.) CLM Reference'!$B$4</f>
        <v>1.3561265942266726E-7</v>
      </c>
      <c r="N66" s="48">
        <v>0</v>
      </c>
      <c r="O66" s="45">
        <f>Table32[[#This Row],[C&amp;I Incentive Disbursements]]/'[1]1.) CLM Reference'!$B$5</f>
        <v>0</v>
      </c>
    </row>
    <row r="67" spans="1:15" x14ac:dyDescent="0.25">
      <c r="A67" s="47">
        <v>9003480800</v>
      </c>
      <c r="B67" t="s">
        <v>1882</v>
      </c>
      <c r="C67" t="s">
        <v>1774</v>
      </c>
      <c r="D67" s="46">
        <f>Table32[[#This Row],[Residential CLM $ Collected]]+Table32[[#This Row],[C&amp;I CLM $ Collected]]</f>
        <v>481461.91505999997</v>
      </c>
      <c r="E67" s="39">
        <f>Table32[[#This Row],[CLM $ Collected ]]/'[1]1.) CLM Reference'!$B$4</f>
        <v>4.5486657615651524E-3</v>
      </c>
      <c r="F67" s="40">
        <f>Table32[[#This Row],[Residential Incentive Disbursements]]+Table32[[#This Row],[C&amp;I Incentive Disbursements]]</f>
        <v>752498.603999999</v>
      </c>
      <c r="G67" s="39">
        <f>Table32[[#This Row],[Incentive Disbursements]]/'[1]1.) CLM Reference'!$B$5</f>
        <v>8.4864711437643361E-3</v>
      </c>
      <c r="H67" s="40">
        <v>0</v>
      </c>
      <c r="I67" s="39">
        <f>Table32[[#This Row],[Residential CLM $ Collected]]/'[1]1.) CLM Reference'!$B$4</f>
        <v>0</v>
      </c>
      <c r="J67" s="48">
        <v>0</v>
      </c>
      <c r="K67" s="39">
        <f>Table32[[#This Row],[Residential Incentive Disbursements]]/'[1]1.) CLM Reference'!$B$5</f>
        <v>0</v>
      </c>
      <c r="L67" s="40">
        <v>481461.91505999997</v>
      </c>
      <c r="M67" s="39">
        <f>Table32[[#This Row],[C&amp;I CLM $ Collected]]/'[1]1.) CLM Reference'!$B$4</f>
        <v>4.5486657615651524E-3</v>
      </c>
      <c r="N67" s="48">
        <v>752498.603999999</v>
      </c>
      <c r="O67" s="45">
        <f>Table32[[#This Row],[C&amp;I Incentive Disbursements]]/'[1]1.) CLM Reference'!$B$5</f>
        <v>8.4864711437643361E-3</v>
      </c>
    </row>
    <row r="68" spans="1:15" x14ac:dyDescent="0.25">
      <c r="A68" s="47">
        <v>9007630100</v>
      </c>
      <c r="B68" t="s">
        <v>1881</v>
      </c>
      <c r="C68" t="s">
        <v>1774</v>
      </c>
      <c r="D68" s="46">
        <f>Table32[[#This Row],[Residential CLM $ Collected]]+Table32[[#This Row],[C&amp;I CLM $ Collected]]</f>
        <v>62224.768053</v>
      </c>
      <c r="E68" s="39">
        <f>Table32[[#This Row],[CLM $ Collected ]]/'[1]1.) CLM Reference'!$B$4</f>
        <v>5.8787551644399897E-4</v>
      </c>
      <c r="F68" s="40">
        <f>Table32[[#This Row],[Residential Incentive Disbursements]]+Table32[[#This Row],[C&amp;I Incentive Disbursements]]</f>
        <v>8052.8999999999896</v>
      </c>
      <c r="G68" s="39">
        <f>Table32[[#This Row],[Incentive Disbursements]]/'[1]1.) CLM Reference'!$B$5</f>
        <v>9.0818379077843209E-5</v>
      </c>
      <c r="H68" s="40">
        <v>0</v>
      </c>
      <c r="I68" s="39">
        <f>Table32[[#This Row],[Residential CLM $ Collected]]/'[1]1.) CLM Reference'!$B$4</f>
        <v>0</v>
      </c>
      <c r="J68" s="48">
        <v>0</v>
      </c>
      <c r="K68" s="39">
        <f>Table32[[#This Row],[Residential Incentive Disbursements]]/'[1]1.) CLM Reference'!$B$5</f>
        <v>0</v>
      </c>
      <c r="L68" s="40">
        <v>62224.768053</v>
      </c>
      <c r="M68" s="39">
        <f>Table32[[#This Row],[C&amp;I CLM $ Collected]]/'[1]1.) CLM Reference'!$B$4</f>
        <v>5.8787551644399897E-4</v>
      </c>
      <c r="N68" s="48">
        <v>8052.8999999999896</v>
      </c>
      <c r="O68" s="45">
        <f>Table32[[#This Row],[C&amp;I Incentive Disbursements]]/'[1]1.) CLM Reference'!$B$5</f>
        <v>9.0818379077843209E-5</v>
      </c>
    </row>
    <row r="69" spans="1:15" x14ac:dyDescent="0.25">
      <c r="A69" s="47">
        <v>9003460204</v>
      </c>
      <c r="B69" t="s">
        <v>1880</v>
      </c>
      <c r="C69" t="s">
        <v>1774</v>
      </c>
      <c r="D69" s="46">
        <f>Table32[[#This Row],[Residential CLM $ Collected]]+Table32[[#This Row],[C&amp;I CLM $ Collected]]</f>
        <v>950810.54984999995</v>
      </c>
      <c r="E69" s="39">
        <f>Table32[[#This Row],[CLM $ Collected ]]/'[1]1.) CLM Reference'!$B$4</f>
        <v>8.9828899411465574E-3</v>
      </c>
      <c r="F69" s="40">
        <f>Table32[[#This Row],[Residential Incentive Disbursements]]+Table32[[#This Row],[C&amp;I Incentive Disbursements]]</f>
        <v>417872.20879999897</v>
      </c>
      <c r="G69" s="39">
        <f>Table32[[#This Row],[Incentive Disbursements]]/'[1]1.) CLM Reference'!$B$5</f>
        <v>4.7126472034787472E-3</v>
      </c>
      <c r="H69" s="40">
        <v>0</v>
      </c>
      <c r="I69" s="39">
        <f>Table32[[#This Row],[Residential CLM $ Collected]]/'[1]1.) CLM Reference'!$B$4</f>
        <v>0</v>
      </c>
      <c r="J69" s="48">
        <v>0</v>
      </c>
      <c r="K69" s="39">
        <f>Table32[[#This Row],[Residential Incentive Disbursements]]/'[1]1.) CLM Reference'!$B$5</f>
        <v>0</v>
      </c>
      <c r="L69" s="40">
        <v>950810.54984999995</v>
      </c>
      <c r="M69" s="39">
        <f>Table32[[#This Row],[C&amp;I CLM $ Collected]]/'[1]1.) CLM Reference'!$B$4</f>
        <v>8.9828899411465574E-3</v>
      </c>
      <c r="N69" s="48">
        <v>417872.20879999897</v>
      </c>
      <c r="O69" s="45">
        <f>Table32[[#This Row],[C&amp;I Incentive Disbursements]]/'[1]1.) CLM Reference'!$B$5</f>
        <v>4.7126472034787472E-3</v>
      </c>
    </row>
    <row r="70" spans="1:15" x14ac:dyDescent="0.25">
      <c r="A70" s="47">
        <v>9003460301</v>
      </c>
      <c r="B70" t="s">
        <v>1880</v>
      </c>
      <c r="C70" t="s">
        <v>1774</v>
      </c>
      <c r="D70" s="46">
        <f>Table32[[#This Row],[Residential CLM $ Collected]]+Table32[[#This Row],[C&amp;I CLM $ Collected]]</f>
        <v>1.9788299999999999</v>
      </c>
      <c r="E70" s="39">
        <f>Table32[[#This Row],[CLM $ Collected ]]/'[1]1.) CLM Reference'!$B$4</f>
        <v>1.8695219678666084E-8</v>
      </c>
      <c r="F70" s="40">
        <f>Table32[[#This Row],[Residential Incentive Disbursements]]+Table32[[#This Row],[C&amp;I Incentive Disbursements]]</f>
        <v>0</v>
      </c>
      <c r="G70" s="39">
        <f>Table32[[#This Row],[Incentive Disbursements]]/'[1]1.) CLM Reference'!$B$5</f>
        <v>0</v>
      </c>
      <c r="H70" s="40">
        <v>0</v>
      </c>
      <c r="I70" s="39">
        <f>Table32[[#This Row],[Residential CLM $ Collected]]/'[1]1.) CLM Reference'!$B$4</f>
        <v>0</v>
      </c>
      <c r="J70" s="48">
        <v>0</v>
      </c>
      <c r="K70" s="39">
        <f>Table32[[#This Row],[Residential Incentive Disbursements]]/'[1]1.) CLM Reference'!$B$5</f>
        <v>0</v>
      </c>
      <c r="L70" s="40">
        <v>1.9788299999999999</v>
      </c>
      <c r="M70" s="39">
        <f>Table32[[#This Row],[C&amp;I CLM $ Collected]]/'[1]1.) CLM Reference'!$B$4</f>
        <v>1.8695219678666084E-8</v>
      </c>
      <c r="N70" s="48">
        <v>0</v>
      </c>
      <c r="O70" s="45">
        <f>Table32[[#This Row],[C&amp;I Incentive Disbursements]]/'[1]1.) CLM Reference'!$B$5</f>
        <v>0</v>
      </c>
    </row>
    <row r="71" spans="1:15" x14ac:dyDescent="0.25">
      <c r="A71" s="47">
        <v>9011712100</v>
      </c>
      <c r="B71" t="s">
        <v>1879</v>
      </c>
      <c r="C71" t="s">
        <v>1774</v>
      </c>
      <c r="D71" s="46">
        <f>Table32[[#This Row],[Residential CLM $ Collected]]+Table32[[#This Row],[C&amp;I CLM $ Collected]]</f>
        <v>19530.020726999999</v>
      </c>
      <c r="E71" s="39">
        <f>Table32[[#This Row],[CLM $ Collected ]]/'[1]1.) CLM Reference'!$B$4</f>
        <v>1.845120742156562E-4</v>
      </c>
      <c r="F71" s="40">
        <f>Table32[[#This Row],[Residential Incentive Disbursements]]+Table32[[#This Row],[C&amp;I Incentive Disbursements]]</f>
        <v>5280.3999999999896</v>
      </c>
      <c r="G71" s="39">
        <f>Table32[[#This Row],[Incentive Disbursements]]/'[1]1.) CLM Reference'!$B$5</f>
        <v>5.9550890844620318E-5</v>
      </c>
      <c r="H71" s="40">
        <v>0</v>
      </c>
      <c r="I71" s="39">
        <f>Table32[[#This Row],[Residential CLM $ Collected]]/'[1]1.) CLM Reference'!$B$4</f>
        <v>0</v>
      </c>
      <c r="J71" s="48">
        <v>0</v>
      </c>
      <c r="K71" s="39">
        <f>Table32[[#This Row],[Residential Incentive Disbursements]]/'[1]1.) CLM Reference'!$B$5</f>
        <v>0</v>
      </c>
      <c r="L71" s="40">
        <v>19530.020726999999</v>
      </c>
      <c r="M71" s="39">
        <f>Table32[[#This Row],[C&amp;I CLM $ Collected]]/'[1]1.) CLM Reference'!$B$4</f>
        <v>1.845120742156562E-4</v>
      </c>
      <c r="N71" s="48">
        <v>5280.3999999999896</v>
      </c>
      <c r="O71" s="45">
        <f>Table32[[#This Row],[C&amp;I Incentive Disbursements]]/'[1]1.) CLM Reference'!$B$5</f>
        <v>5.9550890844620318E-5</v>
      </c>
    </row>
    <row r="72" spans="1:15" x14ac:dyDescent="0.25">
      <c r="A72" s="47">
        <v>9003520301</v>
      </c>
      <c r="B72" t="s">
        <v>1878</v>
      </c>
      <c r="C72" t="s">
        <v>1774</v>
      </c>
      <c r="D72" s="46">
        <f>Table32[[#This Row],[Residential CLM $ Collected]]+Table32[[#This Row],[C&amp;I CLM $ Collected]]</f>
        <v>10.617641999999941</v>
      </c>
      <c r="E72" s="39">
        <f>Table32[[#This Row],[CLM $ Collected ]]/'[1]1.) CLM Reference'!$B$4</f>
        <v>1.0031137068845249E-7</v>
      </c>
      <c r="F72" s="40">
        <f>Table32[[#This Row],[Residential Incentive Disbursements]]+Table32[[#This Row],[C&amp;I Incentive Disbursements]]</f>
        <v>0</v>
      </c>
      <c r="G72" s="39">
        <f>Table32[[#This Row],[Incentive Disbursements]]/'[1]1.) CLM Reference'!$B$5</f>
        <v>0</v>
      </c>
      <c r="H72" s="40">
        <v>0</v>
      </c>
      <c r="I72" s="39">
        <f>Table32[[#This Row],[Residential CLM $ Collected]]/'[1]1.) CLM Reference'!$B$4</f>
        <v>0</v>
      </c>
      <c r="J72" s="40">
        <v>0</v>
      </c>
      <c r="K72" s="39">
        <f>Table32[[#This Row],[Residential Incentive Disbursements]]/'[1]1.) CLM Reference'!$B$5</f>
        <v>0</v>
      </c>
      <c r="L72" s="40">
        <v>10.617641999999941</v>
      </c>
      <c r="M72" s="39">
        <f>Table32[[#This Row],[C&amp;I CLM $ Collected]]/'[1]1.) CLM Reference'!$B$4</f>
        <v>1.0031137068845249E-7</v>
      </c>
      <c r="N72" s="40">
        <v>0</v>
      </c>
      <c r="O72" s="45">
        <f>Table32[[#This Row],[C&amp;I Incentive Disbursements]]/'[1]1.) CLM Reference'!$B$5</f>
        <v>0</v>
      </c>
    </row>
    <row r="73" spans="1:15" x14ac:dyDescent="0.25">
      <c r="A73" s="47">
        <v>9003520400</v>
      </c>
      <c r="B73" t="s">
        <v>1878</v>
      </c>
      <c r="C73" t="s">
        <v>1774</v>
      </c>
      <c r="D73" s="46">
        <f>Table32[[#This Row],[Residential CLM $ Collected]]+Table32[[#This Row],[C&amp;I CLM $ Collected]]</f>
        <v>298016.81765099999</v>
      </c>
      <c r="E73" s="39">
        <f>Table32[[#This Row],[CLM $ Collected ]]/'[1]1.) CLM Reference'!$B$4</f>
        <v>2.8155475073262572E-3</v>
      </c>
      <c r="F73" s="40">
        <f>Table32[[#This Row],[Residential Incentive Disbursements]]+Table32[[#This Row],[C&amp;I Incentive Disbursements]]</f>
        <v>375444.45419999899</v>
      </c>
      <c r="G73" s="39">
        <f>Table32[[#This Row],[Incentive Disbursements]]/'[1]1.) CLM Reference'!$B$5</f>
        <v>4.2341587209836825E-3</v>
      </c>
      <c r="H73" s="40">
        <v>0</v>
      </c>
      <c r="I73" s="39">
        <f>Table32[[#This Row],[Residential CLM $ Collected]]/'[1]1.) CLM Reference'!$B$4</f>
        <v>0</v>
      </c>
      <c r="J73" s="40">
        <v>0</v>
      </c>
      <c r="K73" s="39">
        <f>Table32[[#This Row],[Residential Incentive Disbursements]]/'[1]1.) CLM Reference'!$B$5</f>
        <v>0</v>
      </c>
      <c r="L73" s="40">
        <v>298016.81765099999</v>
      </c>
      <c r="M73" s="39">
        <f>Table32[[#This Row],[C&amp;I CLM $ Collected]]/'[1]1.) CLM Reference'!$B$4</f>
        <v>2.8155475073262572E-3</v>
      </c>
      <c r="N73" s="40">
        <v>375444.45419999899</v>
      </c>
      <c r="O73" s="45">
        <f>Table32[[#This Row],[C&amp;I Incentive Disbursements]]/'[1]1.) CLM Reference'!$B$5</f>
        <v>4.2341587209836825E-3</v>
      </c>
    </row>
    <row r="74" spans="1:15" x14ac:dyDescent="0.25">
      <c r="A74" s="47">
        <v>9005296100</v>
      </c>
      <c r="B74" t="s">
        <v>1877</v>
      </c>
      <c r="C74" t="s">
        <v>1774</v>
      </c>
      <c r="D74" s="46">
        <f>Table32[[#This Row],[Residential CLM $ Collected]]+Table32[[#This Row],[C&amp;I CLM $ Collected]]</f>
        <v>17777.376665999942</v>
      </c>
      <c r="E74" s="39">
        <f>Table32[[#This Row],[CLM $ Collected ]]/'[1]1.) CLM Reference'!$B$4</f>
        <v>1.6795377171422579E-4</v>
      </c>
      <c r="F74" s="40">
        <f>Table32[[#This Row],[Residential Incentive Disbursements]]+Table32[[#This Row],[C&amp;I Incentive Disbursements]]</f>
        <v>1565</v>
      </c>
      <c r="G74" s="39">
        <f>Table32[[#This Row],[Incentive Disbursements]]/'[1]1.) CLM Reference'!$B$5</f>
        <v>1.7649637181242136E-5</v>
      </c>
      <c r="H74" s="40">
        <v>0</v>
      </c>
      <c r="I74" s="39">
        <f>Table32[[#This Row],[Residential CLM $ Collected]]/'[1]1.) CLM Reference'!$B$4</f>
        <v>0</v>
      </c>
      <c r="J74" s="40">
        <v>0</v>
      </c>
      <c r="K74" s="39">
        <f>Table32[[#This Row],[Residential Incentive Disbursements]]/'[1]1.) CLM Reference'!$B$5</f>
        <v>0</v>
      </c>
      <c r="L74" s="40">
        <v>17777.376665999942</v>
      </c>
      <c r="M74" s="39">
        <f>Table32[[#This Row],[C&amp;I CLM $ Collected]]/'[1]1.) CLM Reference'!$B$4</f>
        <v>1.6795377171422579E-4</v>
      </c>
      <c r="N74" s="40">
        <v>1565</v>
      </c>
      <c r="O74" s="45">
        <f>Table32[[#This Row],[C&amp;I Incentive Disbursements]]/'[1]1.) CLM Reference'!$B$5</f>
        <v>1.7649637181242136E-5</v>
      </c>
    </row>
    <row r="75" spans="1:15" x14ac:dyDescent="0.25">
      <c r="A75" s="47">
        <v>9003468101</v>
      </c>
      <c r="B75" t="s">
        <v>1876</v>
      </c>
      <c r="C75" t="s">
        <v>1774</v>
      </c>
      <c r="D75" s="46">
        <f>Table32[[#This Row],[Residential CLM $ Collected]]+Table32[[#This Row],[C&amp;I CLM $ Collected]]</f>
        <v>51267.376817999939</v>
      </c>
      <c r="E75" s="39">
        <f>Table32[[#This Row],[CLM $ Collected ]]/'[1]1.) CLM Reference'!$B$4</f>
        <v>4.843543265270195E-4</v>
      </c>
      <c r="F75" s="40">
        <f>Table32[[#This Row],[Residential Incentive Disbursements]]+Table32[[#This Row],[C&amp;I Incentive Disbursements]]</f>
        <v>25271.510999999999</v>
      </c>
      <c r="G75" s="39">
        <f>Table32[[#This Row],[Incentive Disbursements]]/'[1]1.) CLM Reference'!$B$5</f>
        <v>2.8500511193084319E-4</v>
      </c>
      <c r="H75" s="40">
        <v>2152.7855999999997</v>
      </c>
      <c r="I75" s="39">
        <f>Table32[[#This Row],[Residential CLM $ Collected]]/'[1]1.) CLM Reference'!$B$4</f>
        <v>2.0338684835518451E-5</v>
      </c>
      <c r="J75" s="40">
        <v>0</v>
      </c>
      <c r="K75" s="39">
        <f>Table32[[#This Row],[Residential Incentive Disbursements]]/'[1]1.) CLM Reference'!$B$5</f>
        <v>0</v>
      </c>
      <c r="L75" s="40">
        <v>49114.591217999936</v>
      </c>
      <c r="M75" s="39">
        <f>Table32[[#This Row],[C&amp;I CLM $ Collected]]/'[1]1.) CLM Reference'!$B$4</f>
        <v>4.6401564169150101E-4</v>
      </c>
      <c r="N75" s="40">
        <v>25271.510999999999</v>
      </c>
      <c r="O75" s="45">
        <f>Table32[[#This Row],[C&amp;I Incentive Disbursements]]/'[1]1.) CLM Reference'!$B$5</f>
        <v>2.8500511193084319E-4</v>
      </c>
    </row>
    <row r="76" spans="1:15" x14ac:dyDescent="0.25">
      <c r="A76" s="47">
        <v>9001010101</v>
      </c>
      <c r="B76" t="s">
        <v>1875</v>
      </c>
      <c r="C76" t="s">
        <v>1774</v>
      </c>
      <c r="D76" s="46">
        <f>Table32[[#This Row],[Residential CLM $ Collected]]+Table32[[#This Row],[C&amp;I CLM $ Collected]]</f>
        <v>999851.43276899424</v>
      </c>
      <c r="E76" s="39">
        <f>Table32[[#This Row],[CLM $ Collected ]]/'[1]1.) CLM Reference'!$B$4</f>
        <v>9.4462092153673547E-3</v>
      </c>
      <c r="F76" s="40">
        <f>Table32[[#This Row],[Residential Incentive Disbursements]]+Table32[[#This Row],[C&amp;I Incentive Disbursements]]</f>
        <v>289315.63419999898</v>
      </c>
      <c r="G76" s="39">
        <f>Table32[[#This Row],[Incentive Disbursements]]/'[1]1.) CLM Reference'!$B$5</f>
        <v>3.262821708939905E-3</v>
      </c>
      <c r="H76" s="40">
        <v>0</v>
      </c>
      <c r="I76" s="39">
        <f>Table32[[#This Row],[Residential CLM $ Collected]]/'[1]1.) CLM Reference'!$B$4</f>
        <v>0</v>
      </c>
      <c r="J76" s="40">
        <v>0</v>
      </c>
      <c r="K76" s="39">
        <f>Table32[[#This Row],[Residential Incentive Disbursements]]/'[1]1.) CLM Reference'!$B$5</f>
        <v>0</v>
      </c>
      <c r="L76" s="40">
        <v>999851.43276899424</v>
      </c>
      <c r="M76" s="39">
        <f>Table32[[#This Row],[C&amp;I CLM $ Collected]]/'[1]1.) CLM Reference'!$B$4</f>
        <v>9.4462092153673547E-3</v>
      </c>
      <c r="N76" s="40">
        <v>289315.63419999898</v>
      </c>
      <c r="O76" s="45">
        <f>Table32[[#This Row],[C&amp;I Incentive Disbursements]]/'[1]1.) CLM Reference'!$B$5</f>
        <v>3.262821708939905E-3</v>
      </c>
    </row>
    <row r="77" spans="1:15" x14ac:dyDescent="0.25">
      <c r="A77" s="47">
        <v>9001010102</v>
      </c>
      <c r="B77" t="s">
        <v>1875</v>
      </c>
      <c r="C77" t="s">
        <v>1774</v>
      </c>
      <c r="D77" s="46">
        <f>Table32[[#This Row],[Residential CLM $ Collected]]+Table32[[#This Row],[C&amp;I CLM $ Collected]]</f>
        <v>4120.4258549999995</v>
      </c>
      <c r="E77" s="39">
        <f>Table32[[#This Row],[CLM $ Collected ]]/'[1]1.) CLM Reference'!$B$4</f>
        <v>3.8928188135858323E-5</v>
      </c>
      <c r="F77" s="40">
        <f>Table32[[#This Row],[Residential Incentive Disbursements]]+Table32[[#This Row],[C&amp;I Incentive Disbursements]]</f>
        <v>0</v>
      </c>
      <c r="G77" s="39">
        <f>Table32[[#This Row],[Incentive Disbursements]]/'[1]1.) CLM Reference'!$B$5</f>
        <v>0</v>
      </c>
      <c r="H77" s="40">
        <v>4120.4258549999995</v>
      </c>
      <c r="I77" s="39">
        <f>Table32[[#This Row],[Residential CLM $ Collected]]/'[1]1.) CLM Reference'!$B$4</f>
        <v>3.8928188135858323E-5</v>
      </c>
      <c r="J77" s="40">
        <v>0</v>
      </c>
      <c r="K77" s="39">
        <f>Table32[[#This Row],[Residential Incentive Disbursements]]/'[1]1.) CLM Reference'!$B$5</f>
        <v>0</v>
      </c>
      <c r="L77" s="40">
        <v>0</v>
      </c>
      <c r="M77" s="39">
        <f>Table32[[#This Row],[C&amp;I CLM $ Collected]]/'[1]1.) CLM Reference'!$B$4</f>
        <v>0</v>
      </c>
      <c r="N77" s="40">
        <v>0</v>
      </c>
      <c r="O77" s="45">
        <f>Table32[[#This Row],[C&amp;I Incentive Disbursements]]/'[1]1.) CLM Reference'!$B$5</f>
        <v>0</v>
      </c>
    </row>
    <row r="78" spans="1:15" x14ac:dyDescent="0.25">
      <c r="A78" s="47">
        <v>9001011000</v>
      </c>
      <c r="B78" t="s">
        <v>1875</v>
      </c>
      <c r="C78" t="s">
        <v>1774</v>
      </c>
      <c r="D78" s="46">
        <f>Table32[[#This Row],[Residential CLM $ Collected]]+Table32[[#This Row],[C&amp;I CLM $ Collected]]</f>
        <v>4.2428609999999942</v>
      </c>
      <c r="E78" s="39">
        <f>Table32[[#This Row],[CLM $ Collected ]]/'[1]1.) CLM Reference'!$B$4</f>
        <v>4.0084907981506632E-8</v>
      </c>
      <c r="F78" s="40">
        <f>Table32[[#This Row],[Residential Incentive Disbursements]]+Table32[[#This Row],[C&amp;I Incentive Disbursements]]</f>
        <v>0</v>
      </c>
      <c r="G78" s="39">
        <f>Table32[[#This Row],[Incentive Disbursements]]/'[1]1.) CLM Reference'!$B$5</f>
        <v>0</v>
      </c>
      <c r="H78" s="40">
        <v>0</v>
      </c>
      <c r="I78" s="39">
        <f>Table32[[#This Row],[Residential CLM $ Collected]]/'[1]1.) CLM Reference'!$B$4</f>
        <v>0</v>
      </c>
      <c r="J78" s="40">
        <v>0</v>
      </c>
      <c r="K78" s="39">
        <f>Table32[[#This Row],[Residential Incentive Disbursements]]/'[1]1.) CLM Reference'!$B$5</f>
        <v>0</v>
      </c>
      <c r="L78" s="40">
        <v>4.2428609999999942</v>
      </c>
      <c r="M78" s="39">
        <f>Table32[[#This Row],[C&amp;I CLM $ Collected]]/'[1]1.) CLM Reference'!$B$4</f>
        <v>4.0084907981506632E-8</v>
      </c>
      <c r="N78" s="40">
        <v>0</v>
      </c>
      <c r="O78" s="45">
        <f>Table32[[#This Row],[C&amp;I Incentive Disbursements]]/'[1]1.) CLM Reference'!$B$5</f>
        <v>0</v>
      </c>
    </row>
    <row r="79" spans="1:15" x14ac:dyDescent="0.25">
      <c r="A79" s="47">
        <v>9011709100</v>
      </c>
      <c r="B79" t="s">
        <v>1874</v>
      </c>
      <c r="C79" t="s">
        <v>1774</v>
      </c>
      <c r="D79" s="46">
        <f>Table32[[#This Row],[Residential CLM $ Collected]]+Table32[[#This Row],[C&amp;I CLM $ Collected]]</f>
        <v>8185.1416920000001</v>
      </c>
      <c r="E79" s="39">
        <f>Table32[[#This Row],[CLM $ Collected ]]/'[1]1.) CLM Reference'!$B$4</f>
        <v>7.7330049591399272E-5</v>
      </c>
      <c r="F79" s="40">
        <f>Table32[[#This Row],[Residential Incentive Disbursements]]+Table32[[#This Row],[C&amp;I Incentive Disbursements]]</f>
        <v>8879.4</v>
      </c>
      <c r="G79" s="39">
        <f>Table32[[#This Row],[Incentive Disbursements]]/'[1]1.) CLM Reference'!$B$5</f>
        <v>1.001394174997581E-4</v>
      </c>
      <c r="H79" s="40">
        <v>0</v>
      </c>
      <c r="I79" s="39">
        <f>Table32[[#This Row],[Residential CLM $ Collected]]/'[1]1.) CLM Reference'!$B$4</f>
        <v>0</v>
      </c>
      <c r="J79" s="40">
        <v>0</v>
      </c>
      <c r="K79" s="39">
        <f>Table32[[#This Row],[Residential Incentive Disbursements]]/'[1]1.) CLM Reference'!$B$5</f>
        <v>0</v>
      </c>
      <c r="L79" s="40">
        <v>8185.1416920000001</v>
      </c>
      <c r="M79" s="39">
        <f>Table32[[#This Row],[C&amp;I CLM $ Collected]]/'[1]1.) CLM Reference'!$B$4</f>
        <v>7.7330049591399272E-5</v>
      </c>
      <c r="N79" s="40">
        <v>8879.4</v>
      </c>
      <c r="O79" s="45">
        <f>Table32[[#This Row],[C&amp;I Incentive Disbursements]]/'[1]1.) CLM Reference'!$B$5</f>
        <v>1.001394174997581E-4</v>
      </c>
    </row>
    <row r="80" spans="1:15" x14ac:dyDescent="0.25">
      <c r="A80" s="47">
        <v>9011702900</v>
      </c>
      <c r="B80" t="s">
        <v>1873</v>
      </c>
      <c r="C80" t="s">
        <v>1774</v>
      </c>
      <c r="D80" s="46">
        <f>Table32[[#This Row],[Residential CLM $ Collected]]+Table32[[#This Row],[C&amp;I CLM $ Collected]]</f>
        <v>17155.148030999942</v>
      </c>
      <c r="E80" s="39">
        <f>Table32[[#This Row],[CLM $ Collected ]]/'[1]1.) CLM Reference'!$B$4</f>
        <v>1.6207519648457923E-4</v>
      </c>
      <c r="F80" s="40">
        <f>Table32[[#This Row],[Residential Incentive Disbursements]]+Table32[[#This Row],[C&amp;I Incentive Disbursements]]</f>
        <v>2535</v>
      </c>
      <c r="G80" s="39">
        <f>Table32[[#This Row],[Incentive Disbursements]]/'[1]1.) CLM Reference'!$B$5</f>
        <v>2.8589028916580715E-5</v>
      </c>
      <c r="H80" s="40">
        <v>0</v>
      </c>
      <c r="I80" s="39">
        <f>Table32[[#This Row],[Residential CLM $ Collected]]/'[1]1.) CLM Reference'!$B$4</f>
        <v>0</v>
      </c>
      <c r="J80" s="40">
        <v>0</v>
      </c>
      <c r="K80" s="39">
        <f>Table32[[#This Row],[Residential Incentive Disbursements]]/'[1]1.) CLM Reference'!$B$5</f>
        <v>0</v>
      </c>
      <c r="L80" s="40">
        <v>17155.148030999942</v>
      </c>
      <c r="M80" s="39">
        <f>Table32[[#This Row],[C&amp;I CLM $ Collected]]/'[1]1.) CLM Reference'!$B$4</f>
        <v>1.6207519648457923E-4</v>
      </c>
      <c r="N80" s="40">
        <v>2535</v>
      </c>
      <c r="O80" s="45">
        <f>Table32[[#This Row],[C&amp;I Incentive Disbursements]]/'[1]1.) CLM Reference'!$B$5</f>
        <v>2.8589028916580715E-5</v>
      </c>
    </row>
    <row r="81" spans="1:15" x14ac:dyDescent="0.25">
      <c r="A81" s="47">
        <v>9009190301</v>
      </c>
      <c r="B81" t="s">
        <v>1872</v>
      </c>
      <c r="C81" t="s">
        <v>1774</v>
      </c>
      <c r="D81" s="46">
        <f>Table32[[#This Row],[Residential CLM $ Collected]]+Table32[[#This Row],[C&amp;I CLM $ Collected]]</f>
        <v>142115.51825099942</v>
      </c>
      <c r="E81" s="39">
        <f>Table32[[#This Row],[CLM $ Collected ]]/'[1]1.) CLM Reference'!$B$4</f>
        <v>1.3426523922974252E-3</v>
      </c>
      <c r="F81" s="40">
        <f>Table32[[#This Row],[Residential Incentive Disbursements]]+Table32[[#This Row],[C&amp;I Incentive Disbursements]]</f>
        <v>271726.27</v>
      </c>
      <c r="G81" s="39">
        <f>Table32[[#This Row],[Incentive Disbursements]]/'[1]1.) CLM Reference'!$B$5</f>
        <v>3.0644537240333801E-3</v>
      </c>
      <c r="H81" s="40">
        <v>0</v>
      </c>
      <c r="I81" s="39">
        <f>Table32[[#This Row],[Residential CLM $ Collected]]/'[1]1.) CLM Reference'!$B$4</f>
        <v>0</v>
      </c>
      <c r="J81" s="40">
        <v>0</v>
      </c>
      <c r="K81" s="39">
        <f>Table32[[#This Row],[Residential Incentive Disbursements]]/'[1]1.) CLM Reference'!$B$5</f>
        <v>0</v>
      </c>
      <c r="L81" s="40">
        <v>142115.51825099942</v>
      </c>
      <c r="M81" s="39">
        <f>Table32[[#This Row],[C&amp;I CLM $ Collected]]/'[1]1.) CLM Reference'!$B$4</f>
        <v>1.3426523922974252E-3</v>
      </c>
      <c r="N81" s="40">
        <v>271726.27</v>
      </c>
      <c r="O81" s="45">
        <f>Table32[[#This Row],[C&amp;I Incentive Disbursements]]/'[1]1.) CLM Reference'!$B$5</f>
        <v>3.0644537240333801E-3</v>
      </c>
    </row>
    <row r="82" spans="1:15" x14ac:dyDescent="0.25">
      <c r="A82" s="47">
        <v>9007590100</v>
      </c>
      <c r="B82" t="s">
        <v>1871</v>
      </c>
      <c r="C82" t="s">
        <v>1774</v>
      </c>
      <c r="D82" s="46">
        <f>Table32[[#This Row],[Residential CLM $ Collected]]+Table32[[#This Row],[C&amp;I CLM $ Collected]]</f>
        <v>21401.465462999997</v>
      </c>
      <c r="E82" s="39">
        <f>Table32[[#This Row],[CLM $ Collected ]]/'[1]1.) CLM Reference'!$B$4</f>
        <v>2.0219275949736468E-4</v>
      </c>
      <c r="F82" s="40">
        <f>Table32[[#This Row],[Residential Incentive Disbursements]]+Table32[[#This Row],[C&amp;I Incentive Disbursements]]</f>
        <v>27931.9</v>
      </c>
      <c r="G82" s="39">
        <f>Table32[[#This Row],[Incentive Disbursements]]/'[1]1.) CLM Reference'!$B$5</f>
        <v>3.1500824331165319E-4</v>
      </c>
      <c r="H82" s="40">
        <v>0</v>
      </c>
      <c r="I82" s="39">
        <f>Table32[[#This Row],[Residential CLM $ Collected]]/'[1]1.) CLM Reference'!$B$4</f>
        <v>0</v>
      </c>
      <c r="J82" s="40">
        <v>0</v>
      </c>
      <c r="K82" s="39">
        <f>Table32[[#This Row],[Residential Incentive Disbursements]]/'[1]1.) CLM Reference'!$B$5</f>
        <v>0</v>
      </c>
      <c r="L82" s="40">
        <v>21401.465462999997</v>
      </c>
      <c r="M82" s="39">
        <f>Table32[[#This Row],[C&amp;I CLM $ Collected]]/'[1]1.) CLM Reference'!$B$4</f>
        <v>2.0219275949736468E-4</v>
      </c>
      <c r="N82" s="40">
        <v>27931.9</v>
      </c>
      <c r="O82" s="45">
        <f>Table32[[#This Row],[C&amp;I Incentive Disbursements]]/'[1]1.) CLM Reference'!$B$5</f>
        <v>3.1500824331165319E-4</v>
      </c>
    </row>
    <row r="83" spans="1:15" x14ac:dyDescent="0.25">
      <c r="A83" s="47">
        <v>9015820000</v>
      </c>
      <c r="B83" t="s">
        <v>1870</v>
      </c>
      <c r="C83" t="s">
        <v>1774</v>
      </c>
      <c r="D83" s="46">
        <f>Table32[[#This Row],[Residential CLM $ Collected]]+Table32[[#This Row],[C&amp;I CLM $ Collected]]</f>
        <v>527.39618399999995</v>
      </c>
      <c r="E83" s="39">
        <f>Table32[[#This Row],[CLM $ Collected ]]/'[1]1.) CLM Reference'!$B$4</f>
        <v>4.9826349497279706E-6</v>
      </c>
      <c r="F83" s="40">
        <f>Table32[[#This Row],[Residential Incentive Disbursements]]+Table32[[#This Row],[C&amp;I Incentive Disbursements]]</f>
        <v>190</v>
      </c>
      <c r="G83" s="39">
        <f>Table32[[#This Row],[Incentive Disbursements]]/'[1]1.) CLM Reference'!$B$5</f>
        <v>2.1427674533137419E-6</v>
      </c>
      <c r="H83" s="40">
        <v>0</v>
      </c>
      <c r="I83" s="39">
        <f>Table32[[#This Row],[Residential CLM $ Collected]]/'[1]1.) CLM Reference'!$B$4</f>
        <v>0</v>
      </c>
      <c r="J83" s="40">
        <v>0</v>
      </c>
      <c r="K83" s="39">
        <f>Table32[[#This Row],[Residential Incentive Disbursements]]/'[1]1.) CLM Reference'!$B$5</f>
        <v>0</v>
      </c>
      <c r="L83" s="40">
        <v>527.39618399999995</v>
      </c>
      <c r="M83" s="39">
        <f>Table32[[#This Row],[C&amp;I CLM $ Collected]]/'[1]1.) CLM Reference'!$B$4</f>
        <v>4.9826349497279706E-6</v>
      </c>
      <c r="N83" s="40">
        <v>190</v>
      </c>
      <c r="O83" s="45">
        <f>Table32[[#This Row],[C&amp;I Incentive Disbursements]]/'[1]1.) CLM Reference'!$B$5</f>
        <v>2.1427674533137419E-6</v>
      </c>
    </row>
    <row r="84" spans="1:15" x14ac:dyDescent="0.25">
      <c r="A84" s="47">
        <v>9003500500</v>
      </c>
      <c r="B84" t="s">
        <v>1869</v>
      </c>
      <c r="C84" t="s">
        <v>1774</v>
      </c>
      <c r="D84" s="46">
        <f>Table32[[#This Row],[Residential CLM $ Collected]]+Table32[[#This Row],[C&amp;I CLM $ Collected]]</f>
        <v>1489.2209640000001</v>
      </c>
      <c r="E84" s="39">
        <f>Table32[[#This Row],[CLM $ Collected ]]/'[1]1.) CLM Reference'!$B$4</f>
        <v>1.4069583072853597E-5</v>
      </c>
      <c r="F84" s="40">
        <f>Table32[[#This Row],[Residential Incentive Disbursements]]+Table32[[#This Row],[C&amp;I Incentive Disbursements]]</f>
        <v>0</v>
      </c>
      <c r="G84" s="39">
        <f>Table32[[#This Row],[Incentive Disbursements]]/'[1]1.) CLM Reference'!$B$5</f>
        <v>0</v>
      </c>
      <c r="H84" s="40">
        <v>1489.2209640000001</v>
      </c>
      <c r="I84" s="39">
        <f>Table32[[#This Row],[Residential CLM $ Collected]]/'[1]1.) CLM Reference'!$B$4</f>
        <v>1.4069583072853597E-5</v>
      </c>
      <c r="J84" s="40">
        <v>0</v>
      </c>
      <c r="K84" s="39">
        <f>Table32[[#This Row],[Residential Incentive Disbursements]]/'[1]1.) CLM Reference'!$B$5</f>
        <v>0</v>
      </c>
      <c r="L84" s="40">
        <v>0</v>
      </c>
      <c r="M84" s="39">
        <f>Table32[[#This Row],[C&amp;I CLM $ Collected]]/'[1]1.) CLM Reference'!$B$4</f>
        <v>0</v>
      </c>
      <c r="N84" s="40">
        <v>0</v>
      </c>
      <c r="O84" s="45">
        <f>Table32[[#This Row],[C&amp;I Incentive Disbursements]]/'[1]1.) CLM Reference'!$B$5</f>
        <v>0</v>
      </c>
    </row>
    <row r="85" spans="1:15" x14ac:dyDescent="0.25">
      <c r="A85" s="47">
        <v>9003502400</v>
      </c>
      <c r="B85" t="s">
        <v>1869</v>
      </c>
      <c r="C85" t="s">
        <v>1774</v>
      </c>
      <c r="D85" s="46">
        <f>Table32[[#This Row],[Residential CLM $ Collected]]+Table32[[#This Row],[C&amp;I CLM $ Collected]]</f>
        <v>3011343.6616829997</v>
      </c>
      <c r="E85" s="39">
        <f>Table32[[#This Row],[CLM $ Collected ]]/'[1]1.) CLM Reference'!$B$4</f>
        <v>2.8450008986685267E-2</v>
      </c>
      <c r="F85" s="40">
        <f>Table32[[#This Row],[Residential Incentive Disbursements]]+Table32[[#This Row],[C&amp;I Incentive Disbursements]]</f>
        <v>3684601.2601999901</v>
      </c>
      <c r="G85" s="39">
        <f>Table32[[#This Row],[Incentive Disbursements]]/'[1]1.) CLM Reference'!$B$5</f>
        <v>4.1553913993659666E-2</v>
      </c>
      <c r="H85" s="40">
        <v>0</v>
      </c>
      <c r="I85" s="39">
        <f>Table32[[#This Row],[Residential CLM $ Collected]]/'[1]1.) CLM Reference'!$B$4</f>
        <v>0</v>
      </c>
      <c r="J85" s="40">
        <v>0</v>
      </c>
      <c r="K85" s="39">
        <f>Table32[[#This Row],[Residential Incentive Disbursements]]/'[1]1.) CLM Reference'!$B$5</f>
        <v>0</v>
      </c>
      <c r="L85" s="40">
        <v>3011343.6616829997</v>
      </c>
      <c r="M85" s="39">
        <f>Table32[[#This Row],[C&amp;I CLM $ Collected]]/'[1]1.) CLM Reference'!$B$4</f>
        <v>2.8450008986685267E-2</v>
      </c>
      <c r="N85" s="40">
        <v>3684601.2601999901</v>
      </c>
      <c r="O85" s="45">
        <f>Table32[[#This Row],[C&amp;I Incentive Disbursements]]/'[1]1.) CLM Reference'!$B$5</f>
        <v>4.1553913993659666E-2</v>
      </c>
    </row>
    <row r="86" spans="1:15" x14ac:dyDescent="0.25">
      <c r="A86" s="47">
        <v>9003503100</v>
      </c>
      <c r="B86" t="s">
        <v>1869</v>
      </c>
      <c r="C86" t="s">
        <v>1774</v>
      </c>
      <c r="D86" s="46">
        <f>Table32[[#This Row],[Residential CLM $ Collected]]+Table32[[#This Row],[C&amp;I CLM $ Collected]]</f>
        <v>13451.497793999943</v>
      </c>
      <c r="E86" s="39">
        <f>Table32[[#This Row],[CLM $ Collected ]]/'[1]1.) CLM Reference'!$B$4</f>
        <v>1.2708454302083613E-4</v>
      </c>
      <c r="F86" s="40">
        <f>Table32[[#This Row],[Residential Incentive Disbursements]]+Table32[[#This Row],[C&amp;I Incentive Disbursements]]</f>
        <v>0</v>
      </c>
      <c r="G86" s="39">
        <f>Table32[[#This Row],[Incentive Disbursements]]/'[1]1.) CLM Reference'!$B$5</f>
        <v>0</v>
      </c>
      <c r="H86" s="40">
        <v>13400.601605999942</v>
      </c>
      <c r="I86" s="39">
        <f>Table32[[#This Row],[Residential CLM $ Collected]]/'[1]1.) CLM Reference'!$B$4</f>
        <v>1.2660369554254509E-4</v>
      </c>
      <c r="J86" s="40">
        <v>0</v>
      </c>
      <c r="K86" s="39">
        <f>Table32[[#This Row],[Residential Incentive Disbursements]]/'[1]1.) CLM Reference'!$B$5</f>
        <v>0</v>
      </c>
      <c r="L86" s="40">
        <v>50.896187999999945</v>
      </c>
      <c r="M86" s="39">
        <f>Table32[[#This Row],[C&amp;I CLM $ Collected]]/'[1]1.) CLM Reference'!$B$4</f>
        <v>4.8084747829105469E-7</v>
      </c>
      <c r="N86" s="40">
        <v>0</v>
      </c>
      <c r="O86" s="45">
        <f>Table32[[#This Row],[C&amp;I Incentive Disbursements]]/'[1]1.) CLM Reference'!$B$5</f>
        <v>0</v>
      </c>
    </row>
    <row r="87" spans="1:15" x14ac:dyDescent="0.25">
      <c r="A87" s="47">
        <v>9003504300</v>
      </c>
      <c r="B87" t="s">
        <v>1869</v>
      </c>
      <c r="C87" t="s">
        <v>1774</v>
      </c>
      <c r="D87" s="46">
        <f>Table32[[#This Row],[Residential CLM $ Collected]]+Table32[[#This Row],[C&amp;I CLM $ Collected]]</f>
        <v>7.1005409999999998</v>
      </c>
      <c r="E87" s="39">
        <f>Table32[[#This Row],[CLM $ Collected ]]/'[1]1.) CLM Reference'!$B$4</f>
        <v>6.7083162187947106E-8</v>
      </c>
      <c r="F87" s="40">
        <f>Table32[[#This Row],[Residential Incentive Disbursements]]+Table32[[#This Row],[C&amp;I Incentive Disbursements]]</f>
        <v>0</v>
      </c>
      <c r="G87" s="39">
        <f>Table32[[#This Row],[Incentive Disbursements]]/'[1]1.) CLM Reference'!$B$5</f>
        <v>0</v>
      </c>
      <c r="H87" s="40">
        <v>0</v>
      </c>
      <c r="I87" s="39">
        <f>Table32[[#This Row],[Residential CLM $ Collected]]/'[1]1.) CLM Reference'!$B$4</f>
        <v>0</v>
      </c>
      <c r="J87" s="40">
        <v>0</v>
      </c>
      <c r="K87" s="39">
        <f>Table32[[#This Row],[Residential Incentive Disbursements]]/'[1]1.) CLM Reference'!$B$5</f>
        <v>0</v>
      </c>
      <c r="L87" s="40">
        <v>7.1005409999999998</v>
      </c>
      <c r="M87" s="39">
        <f>Table32[[#This Row],[C&amp;I CLM $ Collected]]/'[1]1.) CLM Reference'!$B$4</f>
        <v>6.7083162187947106E-8</v>
      </c>
      <c r="N87" s="40">
        <v>0</v>
      </c>
      <c r="O87" s="45">
        <f>Table32[[#This Row],[C&amp;I Incentive Disbursements]]/'[1]1.) CLM Reference'!$B$5</f>
        <v>0</v>
      </c>
    </row>
    <row r="88" spans="1:15" x14ac:dyDescent="0.25">
      <c r="A88" s="47">
        <v>9003330100</v>
      </c>
      <c r="B88" t="s">
        <v>1868</v>
      </c>
      <c r="C88" t="s">
        <v>1774</v>
      </c>
      <c r="D88" s="46">
        <f>Table32[[#This Row],[Residential CLM $ Collected]]+Table32[[#This Row],[C&amp;I CLM $ Collected]]</f>
        <v>544.60066499999994</v>
      </c>
      <c r="E88" s="39">
        <f>Table32[[#This Row],[CLM $ Collected ]]/'[1]1.) CLM Reference'!$B$4</f>
        <v>5.1451762250029747E-6</v>
      </c>
      <c r="F88" s="40">
        <f>Table32[[#This Row],[Residential Incentive Disbursements]]+Table32[[#This Row],[C&amp;I Incentive Disbursements]]</f>
        <v>0</v>
      </c>
      <c r="G88" s="39">
        <f>Table32[[#This Row],[Incentive Disbursements]]/'[1]1.) CLM Reference'!$B$5</f>
        <v>0</v>
      </c>
      <c r="H88" s="40">
        <v>0</v>
      </c>
      <c r="I88" s="39">
        <f>Table32[[#This Row],[Residential CLM $ Collected]]/'[1]1.) CLM Reference'!$B$4</f>
        <v>0</v>
      </c>
      <c r="J88" s="40">
        <v>0</v>
      </c>
      <c r="K88" s="39">
        <f>Table32[[#This Row],[Residential Incentive Disbursements]]/'[1]1.) CLM Reference'!$B$5</f>
        <v>0</v>
      </c>
      <c r="L88" s="40">
        <v>544.60066499999994</v>
      </c>
      <c r="M88" s="39">
        <f>Table32[[#This Row],[C&amp;I CLM $ Collected]]/'[1]1.) CLM Reference'!$B$4</f>
        <v>5.1451762250029747E-6</v>
      </c>
      <c r="N88" s="40">
        <v>0</v>
      </c>
      <c r="O88" s="45">
        <f>Table32[[#This Row],[C&amp;I Incentive Disbursements]]/'[1]1.) CLM Reference'!$B$5</f>
        <v>0</v>
      </c>
    </row>
    <row r="89" spans="1:15" x14ac:dyDescent="0.25">
      <c r="A89" s="47">
        <v>9005298400</v>
      </c>
      <c r="B89" t="s">
        <v>1867</v>
      </c>
      <c r="C89" t="s">
        <v>1774</v>
      </c>
      <c r="D89" s="46">
        <f>Table32[[#This Row],[Residential CLM $ Collected]]+Table32[[#This Row],[C&amp;I CLM $ Collected]]</f>
        <v>18417.968730000001</v>
      </c>
      <c r="E89" s="39">
        <f>Table32[[#This Row],[CLM $ Collected ]]/'[1]1.) CLM Reference'!$B$4</f>
        <v>1.7400583751113165E-4</v>
      </c>
      <c r="F89" s="40">
        <f>Table32[[#This Row],[Residential Incentive Disbursements]]+Table32[[#This Row],[C&amp;I Incentive Disbursements]]</f>
        <v>6832.35</v>
      </c>
      <c r="G89" s="39">
        <f>Table32[[#This Row],[Incentive Disbursements]]/'[1]1.) CLM Reference'!$B$5</f>
        <v>7.7053353734990242E-5</v>
      </c>
      <c r="H89" s="40">
        <v>0</v>
      </c>
      <c r="I89" s="39">
        <f>Table32[[#This Row],[Residential CLM $ Collected]]/'[1]1.) CLM Reference'!$B$4</f>
        <v>0</v>
      </c>
      <c r="J89" s="40">
        <v>0</v>
      </c>
      <c r="K89" s="39">
        <f>Table32[[#This Row],[Residential Incentive Disbursements]]/'[1]1.) CLM Reference'!$B$5</f>
        <v>0</v>
      </c>
      <c r="L89" s="40">
        <v>18417.968730000001</v>
      </c>
      <c r="M89" s="39">
        <f>Table32[[#This Row],[C&amp;I CLM $ Collected]]/'[1]1.) CLM Reference'!$B$4</f>
        <v>1.7400583751113165E-4</v>
      </c>
      <c r="N89" s="40">
        <v>6832.35</v>
      </c>
      <c r="O89" s="45">
        <f>Table32[[#This Row],[C&amp;I Incentive Disbursements]]/'[1]1.) CLM Reference'!$B$5</f>
        <v>7.7053353734990242E-5</v>
      </c>
    </row>
    <row r="90" spans="1:15" x14ac:dyDescent="0.25">
      <c r="A90" s="47">
        <v>9013526102</v>
      </c>
      <c r="B90" t="s">
        <v>1866</v>
      </c>
      <c r="C90" t="s">
        <v>1774</v>
      </c>
      <c r="D90" s="46">
        <f>Table32[[#This Row],[Residential CLM $ Collected]]+Table32[[#This Row],[C&amp;I CLM $ Collected]]</f>
        <v>22756.487165999999</v>
      </c>
      <c r="E90" s="39">
        <f>Table32[[#This Row],[CLM $ Collected ]]/'[1]1.) CLM Reference'!$B$4</f>
        <v>2.149944799114201E-4</v>
      </c>
      <c r="F90" s="40">
        <f>Table32[[#This Row],[Residential Incentive Disbursements]]+Table32[[#This Row],[C&amp;I Incentive Disbursements]]</f>
        <v>1602.5999999999899</v>
      </c>
      <c r="G90" s="39">
        <f>Table32[[#This Row],[Incentive Disbursements]]/'[1]1.) CLM Reference'!$B$5</f>
        <v>1.8073679582529375E-5</v>
      </c>
      <c r="H90" s="40">
        <v>0</v>
      </c>
      <c r="I90" s="39">
        <f>Table32[[#This Row],[Residential CLM $ Collected]]/'[1]1.) CLM Reference'!$B$4</f>
        <v>0</v>
      </c>
      <c r="J90" s="40">
        <v>0</v>
      </c>
      <c r="K90" s="39">
        <f>Table32[[#This Row],[Residential Incentive Disbursements]]/'[1]1.) CLM Reference'!$B$5</f>
        <v>0</v>
      </c>
      <c r="L90" s="40">
        <v>22756.487165999999</v>
      </c>
      <c r="M90" s="39">
        <f>Table32[[#This Row],[C&amp;I CLM $ Collected]]/'[1]1.) CLM Reference'!$B$4</f>
        <v>2.149944799114201E-4</v>
      </c>
      <c r="N90" s="40">
        <v>1602.5999999999899</v>
      </c>
      <c r="O90" s="45">
        <f>Table32[[#This Row],[C&amp;I Incentive Disbursements]]/'[1]1.) CLM Reference'!$B$5</f>
        <v>1.8073679582529375E-5</v>
      </c>
    </row>
    <row r="91" spans="1:15" x14ac:dyDescent="0.25">
      <c r="A91" s="47">
        <v>9005266100</v>
      </c>
      <c r="B91" t="s">
        <v>1865</v>
      </c>
      <c r="C91" t="s">
        <v>1774</v>
      </c>
      <c r="D91" s="46">
        <f>Table32[[#This Row],[Residential CLM $ Collected]]+Table32[[#This Row],[C&amp;I CLM $ Collected]]</f>
        <v>16934.591267999942</v>
      </c>
      <c r="E91" s="39">
        <f>Table32[[#This Row],[CLM $ Collected ]]/'[1]1.) CLM Reference'!$B$4</f>
        <v>1.5999146158269249E-4</v>
      </c>
      <c r="F91" s="40">
        <f>Table32[[#This Row],[Residential Incentive Disbursements]]+Table32[[#This Row],[C&amp;I Incentive Disbursements]]</f>
        <v>1774</v>
      </c>
      <c r="G91" s="39">
        <f>Table32[[#This Row],[Incentive Disbursements]]/'[1]1.) CLM Reference'!$B$5</f>
        <v>2.0006681379887254E-5</v>
      </c>
      <c r="H91" s="40">
        <v>0</v>
      </c>
      <c r="I91" s="39">
        <f>Table32[[#This Row],[Residential CLM $ Collected]]/'[1]1.) CLM Reference'!$B$4</f>
        <v>0</v>
      </c>
      <c r="J91" s="40">
        <v>0</v>
      </c>
      <c r="K91" s="39">
        <f>Table32[[#This Row],[Residential Incentive Disbursements]]/'[1]1.) CLM Reference'!$B$5</f>
        <v>0</v>
      </c>
      <c r="L91" s="40">
        <v>16934.591267999942</v>
      </c>
      <c r="M91" s="39">
        <f>Table32[[#This Row],[C&amp;I CLM $ Collected]]/'[1]1.) CLM Reference'!$B$4</f>
        <v>1.5999146158269249E-4</v>
      </c>
      <c r="N91" s="40">
        <v>1774</v>
      </c>
      <c r="O91" s="45">
        <f>Table32[[#This Row],[C&amp;I Incentive Disbursements]]/'[1]1.) CLM Reference'!$B$5</f>
        <v>2.0006681379887254E-5</v>
      </c>
    </row>
    <row r="92" spans="1:15" x14ac:dyDescent="0.25">
      <c r="A92" s="47">
        <v>9015904100</v>
      </c>
      <c r="B92" t="s">
        <v>1864</v>
      </c>
      <c r="C92" t="s">
        <v>1774</v>
      </c>
      <c r="D92" s="46">
        <f>Table32[[#This Row],[Residential CLM $ Collected]]+Table32[[#This Row],[C&amp;I CLM $ Collected]]</f>
        <v>431273.92423499998</v>
      </c>
      <c r="E92" s="39">
        <f>Table32[[#This Row],[CLM $ Collected ]]/'[1]1.) CLM Reference'!$B$4</f>
        <v>4.0745090559844545E-3</v>
      </c>
      <c r="F92" s="40">
        <f>Table32[[#This Row],[Residential Incentive Disbursements]]+Table32[[#This Row],[C&amp;I Incentive Disbursements]]</f>
        <v>184477.701999999</v>
      </c>
      <c r="G92" s="39">
        <f>Table32[[#This Row],[Incentive Disbursements]]/'[1]1.) CLM Reference'!$B$5</f>
        <v>2.0804885037247855E-3</v>
      </c>
      <c r="H92" s="40">
        <v>0</v>
      </c>
      <c r="I92" s="39">
        <f>Table32[[#This Row],[Residential CLM $ Collected]]/'[1]1.) CLM Reference'!$B$4</f>
        <v>0</v>
      </c>
      <c r="J92" s="40">
        <v>0</v>
      </c>
      <c r="K92" s="39">
        <f>Table32[[#This Row],[Residential Incentive Disbursements]]/'[1]1.) CLM Reference'!$B$5</f>
        <v>0</v>
      </c>
      <c r="L92" s="40">
        <v>431273.92423499998</v>
      </c>
      <c r="M92" s="39">
        <f>Table32[[#This Row],[C&amp;I CLM $ Collected]]/'[1]1.) CLM Reference'!$B$4</f>
        <v>4.0745090559844545E-3</v>
      </c>
      <c r="N92" s="40">
        <v>184477.701999999</v>
      </c>
      <c r="O92" s="45">
        <f>Table32[[#This Row],[C&amp;I Incentive Disbursements]]/'[1]1.) CLM Reference'!$B$5</f>
        <v>2.0804885037247855E-3</v>
      </c>
    </row>
    <row r="93" spans="1:15" x14ac:dyDescent="0.25">
      <c r="A93" s="47">
        <v>9015904500</v>
      </c>
      <c r="B93" t="s">
        <v>1864</v>
      </c>
      <c r="C93" t="s">
        <v>1774</v>
      </c>
      <c r="D93" s="46">
        <f>Table32[[#This Row],[Residential CLM $ Collected]]+Table32[[#This Row],[C&amp;I CLM $ Collected]]</f>
        <v>1.65564</v>
      </c>
      <c r="E93" s="39">
        <f>Table32[[#This Row],[CLM $ Collected ]]/'[1]1.) CLM Reference'!$B$4</f>
        <v>1.5641845691032943E-8</v>
      </c>
      <c r="F93" s="40">
        <f>Table32[[#This Row],[Residential Incentive Disbursements]]+Table32[[#This Row],[C&amp;I Incentive Disbursements]]</f>
        <v>0</v>
      </c>
      <c r="G93" s="39">
        <f>Table32[[#This Row],[Incentive Disbursements]]/'[1]1.) CLM Reference'!$B$5</f>
        <v>0</v>
      </c>
      <c r="H93" s="40">
        <v>0</v>
      </c>
      <c r="I93" s="39">
        <f>Table32[[#This Row],[Residential CLM $ Collected]]/'[1]1.) CLM Reference'!$B$4</f>
        <v>0</v>
      </c>
      <c r="J93" s="40">
        <v>0</v>
      </c>
      <c r="K93" s="39">
        <f>Table32[[#This Row],[Residential Incentive Disbursements]]/'[1]1.) CLM Reference'!$B$5</f>
        <v>0</v>
      </c>
      <c r="L93" s="40">
        <v>1.65564</v>
      </c>
      <c r="M93" s="39">
        <f>Table32[[#This Row],[C&amp;I CLM $ Collected]]/'[1]1.) CLM Reference'!$B$4</f>
        <v>1.5641845691032943E-8</v>
      </c>
      <c r="N93" s="40">
        <v>0</v>
      </c>
      <c r="O93" s="45">
        <f>Table32[[#This Row],[C&amp;I Incentive Disbursements]]/'[1]1.) CLM Reference'!$B$5</f>
        <v>0</v>
      </c>
    </row>
    <row r="94" spans="1:15" x14ac:dyDescent="0.25">
      <c r="A94" s="47">
        <v>9007640100</v>
      </c>
      <c r="B94" t="s">
        <v>1863</v>
      </c>
      <c r="C94" t="s">
        <v>1774</v>
      </c>
      <c r="D94" s="46">
        <f>Table32[[#This Row],[Residential CLM $ Collected]]+Table32[[#This Row],[C&amp;I CLM $ Collected]]</f>
        <v>7753.3768619999437</v>
      </c>
      <c r="E94" s="39">
        <f>Table32[[#This Row],[CLM $ Collected ]]/'[1]1.) CLM Reference'!$B$4</f>
        <v>7.3250902647814951E-5</v>
      </c>
      <c r="F94" s="40">
        <f>Table32[[#This Row],[Residential Incentive Disbursements]]+Table32[[#This Row],[C&amp;I Incentive Disbursements]]</f>
        <v>4054.1999999999898</v>
      </c>
      <c r="G94" s="39">
        <f>Table32[[#This Row],[Incentive Disbursements]]/'[1]1.) CLM Reference'!$B$5</f>
        <v>4.5722146364339736E-5</v>
      </c>
      <c r="H94" s="40">
        <v>0</v>
      </c>
      <c r="I94" s="39">
        <f>Table32[[#This Row],[Residential CLM $ Collected]]/'[1]1.) CLM Reference'!$B$4</f>
        <v>0</v>
      </c>
      <c r="J94" s="40">
        <v>0</v>
      </c>
      <c r="K94" s="39">
        <f>Table32[[#This Row],[Residential Incentive Disbursements]]/'[1]1.) CLM Reference'!$B$5</f>
        <v>0</v>
      </c>
      <c r="L94" s="40">
        <v>7753.3768619999437</v>
      </c>
      <c r="M94" s="39">
        <f>Table32[[#This Row],[C&amp;I CLM $ Collected]]/'[1]1.) CLM Reference'!$B$4</f>
        <v>7.3250902647814951E-5</v>
      </c>
      <c r="N94" s="40">
        <v>4054.1999999999898</v>
      </c>
      <c r="O94" s="45">
        <f>Table32[[#This Row],[C&amp;I Incentive Disbursements]]/'[1]1.) CLM Reference'!$B$5</f>
        <v>4.5722146364339736E-5</v>
      </c>
    </row>
    <row r="95" spans="1:15" x14ac:dyDescent="0.25">
      <c r="A95" s="47">
        <v>9011870100</v>
      </c>
      <c r="B95" t="s">
        <v>1862</v>
      </c>
      <c r="C95" t="s">
        <v>1774</v>
      </c>
      <c r="D95" s="46">
        <f>Table32[[#This Row],[Residential CLM $ Collected]]+Table32[[#This Row],[C&amp;I CLM $ Collected]]</f>
        <v>47180.531537999945</v>
      </c>
      <c r="E95" s="39">
        <f>Table32[[#This Row],[CLM $ Collected ]]/'[1]1.) CLM Reference'!$B$4</f>
        <v>4.4574339466206927E-4</v>
      </c>
      <c r="F95" s="40">
        <f>Table32[[#This Row],[Residential Incentive Disbursements]]+Table32[[#This Row],[C&amp;I Incentive Disbursements]]</f>
        <v>2029.9</v>
      </c>
      <c r="G95" s="39">
        <f>Table32[[#This Row],[Incentive Disbursements]]/'[1]1.) CLM Reference'!$B$5</f>
        <v>2.2892650807797709E-5</v>
      </c>
      <c r="H95" s="40">
        <v>0</v>
      </c>
      <c r="I95" s="39">
        <f>Table32[[#This Row],[Residential CLM $ Collected]]/'[1]1.) CLM Reference'!$B$4</f>
        <v>0</v>
      </c>
      <c r="J95" s="40">
        <v>0</v>
      </c>
      <c r="K95" s="39">
        <f>Table32[[#This Row],[Residential Incentive Disbursements]]/'[1]1.) CLM Reference'!$B$5</f>
        <v>0</v>
      </c>
      <c r="L95" s="40">
        <v>47180.531537999945</v>
      </c>
      <c r="M95" s="39">
        <f>Table32[[#This Row],[C&amp;I CLM $ Collected]]/'[1]1.) CLM Reference'!$B$4</f>
        <v>4.4574339466206927E-4</v>
      </c>
      <c r="N95" s="40">
        <v>2029.9</v>
      </c>
      <c r="O95" s="45">
        <f>Table32[[#This Row],[C&amp;I Incentive Disbursements]]/'[1]1.) CLM Reference'!$B$5</f>
        <v>2.2892650807797709E-5</v>
      </c>
    </row>
    <row r="96" spans="1:15" x14ac:dyDescent="0.25">
      <c r="A96" s="47">
        <v>9011701100</v>
      </c>
      <c r="B96" t="s">
        <v>1861</v>
      </c>
      <c r="C96" t="s">
        <v>1774</v>
      </c>
      <c r="D96" s="46">
        <f>Table32[[#This Row],[Residential CLM $ Collected]]+Table32[[#This Row],[C&amp;I CLM $ Collected]]</f>
        <v>856948.72290299996</v>
      </c>
      <c r="E96" s="39">
        <f>Table32[[#This Row],[CLM $ Collected ]]/'[1]1.) CLM Reference'!$B$4</f>
        <v>8.0961197414754858E-3</v>
      </c>
      <c r="F96" s="40">
        <f>Table32[[#This Row],[Residential Incentive Disbursements]]+Table32[[#This Row],[C&amp;I Incentive Disbursements]]</f>
        <v>368909.48</v>
      </c>
      <c r="G96" s="39">
        <f>Table32[[#This Row],[Incentive Disbursements]]/'[1]1.) CLM Reference'!$B$5</f>
        <v>4.1604590892784041E-3</v>
      </c>
      <c r="H96" s="40">
        <v>0</v>
      </c>
      <c r="I96" s="39">
        <f>Table32[[#This Row],[Residential CLM $ Collected]]/'[1]1.) CLM Reference'!$B$4</f>
        <v>0</v>
      </c>
      <c r="J96" s="40">
        <v>0</v>
      </c>
      <c r="K96" s="39">
        <f>Table32[[#This Row],[Residential Incentive Disbursements]]/'[1]1.) CLM Reference'!$B$5</f>
        <v>0</v>
      </c>
      <c r="L96" s="40">
        <v>856948.72290299996</v>
      </c>
      <c r="M96" s="39">
        <f>Table32[[#This Row],[C&amp;I CLM $ Collected]]/'[1]1.) CLM Reference'!$B$4</f>
        <v>8.0961197414754858E-3</v>
      </c>
      <c r="N96" s="40">
        <v>368909.48</v>
      </c>
      <c r="O96" s="45">
        <f>Table32[[#This Row],[C&amp;I Incentive Disbursements]]/'[1]1.) CLM Reference'!$B$5</f>
        <v>4.1604590892784041E-3</v>
      </c>
    </row>
    <row r="97" spans="1:15" x14ac:dyDescent="0.25">
      <c r="A97" s="47">
        <v>9001010101</v>
      </c>
      <c r="B97" t="s">
        <v>1860</v>
      </c>
      <c r="C97" t="s">
        <v>1774</v>
      </c>
      <c r="D97" s="46">
        <f>Table32[[#This Row],[Residential CLM $ Collected]]+Table32[[#This Row],[C&amp;I CLM $ Collected]]</f>
        <v>52633.682387999936</v>
      </c>
      <c r="E97" s="39">
        <f>Table32[[#This Row],[CLM $ Collected ]]/'[1]1.) CLM Reference'!$B$4</f>
        <v>4.9726265254761506E-4</v>
      </c>
      <c r="F97" s="40">
        <f>Table32[[#This Row],[Residential Incentive Disbursements]]+Table32[[#This Row],[C&amp;I Incentive Disbursements]]</f>
        <v>0</v>
      </c>
      <c r="G97" s="39">
        <f>Table32[[#This Row],[Incentive Disbursements]]/'[1]1.) CLM Reference'!$B$5</f>
        <v>0</v>
      </c>
      <c r="H97" s="40">
        <v>0</v>
      </c>
      <c r="I97" s="39">
        <f>Table32[[#This Row],[Residential CLM $ Collected]]/'[1]1.) CLM Reference'!$B$4</f>
        <v>0</v>
      </c>
      <c r="J97" s="40">
        <v>0</v>
      </c>
      <c r="K97" s="39">
        <f>Table32[[#This Row],[Residential Incentive Disbursements]]/'[1]1.) CLM Reference'!$B$5</f>
        <v>0</v>
      </c>
      <c r="L97" s="40">
        <v>52633.682387999936</v>
      </c>
      <c r="M97" s="39">
        <f>Table32[[#This Row],[C&amp;I CLM $ Collected]]/'[1]1.) CLM Reference'!$B$4</f>
        <v>4.9726265254761506E-4</v>
      </c>
      <c r="N97" s="40">
        <v>0</v>
      </c>
      <c r="O97" s="45">
        <f>Table32[[#This Row],[C&amp;I Incentive Disbursements]]/'[1]1.) CLM Reference'!$B$5</f>
        <v>0</v>
      </c>
    </row>
    <row r="98" spans="1:15" x14ac:dyDescent="0.25">
      <c r="A98" s="47">
        <v>9011710100</v>
      </c>
      <c r="B98" t="s">
        <v>1860</v>
      </c>
      <c r="C98" t="s">
        <v>1774</v>
      </c>
      <c r="D98" s="46">
        <f>Table32[[#This Row],[Residential CLM $ Collected]]+Table32[[#This Row],[C&amp;I CLM $ Collected]]</f>
        <v>2974.6294199999938</v>
      </c>
      <c r="E98" s="39">
        <f>Table32[[#This Row],[CLM $ Collected ]]/'[1]1.) CLM Reference'!$B$4</f>
        <v>2.8103147046246E-5</v>
      </c>
      <c r="F98" s="40">
        <f>Table32[[#This Row],[Residential Incentive Disbursements]]+Table32[[#This Row],[C&amp;I Incentive Disbursements]]</f>
        <v>11703.55</v>
      </c>
      <c r="G98" s="39">
        <f>Table32[[#This Row],[Incentive Disbursements]]/'[1]1.) CLM Reference'!$B$5</f>
        <v>1.3198940014857917E-4</v>
      </c>
      <c r="H98" s="40">
        <v>0</v>
      </c>
      <c r="I98" s="39">
        <f>Table32[[#This Row],[Residential CLM $ Collected]]/'[1]1.) CLM Reference'!$B$4</f>
        <v>0</v>
      </c>
      <c r="J98" s="40">
        <v>0</v>
      </c>
      <c r="K98" s="39">
        <f>Table32[[#This Row],[Residential Incentive Disbursements]]/'[1]1.) CLM Reference'!$B$5</f>
        <v>0</v>
      </c>
      <c r="L98" s="40">
        <v>2974.6294199999938</v>
      </c>
      <c r="M98" s="39">
        <f>Table32[[#This Row],[C&amp;I CLM $ Collected]]/'[1]1.) CLM Reference'!$B$4</f>
        <v>2.8103147046246E-5</v>
      </c>
      <c r="N98" s="40">
        <v>11703.55</v>
      </c>
      <c r="O98" s="45">
        <f>Table32[[#This Row],[C&amp;I Incentive Disbursements]]/'[1]1.) CLM Reference'!$B$5</f>
        <v>1.3198940014857917E-4</v>
      </c>
    </row>
    <row r="99" spans="1:15" x14ac:dyDescent="0.25">
      <c r="A99" s="47">
        <v>9005300400</v>
      </c>
      <c r="B99" t="s">
        <v>1859</v>
      </c>
      <c r="C99" t="s">
        <v>1774</v>
      </c>
      <c r="D99" s="46">
        <f>Table32[[#This Row],[Residential CLM $ Collected]]+Table32[[#This Row],[C&amp;I CLM $ Collected]]</f>
        <v>11.86731</v>
      </c>
      <c r="E99" s="39">
        <f>Table32[[#This Row],[CLM $ Collected ]]/'[1]1.) CLM Reference'!$B$4</f>
        <v>1.121177501073012E-7</v>
      </c>
      <c r="F99" s="40">
        <f>Table32[[#This Row],[Residential Incentive Disbursements]]+Table32[[#This Row],[C&amp;I Incentive Disbursements]]</f>
        <v>0</v>
      </c>
      <c r="G99" s="39">
        <f>Table32[[#This Row],[Incentive Disbursements]]/'[1]1.) CLM Reference'!$B$5</f>
        <v>0</v>
      </c>
      <c r="H99" s="40">
        <v>0</v>
      </c>
      <c r="I99" s="39">
        <f>Table32[[#This Row],[Residential CLM $ Collected]]/'[1]1.) CLM Reference'!$B$4</f>
        <v>0</v>
      </c>
      <c r="J99" s="40">
        <v>0</v>
      </c>
      <c r="K99" s="39">
        <f>Table32[[#This Row],[Residential Incentive Disbursements]]/'[1]1.) CLM Reference'!$B$5</f>
        <v>0</v>
      </c>
      <c r="L99" s="40">
        <v>11.86731</v>
      </c>
      <c r="M99" s="39">
        <f>Table32[[#This Row],[C&amp;I CLM $ Collected]]/'[1]1.) CLM Reference'!$B$4</f>
        <v>1.121177501073012E-7</v>
      </c>
      <c r="N99" s="40">
        <v>0</v>
      </c>
      <c r="O99" s="45">
        <f>Table32[[#This Row],[C&amp;I Incentive Disbursements]]/'[1]1.) CLM Reference'!$B$5</f>
        <v>0</v>
      </c>
    </row>
    <row r="100" spans="1:15" x14ac:dyDescent="0.25">
      <c r="A100" s="47">
        <v>9005300500</v>
      </c>
      <c r="B100" t="s">
        <v>1859</v>
      </c>
      <c r="C100" t="s">
        <v>1774</v>
      </c>
      <c r="D100" s="46">
        <f>Table32[[#This Row],[Residential CLM $ Collected]]+Table32[[#This Row],[C&amp;I CLM $ Collected]]</f>
        <v>45733.078061999993</v>
      </c>
      <c r="E100" s="39">
        <f>Table32[[#This Row],[CLM $ Collected ]]/'[1]1.) CLM Reference'!$B$4</f>
        <v>4.3206841464434769E-4</v>
      </c>
      <c r="F100" s="40">
        <f>Table32[[#This Row],[Residential Incentive Disbursements]]+Table32[[#This Row],[C&amp;I Incentive Disbursements]]</f>
        <v>2281</v>
      </c>
      <c r="G100" s="39">
        <f>Table32[[#This Row],[Incentive Disbursements]]/'[1]1.) CLM Reference'!$B$5</f>
        <v>2.5724487163203396E-5</v>
      </c>
      <c r="H100" s="40">
        <v>0</v>
      </c>
      <c r="I100" s="39">
        <f>Table32[[#This Row],[Residential CLM $ Collected]]/'[1]1.) CLM Reference'!$B$4</f>
        <v>0</v>
      </c>
      <c r="J100" s="40">
        <v>0</v>
      </c>
      <c r="K100" s="39">
        <f>Table32[[#This Row],[Residential Incentive Disbursements]]/'[1]1.) CLM Reference'!$B$5</f>
        <v>0</v>
      </c>
      <c r="L100" s="40">
        <v>45733.078061999993</v>
      </c>
      <c r="M100" s="39">
        <f>Table32[[#This Row],[C&amp;I CLM $ Collected]]/'[1]1.) CLM Reference'!$B$4</f>
        <v>4.3206841464434769E-4</v>
      </c>
      <c r="N100" s="40">
        <v>2281</v>
      </c>
      <c r="O100" s="45">
        <f>Table32[[#This Row],[C&amp;I Incentive Disbursements]]/'[1]1.) CLM Reference'!$B$5</f>
        <v>2.5724487163203396E-5</v>
      </c>
    </row>
    <row r="101" spans="1:15" x14ac:dyDescent="0.25">
      <c r="A101" s="47">
        <v>9011650100</v>
      </c>
      <c r="B101" t="s">
        <v>1858</v>
      </c>
      <c r="C101" t="s">
        <v>1774</v>
      </c>
      <c r="D101" s="46">
        <f>Table32[[#This Row],[Residential CLM $ Collected]]+Table32[[#This Row],[C&amp;I CLM $ Collected]]</f>
        <v>638.52591599999425</v>
      </c>
      <c r="E101" s="39">
        <f>Table32[[#This Row],[CLM $ Collected ]]/'[1]1.) CLM Reference'!$B$4</f>
        <v>6.0325456305702768E-6</v>
      </c>
      <c r="F101" s="40">
        <f>Table32[[#This Row],[Residential Incentive Disbursements]]+Table32[[#This Row],[C&amp;I Incentive Disbursements]]</f>
        <v>1800</v>
      </c>
      <c r="G101" s="39">
        <f>Table32[[#This Row],[Incentive Disbursements]]/'[1]1.) CLM Reference'!$B$5</f>
        <v>2.029990218928808E-5</v>
      </c>
      <c r="H101" s="40">
        <v>0</v>
      </c>
      <c r="I101" s="39">
        <f>Table32[[#This Row],[Residential CLM $ Collected]]/'[1]1.) CLM Reference'!$B$4</f>
        <v>0</v>
      </c>
      <c r="J101" s="40">
        <v>0</v>
      </c>
      <c r="K101" s="39">
        <f>Table32[[#This Row],[Residential Incentive Disbursements]]/'[1]1.) CLM Reference'!$B$5</f>
        <v>0</v>
      </c>
      <c r="L101" s="40">
        <v>638.52591599999425</v>
      </c>
      <c r="M101" s="39">
        <f>Table32[[#This Row],[C&amp;I CLM $ Collected]]/'[1]1.) CLM Reference'!$B$4</f>
        <v>6.0325456305702768E-6</v>
      </c>
      <c r="N101" s="40">
        <v>1800</v>
      </c>
      <c r="O101" s="45">
        <f>Table32[[#This Row],[C&amp;I Incentive Disbursements]]/'[1]1.) CLM Reference'!$B$5</f>
        <v>2.029990218928808E-5</v>
      </c>
    </row>
    <row r="102" spans="1:15" x14ac:dyDescent="0.25">
      <c r="A102" s="47">
        <v>9009194201</v>
      </c>
      <c r="B102" t="s">
        <v>1857</v>
      </c>
      <c r="C102" t="s">
        <v>1774</v>
      </c>
      <c r="D102" s="46">
        <f>Table32[[#This Row],[Residential CLM $ Collected]]+Table32[[#This Row],[C&amp;I CLM $ Collected]]</f>
        <v>54761.853383999995</v>
      </c>
      <c r="E102" s="39">
        <f>Table32[[#This Row],[CLM $ Collected ]]/'[1]1.) CLM Reference'!$B$4</f>
        <v>5.1736878813479867E-4</v>
      </c>
      <c r="F102" s="40">
        <f>Table32[[#This Row],[Residential Incentive Disbursements]]+Table32[[#This Row],[C&amp;I Incentive Disbursements]]</f>
        <v>63330.389999999803</v>
      </c>
      <c r="G102" s="39">
        <f>Table32[[#This Row],[Incentive Disbursements]]/'[1]1.) CLM Reference'!$B$5</f>
        <v>7.1422262367192447E-4</v>
      </c>
      <c r="H102" s="40">
        <v>0</v>
      </c>
      <c r="I102" s="39">
        <f>Table32[[#This Row],[Residential CLM $ Collected]]/'[1]1.) CLM Reference'!$B$4</f>
        <v>0</v>
      </c>
      <c r="J102" s="40">
        <v>0</v>
      </c>
      <c r="K102" s="39">
        <f>Table32[[#This Row],[Residential Incentive Disbursements]]/'[1]1.) CLM Reference'!$B$5</f>
        <v>0</v>
      </c>
      <c r="L102" s="40">
        <v>54761.853383999995</v>
      </c>
      <c r="M102" s="39">
        <f>Table32[[#This Row],[C&amp;I CLM $ Collected]]/'[1]1.) CLM Reference'!$B$4</f>
        <v>5.1736878813479867E-4</v>
      </c>
      <c r="N102" s="40">
        <v>63330.389999999803</v>
      </c>
      <c r="O102" s="45">
        <f>Table32[[#This Row],[C&amp;I Incentive Disbursements]]/'[1]1.) CLM Reference'!$B$5</f>
        <v>7.1422262367192447E-4</v>
      </c>
    </row>
    <row r="103" spans="1:15" x14ac:dyDescent="0.25">
      <c r="A103" s="47">
        <v>9003514102</v>
      </c>
      <c r="B103" t="s">
        <v>1856</v>
      </c>
      <c r="C103" t="s">
        <v>1774</v>
      </c>
      <c r="D103" s="46">
        <f>Table32[[#This Row],[Residential CLM $ Collected]]+Table32[[#This Row],[C&amp;I CLM $ Collected]]</f>
        <v>909631.71954899433</v>
      </c>
      <c r="E103" s="39">
        <f>Table32[[#This Row],[CLM $ Collected ]]/'[1]1.) CLM Reference'!$B$4</f>
        <v>8.5938482960391891E-3</v>
      </c>
      <c r="F103" s="40">
        <f>Table32[[#This Row],[Residential Incentive Disbursements]]+Table32[[#This Row],[C&amp;I Incentive Disbursements]]</f>
        <v>264858.21999999997</v>
      </c>
      <c r="G103" s="39">
        <f>Table32[[#This Row],[Incentive Disbursements]]/'[1]1.) CLM Reference'!$B$5</f>
        <v>2.9869977555716351E-3</v>
      </c>
      <c r="H103" s="40">
        <v>0</v>
      </c>
      <c r="I103" s="39">
        <f>Table32[[#This Row],[Residential CLM $ Collected]]/'[1]1.) CLM Reference'!$B$4</f>
        <v>0</v>
      </c>
      <c r="J103" s="40">
        <v>0</v>
      </c>
      <c r="K103" s="39">
        <f>Table32[[#This Row],[Residential Incentive Disbursements]]/'[1]1.) CLM Reference'!$B$5</f>
        <v>0</v>
      </c>
      <c r="L103" s="40">
        <v>909631.71954899433</v>
      </c>
      <c r="M103" s="39">
        <f>Table32[[#This Row],[C&amp;I CLM $ Collected]]/'[1]1.) CLM Reference'!$B$4</f>
        <v>8.5938482960391891E-3</v>
      </c>
      <c r="N103" s="40">
        <v>264858.21999999997</v>
      </c>
      <c r="O103" s="45">
        <f>Table32[[#This Row],[C&amp;I Incentive Disbursements]]/'[1]1.) CLM Reference'!$B$5</f>
        <v>2.9869977555716351E-3</v>
      </c>
    </row>
    <row r="104" spans="1:15" x14ac:dyDescent="0.25">
      <c r="A104" s="47">
        <v>9003514600</v>
      </c>
      <c r="B104" t="s">
        <v>1856</v>
      </c>
      <c r="C104" t="s">
        <v>1774</v>
      </c>
      <c r="D104" s="46">
        <f>Table32[[#This Row],[Residential CLM $ Collected]]+Table32[[#This Row],[C&amp;I CLM $ Collected]]</f>
        <v>16.24455</v>
      </c>
      <c r="E104" s="39">
        <f>Table32[[#This Row],[CLM $ Collected ]]/'[1]1.) CLM Reference'!$B$4</f>
        <v>1.5347221885208694E-7</v>
      </c>
      <c r="F104" s="40">
        <f>Table32[[#This Row],[Residential Incentive Disbursements]]+Table32[[#This Row],[C&amp;I Incentive Disbursements]]</f>
        <v>0</v>
      </c>
      <c r="G104" s="39">
        <f>Table32[[#This Row],[Incentive Disbursements]]/'[1]1.) CLM Reference'!$B$5</f>
        <v>0</v>
      </c>
      <c r="H104" s="40">
        <v>0</v>
      </c>
      <c r="I104" s="39">
        <f>Table32[[#This Row],[Residential CLM $ Collected]]/'[1]1.) CLM Reference'!$B$4</f>
        <v>0</v>
      </c>
      <c r="J104" s="40">
        <v>0</v>
      </c>
      <c r="K104" s="39">
        <f>Table32[[#This Row],[Residential Incentive Disbursements]]/'[1]1.) CLM Reference'!$B$5</f>
        <v>0</v>
      </c>
      <c r="L104" s="40">
        <v>16.24455</v>
      </c>
      <c r="M104" s="39">
        <f>Table32[[#This Row],[C&amp;I CLM $ Collected]]/'[1]1.) CLM Reference'!$B$4</f>
        <v>1.5347221885208694E-7</v>
      </c>
      <c r="N104" s="40">
        <v>0</v>
      </c>
      <c r="O104" s="45">
        <f>Table32[[#This Row],[C&amp;I Incentive Disbursements]]/'[1]1.) CLM Reference'!$B$5</f>
        <v>0</v>
      </c>
    </row>
    <row r="105" spans="1:15" x14ac:dyDescent="0.25">
      <c r="A105" s="47">
        <v>9003515101</v>
      </c>
      <c r="B105" t="s">
        <v>1856</v>
      </c>
      <c r="C105" t="s">
        <v>1774</v>
      </c>
      <c r="D105" s="46">
        <f>Table32[[#This Row],[Residential CLM $ Collected]]+Table32[[#This Row],[C&amp;I CLM $ Collected]]</f>
        <v>2.8219589999999943</v>
      </c>
      <c r="E105" s="39">
        <f>Table32[[#This Row],[CLM $ Collected ]]/'[1]1.) CLM Reference'!$B$4</f>
        <v>2.6660776028859863E-8</v>
      </c>
      <c r="F105" s="40">
        <f>Table32[[#This Row],[Residential Incentive Disbursements]]+Table32[[#This Row],[C&amp;I Incentive Disbursements]]</f>
        <v>0</v>
      </c>
      <c r="G105" s="39">
        <f>Table32[[#This Row],[Incentive Disbursements]]/'[1]1.) CLM Reference'!$B$5</f>
        <v>0</v>
      </c>
      <c r="H105" s="40">
        <v>0</v>
      </c>
      <c r="I105" s="39">
        <f>Table32[[#This Row],[Residential CLM $ Collected]]/'[1]1.) CLM Reference'!$B$4</f>
        <v>0</v>
      </c>
      <c r="J105" s="40">
        <v>0</v>
      </c>
      <c r="K105" s="39">
        <f>Table32[[#This Row],[Residential Incentive Disbursements]]/'[1]1.) CLM Reference'!$B$5</f>
        <v>0</v>
      </c>
      <c r="L105" s="40">
        <v>2.8219589999999943</v>
      </c>
      <c r="M105" s="39">
        <f>Table32[[#This Row],[C&amp;I CLM $ Collected]]/'[1]1.) CLM Reference'!$B$4</f>
        <v>2.6660776028859863E-8</v>
      </c>
      <c r="N105" s="40">
        <v>0</v>
      </c>
      <c r="O105" s="45">
        <f>Table32[[#This Row],[C&amp;I Incentive Disbursements]]/'[1]1.) CLM Reference'!$B$5</f>
        <v>0</v>
      </c>
    </row>
    <row r="106" spans="1:15" x14ac:dyDescent="0.25">
      <c r="A106" s="47">
        <v>9003515200</v>
      </c>
      <c r="B106" t="s">
        <v>1856</v>
      </c>
      <c r="C106" t="s">
        <v>1774</v>
      </c>
      <c r="D106" s="46">
        <f>Table32[[#This Row],[Residential CLM $ Collected]]+Table32[[#This Row],[C&amp;I CLM $ Collected]]</f>
        <v>7.2462599999999995</v>
      </c>
      <c r="E106" s="39">
        <f>Table32[[#This Row],[CLM $ Collected ]]/'[1]1.) CLM Reference'!$B$4</f>
        <v>6.8459858880616778E-8</v>
      </c>
      <c r="F106" s="40">
        <f>Table32[[#This Row],[Residential Incentive Disbursements]]+Table32[[#This Row],[C&amp;I Incentive Disbursements]]</f>
        <v>0</v>
      </c>
      <c r="G106" s="39">
        <f>Table32[[#This Row],[Incentive Disbursements]]/'[1]1.) CLM Reference'!$B$5</f>
        <v>0</v>
      </c>
      <c r="H106" s="40">
        <v>0</v>
      </c>
      <c r="I106" s="39">
        <f>Table32[[#This Row],[Residential CLM $ Collected]]/'[1]1.) CLM Reference'!$B$4</f>
        <v>0</v>
      </c>
      <c r="J106" s="40">
        <v>0</v>
      </c>
      <c r="K106" s="39">
        <f>Table32[[#This Row],[Residential Incentive Disbursements]]/'[1]1.) CLM Reference'!$B$5</f>
        <v>0</v>
      </c>
      <c r="L106" s="40">
        <v>7.2462599999999995</v>
      </c>
      <c r="M106" s="39">
        <f>Table32[[#This Row],[C&amp;I CLM $ Collected]]/'[1]1.) CLM Reference'!$B$4</f>
        <v>6.8459858880616778E-8</v>
      </c>
      <c r="N106" s="40">
        <v>0</v>
      </c>
      <c r="O106" s="45">
        <f>Table32[[#This Row],[C&amp;I Incentive Disbursements]]/'[1]1.) CLM Reference'!$B$5</f>
        <v>0</v>
      </c>
    </row>
    <row r="107" spans="1:15" x14ac:dyDescent="0.25">
      <c r="A107" s="47">
        <v>9013881300</v>
      </c>
      <c r="B107" t="s">
        <v>1855</v>
      </c>
      <c r="C107" t="s">
        <v>1774</v>
      </c>
      <c r="D107" s="46">
        <f>Table32[[#This Row],[Residential CLM $ Collected]]+Table32[[#This Row],[C&amp;I CLM $ Collected]]</f>
        <v>246.52252799999999</v>
      </c>
      <c r="E107" s="39">
        <f>Table32[[#This Row],[CLM $ Collected ]]/'[1]1.) CLM Reference'!$B$4</f>
        <v>2.3290493962089271E-6</v>
      </c>
      <c r="F107" s="40">
        <f>Table32[[#This Row],[Residential Incentive Disbursements]]+Table32[[#This Row],[C&amp;I Incentive Disbursements]]</f>
        <v>0</v>
      </c>
      <c r="G107" s="39">
        <f>Table32[[#This Row],[Incentive Disbursements]]/'[1]1.) CLM Reference'!$B$5</f>
        <v>0</v>
      </c>
      <c r="H107" s="40">
        <v>0</v>
      </c>
      <c r="I107" s="39">
        <f>Table32[[#This Row],[Residential CLM $ Collected]]/'[1]1.) CLM Reference'!$B$4</f>
        <v>0</v>
      </c>
      <c r="J107" s="40">
        <v>0</v>
      </c>
      <c r="K107" s="39">
        <f>Table32[[#This Row],[Residential Incentive Disbursements]]/'[1]1.) CLM Reference'!$B$5</f>
        <v>0</v>
      </c>
      <c r="L107" s="40">
        <v>246.52252799999999</v>
      </c>
      <c r="M107" s="39">
        <f>Table32[[#This Row],[C&amp;I CLM $ Collected]]/'[1]1.) CLM Reference'!$B$4</f>
        <v>2.3290493962089271E-6</v>
      </c>
      <c r="N107" s="40">
        <v>0</v>
      </c>
      <c r="O107" s="45">
        <f>Table32[[#This Row],[C&amp;I Incentive Disbursements]]/'[1]1.) CLM Reference'!$B$5</f>
        <v>0</v>
      </c>
    </row>
    <row r="108" spans="1:15" x14ac:dyDescent="0.25">
      <c r="A108" s="47">
        <v>9013881500</v>
      </c>
      <c r="B108" t="s">
        <v>1855</v>
      </c>
      <c r="C108" t="s">
        <v>1774</v>
      </c>
      <c r="D108" s="46">
        <f>Table32[[#This Row],[Residential CLM $ Collected]]+Table32[[#This Row],[C&amp;I CLM $ Collected]]</f>
        <v>97811.55971999999</v>
      </c>
      <c r="E108" s="39">
        <f>Table32[[#This Row],[CLM $ Collected ]]/'[1]1.) CLM Reference'!$B$4</f>
        <v>9.2408574565696244E-4</v>
      </c>
      <c r="F108" s="40">
        <f>Table32[[#This Row],[Residential Incentive Disbursements]]+Table32[[#This Row],[C&amp;I Incentive Disbursements]]</f>
        <v>700681.72859999898</v>
      </c>
      <c r="G108" s="39">
        <f>Table32[[#This Row],[Incentive Disbursements]]/'[1]1.) CLM Reference'!$B$5</f>
        <v>7.9020947535562644E-3</v>
      </c>
      <c r="H108" s="40">
        <v>0</v>
      </c>
      <c r="I108" s="39">
        <f>Table32[[#This Row],[Residential CLM $ Collected]]/'[1]1.) CLM Reference'!$B$4</f>
        <v>0</v>
      </c>
      <c r="J108" s="40">
        <v>0</v>
      </c>
      <c r="K108" s="39">
        <f>Table32[[#This Row],[Residential Incentive Disbursements]]/'[1]1.) CLM Reference'!$B$5</f>
        <v>0</v>
      </c>
      <c r="L108" s="40">
        <v>97811.55971999999</v>
      </c>
      <c r="M108" s="39">
        <f>Table32[[#This Row],[C&amp;I CLM $ Collected]]/'[1]1.) CLM Reference'!$B$4</f>
        <v>9.2408574565696244E-4</v>
      </c>
      <c r="N108" s="40">
        <v>700681.72859999898</v>
      </c>
      <c r="O108" s="45">
        <f>Table32[[#This Row],[C&amp;I Incentive Disbursements]]/'[1]1.) CLM Reference'!$B$5</f>
        <v>7.9020947535562644E-3</v>
      </c>
    </row>
    <row r="109" spans="1:15" x14ac:dyDescent="0.25">
      <c r="A109" s="47">
        <v>9003524100</v>
      </c>
      <c r="B109" t="s">
        <v>1854</v>
      </c>
      <c r="C109" t="s">
        <v>1774</v>
      </c>
      <c r="D109" s="46">
        <f>Table32[[#This Row],[Residential CLM $ Collected]]+Table32[[#This Row],[C&amp;I CLM $ Collected]]</f>
        <v>29922.506459999997</v>
      </c>
      <c r="E109" s="39">
        <f>Table32[[#This Row],[CLM $ Collected ]]/'[1]1.) CLM Reference'!$B$4</f>
        <v>2.8269625566926167E-4</v>
      </c>
      <c r="F109" s="40">
        <f>Table32[[#This Row],[Residential Incentive Disbursements]]+Table32[[#This Row],[C&amp;I Incentive Disbursements]]</f>
        <v>2939.6999999999898</v>
      </c>
      <c r="G109" s="39">
        <f>Table32[[#This Row],[Incentive Disbursements]]/'[1]1.) CLM Reference'!$B$5</f>
        <v>3.3153123592138869E-5</v>
      </c>
      <c r="H109" s="40">
        <v>0</v>
      </c>
      <c r="I109" s="39">
        <f>Table32[[#This Row],[Residential CLM $ Collected]]/'[1]1.) CLM Reference'!$B$4</f>
        <v>0</v>
      </c>
      <c r="J109" s="40">
        <v>0</v>
      </c>
      <c r="K109" s="39">
        <f>Table32[[#This Row],[Residential Incentive Disbursements]]/'[1]1.) CLM Reference'!$B$5</f>
        <v>0</v>
      </c>
      <c r="L109" s="40">
        <v>29922.506459999997</v>
      </c>
      <c r="M109" s="39">
        <f>Table32[[#This Row],[C&amp;I CLM $ Collected]]/'[1]1.) CLM Reference'!$B$4</f>
        <v>2.8269625566926167E-4</v>
      </c>
      <c r="N109" s="40">
        <v>2939.6999999999898</v>
      </c>
      <c r="O109" s="45">
        <f>Table32[[#This Row],[C&amp;I Incentive Disbursements]]/'[1]1.) CLM Reference'!$B$5</f>
        <v>3.3153123592138869E-5</v>
      </c>
    </row>
    <row r="110" spans="1:15" x14ac:dyDescent="0.25">
      <c r="A110" s="47">
        <v>9009170700</v>
      </c>
      <c r="B110" t="s">
        <v>1853</v>
      </c>
      <c r="C110" t="s">
        <v>1774</v>
      </c>
      <c r="D110" s="46">
        <f>Table32[[#This Row],[Residential CLM $ Collected]]+Table32[[#This Row],[C&amp;I CLM $ Collected]]</f>
        <v>5114.5191719999939</v>
      </c>
      <c r="E110" s="39">
        <f>Table32[[#This Row],[CLM $ Collected ]]/'[1]1.) CLM Reference'!$B$4</f>
        <v>4.8319996902861418E-5</v>
      </c>
      <c r="F110" s="40">
        <f>Table32[[#This Row],[Residential Incentive Disbursements]]+Table32[[#This Row],[C&amp;I Incentive Disbursements]]</f>
        <v>0</v>
      </c>
      <c r="G110" s="39">
        <f>Table32[[#This Row],[Incentive Disbursements]]/'[1]1.) CLM Reference'!$B$5</f>
        <v>0</v>
      </c>
      <c r="H110" s="40">
        <v>0</v>
      </c>
      <c r="I110" s="39">
        <f>Table32[[#This Row],[Residential CLM $ Collected]]/'[1]1.) CLM Reference'!$B$4</f>
        <v>0</v>
      </c>
      <c r="J110" s="40">
        <v>0</v>
      </c>
      <c r="K110" s="39">
        <f>Table32[[#This Row],[Residential Incentive Disbursements]]/'[1]1.) CLM Reference'!$B$5</f>
        <v>0</v>
      </c>
      <c r="L110" s="40">
        <v>5114.5191719999939</v>
      </c>
      <c r="M110" s="39">
        <f>Table32[[#This Row],[C&amp;I CLM $ Collected]]/'[1]1.) CLM Reference'!$B$4</f>
        <v>4.8319996902861418E-5</v>
      </c>
      <c r="N110" s="40">
        <v>0</v>
      </c>
      <c r="O110" s="45">
        <f>Table32[[#This Row],[C&amp;I Incentive Disbursements]]/'[1]1.) CLM Reference'!$B$5</f>
        <v>0</v>
      </c>
    </row>
    <row r="111" spans="1:15" x14ac:dyDescent="0.25">
      <c r="A111" s="47">
        <v>9009171200</v>
      </c>
      <c r="B111" t="s">
        <v>1853</v>
      </c>
      <c r="C111" t="s">
        <v>1774</v>
      </c>
      <c r="D111" s="46">
        <f>Table32[[#This Row],[Residential CLM $ Collected]]+Table32[[#This Row],[C&amp;I CLM $ Collected]]</f>
        <v>772401.05598599429</v>
      </c>
      <c r="E111" s="39">
        <f>Table32[[#This Row],[CLM $ Collected ]]/'[1]1.) CLM Reference'!$B$4</f>
        <v>7.2973461195210429E-3</v>
      </c>
      <c r="F111" s="40">
        <f>Table32[[#This Row],[Residential Incentive Disbursements]]+Table32[[#This Row],[C&amp;I Incentive Disbursements]]</f>
        <v>314469.81419999897</v>
      </c>
      <c r="G111" s="39">
        <f>Table32[[#This Row],[Incentive Disbursements]]/'[1]1.) CLM Reference'!$B$5</f>
        <v>3.546503594301986E-3</v>
      </c>
      <c r="H111" s="40">
        <v>0</v>
      </c>
      <c r="I111" s="39">
        <f>Table32[[#This Row],[Residential CLM $ Collected]]/'[1]1.) CLM Reference'!$B$4</f>
        <v>0</v>
      </c>
      <c r="J111" s="40">
        <v>0</v>
      </c>
      <c r="K111" s="39">
        <f>Table32[[#This Row],[Residential Incentive Disbursements]]/'[1]1.) CLM Reference'!$B$5</f>
        <v>0</v>
      </c>
      <c r="L111" s="40">
        <v>772401.05598599429</v>
      </c>
      <c r="M111" s="39">
        <f>Table32[[#This Row],[C&amp;I CLM $ Collected]]/'[1]1.) CLM Reference'!$B$4</f>
        <v>7.2973461195210429E-3</v>
      </c>
      <c r="N111" s="40">
        <v>314469.81419999897</v>
      </c>
      <c r="O111" s="45">
        <f>Table32[[#This Row],[C&amp;I Incentive Disbursements]]/'[1]1.) CLM Reference'!$B$5</f>
        <v>3.546503594301986E-3</v>
      </c>
    </row>
    <row r="112" spans="1:15" x14ac:dyDescent="0.25">
      <c r="A112" s="47">
        <v>9009171700</v>
      </c>
      <c r="B112" t="s">
        <v>1853</v>
      </c>
      <c r="C112" t="s">
        <v>1774</v>
      </c>
      <c r="D112" s="46">
        <f>Table32[[#This Row],[Residential CLM $ Collected]]+Table32[[#This Row],[C&amp;I CLM $ Collected]]</f>
        <v>18.068021999999942</v>
      </c>
      <c r="E112" s="39">
        <f>Table32[[#This Row],[CLM $ Collected ]]/'[1]1.) CLM Reference'!$B$4</f>
        <v>1.7069967629810075E-7</v>
      </c>
      <c r="F112" s="40">
        <f>Table32[[#This Row],[Residential Incentive Disbursements]]+Table32[[#This Row],[C&amp;I Incentive Disbursements]]</f>
        <v>0</v>
      </c>
      <c r="G112" s="39">
        <f>Table32[[#This Row],[Incentive Disbursements]]/'[1]1.) CLM Reference'!$B$5</f>
        <v>0</v>
      </c>
      <c r="H112" s="40">
        <v>0</v>
      </c>
      <c r="I112" s="39">
        <f>Table32[[#This Row],[Residential CLM $ Collected]]/'[1]1.) CLM Reference'!$B$4</f>
        <v>0</v>
      </c>
      <c r="J112" s="40">
        <v>0</v>
      </c>
      <c r="K112" s="39">
        <f>Table32[[#This Row],[Residential Incentive Disbursements]]/'[1]1.) CLM Reference'!$B$5</f>
        <v>0</v>
      </c>
      <c r="L112" s="40">
        <v>18.068021999999942</v>
      </c>
      <c r="M112" s="39">
        <f>Table32[[#This Row],[C&amp;I CLM $ Collected]]/'[1]1.) CLM Reference'!$B$4</f>
        <v>1.7069967629810075E-7</v>
      </c>
      <c r="N112" s="40">
        <v>0</v>
      </c>
      <c r="O112" s="45">
        <f>Table32[[#This Row],[C&amp;I Incentive Disbursements]]/'[1]1.) CLM Reference'!$B$5</f>
        <v>0</v>
      </c>
    </row>
    <row r="113" spans="1:15" x14ac:dyDescent="0.25">
      <c r="A113" s="47">
        <v>9009344100</v>
      </c>
      <c r="B113" t="s">
        <v>1852</v>
      </c>
      <c r="C113" t="s">
        <v>1774</v>
      </c>
      <c r="D113" s="46">
        <f>Table32[[#This Row],[Residential CLM $ Collected]]+Table32[[#This Row],[C&amp;I CLM $ Collected]]</f>
        <v>55096.376013000001</v>
      </c>
      <c r="E113" s="39">
        <f>Table32[[#This Row],[CLM $ Collected ]]/'[1]1.) CLM Reference'!$B$4</f>
        <v>5.2052922841346841E-4</v>
      </c>
      <c r="F113" s="40">
        <f>Table32[[#This Row],[Residential Incentive Disbursements]]+Table32[[#This Row],[C&amp;I Incentive Disbursements]]</f>
        <v>6756.5</v>
      </c>
      <c r="G113" s="39">
        <f>Table32[[#This Row],[Incentive Disbursements]]/'[1]1.) CLM Reference'!$B$5</f>
        <v>7.6197938412180511E-5</v>
      </c>
      <c r="H113" s="40">
        <v>0</v>
      </c>
      <c r="I113" s="39">
        <f>Table32[[#This Row],[Residential CLM $ Collected]]/'[1]1.) CLM Reference'!$B$4</f>
        <v>0</v>
      </c>
      <c r="J113" s="40">
        <v>0</v>
      </c>
      <c r="K113" s="39">
        <f>Table32[[#This Row],[Residential Incentive Disbursements]]/'[1]1.) CLM Reference'!$B$5</f>
        <v>0</v>
      </c>
      <c r="L113" s="40">
        <v>55096.376013000001</v>
      </c>
      <c r="M113" s="39">
        <f>Table32[[#This Row],[C&amp;I CLM $ Collected]]/'[1]1.) CLM Reference'!$B$4</f>
        <v>5.2052922841346841E-4</v>
      </c>
      <c r="N113" s="40">
        <v>6756.5</v>
      </c>
      <c r="O113" s="45">
        <f>Table32[[#This Row],[C&amp;I Incentive Disbursements]]/'[1]1.) CLM Reference'!$B$5</f>
        <v>7.6197938412180511E-5</v>
      </c>
    </row>
    <row r="114" spans="1:15" x14ac:dyDescent="0.25">
      <c r="A114" s="47">
        <v>9007580100</v>
      </c>
      <c r="B114" t="s">
        <v>1851</v>
      </c>
      <c r="C114" t="s">
        <v>1774</v>
      </c>
      <c r="D114" s="46">
        <f>Table32[[#This Row],[Residential CLM $ Collected]]+Table32[[#This Row],[C&amp;I CLM $ Collected]]</f>
        <v>87893.015678999436</v>
      </c>
      <c r="E114" s="39">
        <f>Table32[[#This Row],[CLM $ Collected ]]/'[1]1.) CLM Reference'!$B$4</f>
        <v>8.3037918180911812E-4</v>
      </c>
      <c r="F114" s="40">
        <f>Table32[[#This Row],[Residential Incentive Disbursements]]+Table32[[#This Row],[C&amp;I Incentive Disbursements]]</f>
        <v>19539.779999999901</v>
      </c>
      <c r="G114" s="39">
        <f>Table32[[#This Row],[Incentive Disbursements]]/'[1]1.) CLM Reference'!$B$5</f>
        <v>2.2036423488900302E-4</v>
      </c>
      <c r="H114" s="40">
        <v>0</v>
      </c>
      <c r="I114" s="39">
        <f>Table32[[#This Row],[Residential CLM $ Collected]]/'[1]1.) CLM Reference'!$B$4</f>
        <v>0</v>
      </c>
      <c r="J114" s="40">
        <v>0</v>
      </c>
      <c r="K114" s="39">
        <f>Table32[[#This Row],[Residential Incentive Disbursements]]/'[1]1.) CLM Reference'!$B$5</f>
        <v>0</v>
      </c>
      <c r="L114" s="40">
        <v>87893.015678999436</v>
      </c>
      <c r="M114" s="39">
        <f>Table32[[#This Row],[C&amp;I CLM $ Collected]]/'[1]1.) CLM Reference'!$B$4</f>
        <v>8.3037918180911812E-4</v>
      </c>
      <c r="N114" s="40">
        <v>19539.779999999901</v>
      </c>
      <c r="O114" s="45">
        <f>Table32[[#This Row],[C&amp;I Incentive Disbursements]]/'[1]1.) CLM Reference'!$B$5</f>
        <v>2.2036423488900302E-4</v>
      </c>
    </row>
    <row r="115" spans="1:15" x14ac:dyDescent="0.25">
      <c r="A115" s="47">
        <v>9007541300</v>
      </c>
      <c r="B115" t="s">
        <v>1850</v>
      </c>
      <c r="C115" t="s">
        <v>1774</v>
      </c>
      <c r="D115" s="46">
        <f>Table32[[#This Row],[Residential CLM $ Collected]]+Table32[[#This Row],[C&amp;I CLM $ Collected]]</f>
        <v>800550.62375399994</v>
      </c>
      <c r="E115" s="39">
        <f>Table32[[#This Row],[CLM $ Collected ]]/'[1]1.) CLM Reference'!$B$4</f>
        <v>7.5632923368728943E-3</v>
      </c>
      <c r="F115" s="40">
        <f>Table32[[#This Row],[Residential Incentive Disbursements]]+Table32[[#This Row],[C&amp;I Incentive Disbursements]]</f>
        <v>1556630.4826</v>
      </c>
      <c r="G115" s="39">
        <f>Table32[[#This Row],[Incentive Disbursements]]/'[1]1.) CLM Reference'!$B$5</f>
        <v>1.7555248078691278E-2</v>
      </c>
      <c r="H115" s="40">
        <v>0</v>
      </c>
      <c r="I115" s="39">
        <f>Table32[[#This Row],[Residential CLM $ Collected]]/'[1]1.) CLM Reference'!$B$4</f>
        <v>0</v>
      </c>
      <c r="J115" s="40">
        <v>0</v>
      </c>
      <c r="K115" s="39">
        <f>Table32[[#This Row],[Residential Incentive Disbursements]]/'[1]1.) CLM Reference'!$B$5</f>
        <v>0</v>
      </c>
      <c r="L115" s="40">
        <v>800550.62375399994</v>
      </c>
      <c r="M115" s="39">
        <f>Table32[[#This Row],[C&amp;I CLM $ Collected]]/'[1]1.) CLM Reference'!$B$4</f>
        <v>7.5632923368728943E-3</v>
      </c>
      <c r="N115" s="40">
        <v>1556630.4826</v>
      </c>
      <c r="O115" s="45">
        <f>Table32[[#This Row],[C&amp;I Incentive Disbursements]]/'[1]1.) CLM Reference'!$B$5</f>
        <v>1.7555248078691278E-2</v>
      </c>
    </row>
    <row r="116" spans="1:15" x14ac:dyDescent="0.25">
      <c r="A116" s="47">
        <v>9007541402</v>
      </c>
      <c r="B116" t="s">
        <v>1850</v>
      </c>
      <c r="C116" t="s">
        <v>1774</v>
      </c>
      <c r="D116" s="46">
        <f>Table32[[#This Row],[Residential CLM $ Collected]]+Table32[[#This Row],[C&amp;I CLM $ Collected]]</f>
        <v>17086.086863999943</v>
      </c>
      <c r="E116" s="39">
        <f>Table32[[#This Row],[CLM $ Collected ]]/'[1]1.) CLM Reference'!$B$4</f>
        <v>1.6142273331779376E-4</v>
      </c>
      <c r="F116" s="40">
        <f>Table32[[#This Row],[Residential Incentive Disbursements]]+Table32[[#This Row],[C&amp;I Incentive Disbursements]]</f>
        <v>71283.45</v>
      </c>
      <c r="G116" s="39">
        <f>Table32[[#This Row],[Incentive Disbursements]]/'[1]1.) CLM Reference'!$B$5</f>
        <v>8.0391503484167077E-4</v>
      </c>
      <c r="H116" s="40">
        <v>0</v>
      </c>
      <c r="I116" s="39">
        <f>Table32[[#This Row],[Residential CLM $ Collected]]/'[1]1.) CLM Reference'!$B$4</f>
        <v>0</v>
      </c>
      <c r="J116" s="40">
        <v>0</v>
      </c>
      <c r="K116" s="39">
        <f>Table32[[#This Row],[Residential Incentive Disbursements]]/'[1]1.) CLM Reference'!$B$5</f>
        <v>0</v>
      </c>
      <c r="L116" s="40">
        <v>17086.086863999943</v>
      </c>
      <c r="M116" s="39">
        <f>Table32[[#This Row],[C&amp;I CLM $ Collected]]/'[1]1.) CLM Reference'!$B$4</f>
        <v>1.6142273331779376E-4</v>
      </c>
      <c r="N116" s="40">
        <v>71283.45</v>
      </c>
      <c r="O116" s="45">
        <f>Table32[[#This Row],[C&amp;I Incentive Disbursements]]/'[1]1.) CLM Reference'!$B$5</f>
        <v>8.0391503484167077E-4</v>
      </c>
    </row>
    <row r="117" spans="1:15" x14ac:dyDescent="0.25">
      <c r="A117" s="47">
        <v>9001100300</v>
      </c>
      <c r="B117" t="s">
        <v>1849</v>
      </c>
      <c r="C117" t="s">
        <v>1774</v>
      </c>
      <c r="D117" s="46">
        <f>Table32[[#This Row],[Residential CLM $ Collected]]+Table32[[#This Row],[C&amp;I CLM $ Collected]]</f>
        <v>127643.81679</v>
      </c>
      <c r="E117" s="39">
        <f>Table32[[#This Row],[CLM $ Collected ]]/'[1]1.) CLM Reference'!$B$4</f>
        <v>1.2059293600321689E-3</v>
      </c>
      <c r="F117" s="40">
        <f>Table32[[#This Row],[Residential Incentive Disbursements]]+Table32[[#This Row],[C&amp;I Incentive Disbursements]]</f>
        <v>138827.1502</v>
      </c>
      <c r="G117" s="39">
        <f>Table32[[#This Row],[Incentive Disbursements]]/'[1]1.) CLM Reference'!$B$5</f>
        <v>1.5656542057097807E-3</v>
      </c>
      <c r="H117" s="40">
        <v>0</v>
      </c>
      <c r="I117" s="39">
        <f>Table32[[#This Row],[Residential CLM $ Collected]]/'[1]1.) CLM Reference'!$B$4</f>
        <v>0</v>
      </c>
      <c r="J117" s="40">
        <v>0</v>
      </c>
      <c r="K117" s="39">
        <f>Table32[[#This Row],[Residential Incentive Disbursements]]/'[1]1.) CLM Reference'!$B$5</f>
        <v>0</v>
      </c>
      <c r="L117" s="40">
        <v>127643.81679</v>
      </c>
      <c r="M117" s="39">
        <f>Table32[[#This Row],[C&amp;I CLM $ Collected]]/'[1]1.) CLM Reference'!$B$4</f>
        <v>1.2059293600321689E-3</v>
      </c>
      <c r="N117" s="40">
        <v>138827.1502</v>
      </c>
      <c r="O117" s="45">
        <f>Table32[[#This Row],[C&amp;I Incentive Disbursements]]/'[1]1.) CLM Reference'!$B$5</f>
        <v>1.5656542057097807E-3</v>
      </c>
    </row>
    <row r="118" spans="1:15" x14ac:dyDescent="0.25">
      <c r="A118" s="47">
        <v>9011695202</v>
      </c>
      <c r="B118" t="s">
        <v>1848</v>
      </c>
      <c r="C118" t="s">
        <v>1774</v>
      </c>
      <c r="D118" s="46">
        <f>Table32[[#This Row],[Residential CLM $ Collected]]+Table32[[#This Row],[C&amp;I CLM $ Collected]]</f>
        <v>132450.31661399998</v>
      </c>
      <c r="E118" s="39">
        <f>Table32[[#This Row],[CLM $ Collected ]]/'[1]1.) CLM Reference'!$B$4</f>
        <v>1.2513393093937359E-3</v>
      </c>
      <c r="F118" s="40">
        <f>Table32[[#This Row],[Residential Incentive Disbursements]]+Table32[[#This Row],[C&amp;I Incentive Disbursements]]</f>
        <v>39504.294999999896</v>
      </c>
      <c r="G118" s="39">
        <f>Table32[[#This Row],[Incentive Disbursements]]/'[1]1.) CLM Reference'!$B$5</f>
        <v>4.4551851364265559E-4</v>
      </c>
      <c r="H118" s="40">
        <v>0</v>
      </c>
      <c r="I118" s="39">
        <f>Table32[[#This Row],[Residential CLM $ Collected]]/'[1]1.) CLM Reference'!$B$4</f>
        <v>0</v>
      </c>
      <c r="J118" s="40">
        <v>0</v>
      </c>
      <c r="K118" s="39">
        <f>Table32[[#This Row],[Residential Incentive Disbursements]]/'[1]1.) CLM Reference'!$B$5</f>
        <v>0</v>
      </c>
      <c r="L118" s="40">
        <v>132450.31661399998</v>
      </c>
      <c r="M118" s="39">
        <f>Table32[[#This Row],[C&amp;I CLM $ Collected]]/'[1]1.) CLM Reference'!$B$4</f>
        <v>1.2513393093937359E-3</v>
      </c>
      <c r="N118" s="40">
        <v>39504.294999999896</v>
      </c>
      <c r="O118" s="45">
        <f>Table32[[#This Row],[C&amp;I Incentive Disbursements]]/'[1]1.) CLM Reference'!$B$5</f>
        <v>4.4551851364265559E-4</v>
      </c>
    </row>
    <row r="119" spans="1:15" x14ac:dyDescent="0.25">
      <c r="A119" s="47">
        <v>9011870501</v>
      </c>
      <c r="B119" t="s">
        <v>1848</v>
      </c>
      <c r="C119" t="s">
        <v>1774</v>
      </c>
      <c r="D119" s="46">
        <f>Table32[[#This Row],[Residential CLM $ Collected]]+Table32[[#This Row],[C&amp;I CLM $ Collected]]</f>
        <v>6.5051909999999991</v>
      </c>
      <c r="E119" s="39">
        <f>Table32[[#This Row],[CLM $ Collected ]]/'[1]1.) CLM Reference'!$B$4</f>
        <v>6.1458525894938674E-8</v>
      </c>
      <c r="F119" s="40">
        <f>Table32[[#This Row],[Residential Incentive Disbursements]]+Table32[[#This Row],[C&amp;I Incentive Disbursements]]</f>
        <v>0</v>
      </c>
      <c r="G119" s="39">
        <f>Table32[[#This Row],[Incentive Disbursements]]/'[1]1.) CLM Reference'!$B$5</f>
        <v>0</v>
      </c>
      <c r="H119" s="40">
        <v>0</v>
      </c>
      <c r="I119" s="39">
        <f>Table32[[#This Row],[Residential CLM $ Collected]]/'[1]1.) CLM Reference'!$B$4</f>
        <v>0</v>
      </c>
      <c r="J119" s="40">
        <v>0</v>
      </c>
      <c r="K119" s="39">
        <f>Table32[[#This Row],[Residential Incentive Disbursements]]/'[1]1.) CLM Reference'!$B$5</f>
        <v>0</v>
      </c>
      <c r="L119" s="40">
        <v>6.5051909999999991</v>
      </c>
      <c r="M119" s="39">
        <f>Table32[[#This Row],[C&amp;I CLM $ Collected]]/'[1]1.) CLM Reference'!$B$4</f>
        <v>6.1458525894938674E-8</v>
      </c>
      <c r="N119" s="40">
        <v>0</v>
      </c>
      <c r="O119" s="45">
        <f>Table32[[#This Row],[C&amp;I Incentive Disbursements]]/'[1]1.) CLM Reference'!$B$5</f>
        <v>0</v>
      </c>
    </row>
    <row r="120" spans="1:15" x14ac:dyDescent="0.25">
      <c r="A120" s="47">
        <v>9011870502</v>
      </c>
      <c r="B120" t="s">
        <v>1848</v>
      </c>
      <c r="C120" t="s">
        <v>1774</v>
      </c>
      <c r="D120" s="46">
        <f>Table32[[#This Row],[Residential CLM $ Collected]]+Table32[[#This Row],[C&amp;I CLM $ Collected]]</f>
        <v>1.1504429999999999</v>
      </c>
      <c r="E120" s="39">
        <f>Table32[[#This Row],[CLM $ Collected ]]/'[1]1.) CLM Reference'!$B$4</f>
        <v>1.0868940036680082E-8</v>
      </c>
      <c r="F120" s="40">
        <f>Table32[[#This Row],[Residential Incentive Disbursements]]+Table32[[#This Row],[C&amp;I Incentive Disbursements]]</f>
        <v>0</v>
      </c>
      <c r="G120" s="39">
        <f>Table32[[#This Row],[Incentive Disbursements]]/'[1]1.) CLM Reference'!$B$5</f>
        <v>0</v>
      </c>
      <c r="H120" s="40">
        <v>0</v>
      </c>
      <c r="I120" s="39">
        <f>Table32[[#This Row],[Residential CLM $ Collected]]/'[1]1.) CLM Reference'!$B$4</f>
        <v>0</v>
      </c>
      <c r="J120" s="40">
        <v>0</v>
      </c>
      <c r="K120" s="39">
        <f>Table32[[#This Row],[Residential Incentive Disbursements]]/'[1]1.) CLM Reference'!$B$5</f>
        <v>0</v>
      </c>
      <c r="L120" s="40">
        <v>1.1504429999999999</v>
      </c>
      <c r="M120" s="39">
        <f>Table32[[#This Row],[C&amp;I CLM $ Collected]]/'[1]1.) CLM Reference'!$B$4</f>
        <v>1.0868940036680082E-8</v>
      </c>
      <c r="N120" s="40">
        <v>0</v>
      </c>
      <c r="O120" s="45">
        <f>Table32[[#This Row],[C&amp;I Incentive Disbursements]]/'[1]1.) CLM Reference'!$B$5</f>
        <v>0</v>
      </c>
    </row>
    <row r="121" spans="1:15" x14ac:dyDescent="0.25">
      <c r="A121" s="47">
        <v>9005303100</v>
      </c>
      <c r="B121" t="s">
        <v>1847</v>
      </c>
      <c r="C121" t="s">
        <v>1774</v>
      </c>
      <c r="D121" s="46">
        <f>Table32[[#This Row],[Residential CLM $ Collected]]+Table32[[#This Row],[C&amp;I CLM $ Collected]]</f>
        <v>3327.3062549999941</v>
      </c>
      <c r="E121" s="39">
        <f>Table32[[#This Row],[CLM $ Collected ]]/'[1]1.) CLM Reference'!$B$4</f>
        <v>3.1435101234277146E-5</v>
      </c>
      <c r="F121" s="40">
        <f>Table32[[#This Row],[Residential Incentive Disbursements]]+Table32[[#This Row],[C&amp;I Incentive Disbursements]]</f>
        <v>1029.9000000000001</v>
      </c>
      <c r="G121" s="39">
        <f>Table32[[#This Row],[Incentive Disbursements]]/'[1]1.) CLM Reference'!$B$5</f>
        <v>1.161492736930433E-5</v>
      </c>
      <c r="H121" s="40">
        <v>0</v>
      </c>
      <c r="I121" s="39">
        <f>Table32[[#This Row],[Residential CLM $ Collected]]/'[1]1.) CLM Reference'!$B$4</f>
        <v>0</v>
      </c>
      <c r="J121" s="40">
        <v>0</v>
      </c>
      <c r="K121" s="39">
        <f>Table32[[#This Row],[Residential Incentive Disbursements]]/'[1]1.) CLM Reference'!$B$5</f>
        <v>0</v>
      </c>
      <c r="L121" s="40">
        <v>3327.3062549999941</v>
      </c>
      <c r="M121" s="39">
        <f>Table32[[#This Row],[C&amp;I CLM $ Collected]]/'[1]1.) CLM Reference'!$B$4</f>
        <v>3.1435101234277146E-5</v>
      </c>
      <c r="N121" s="40">
        <v>1029.9000000000001</v>
      </c>
      <c r="O121" s="45">
        <f>Table32[[#This Row],[C&amp;I Incentive Disbursements]]/'[1]1.) CLM Reference'!$B$5</f>
        <v>1.161492736930433E-5</v>
      </c>
    </row>
    <row r="122" spans="1:15" x14ac:dyDescent="0.25">
      <c r="A122" s="47">
        <v>9009345201</v>
      </c>
      <c r="B122" t="s">
        <v>1846</v>
      </c>
      <c r="C122" t="s">
        <v>1774</v>
      </c>
      <c r="D122" s="46">
        <f>Table32[[#This Row],[Residential CLM $ Collected]]+Table32[[#This Row],[C&amp;I CLM $ Collected]]</f>
        <v>1303.6441319999999</v>
      </c>
      <c r="E122" s="39">
        <f>Table32[[#This Row],[CLM $ Collected ]]/'[1]1.) CLM Reference'!$B$4</f>
        <v>1.2316325015561704E-5</v>
      </c>
      <c r="F122" s="40">
        <f>Table32[[#This Row],[Residential Incentive Disbursements]]+Table32[[#This Row],[C&amp;I Incentive Disbursements]]</f>
        <v>0</v>
      </c>
      <c r="G122" s="39">
        <f>Table32[[#This Row],[Incentive Disbursements]]/'[1]1.) CLM Reference'!$B$5</f>
        <v>0</v>
      </c>
      <c r="H122" s="40">
        <v>0</v>
      </c>
      <c r="I122" s="39">
        <f>Table32[[#This Row],[Residential CLM $ Collected]]/'[1]1.) CLM Reference'!$B$4</f>
        <v>0</v>
      </c>
      <c r="J122" s="40">
        <v>0</v>
      </c>
      <c r="K122" s="39">
        <f>Table32[[#This Row],[Residential Incentive Disbursements]]/'[1]1.) CLM Reference'!$B$5</f>
        <v>0</v>
      </c>
      <c r="L122" s="40">
        <v>1303.6441319999999</v>
      </c>
      <c r="M122" s="39">
        <f>Table32[[#This Row],[C&amp;I CLM $ Collected]]/'[1]1.) CLM Reference'!$B$4</f>
        <v>1.2316325015561704E-5</v>
      </c>
      <c r="N122" s="40">
        <v>0</v>
      </c>
      <c r="O122" s="45">
        <f>Table32[[#This Row],[C&amp;I Incentive Disbursements]]/'[1]1.) CLM Reference'!$B$5</f>
        <v>0</v>
      </c>
    </row>
    <row r="123" spans="1:15" x14ac:dyDescent="0.25">
      <c r="A123" s="47">
        <v>9009345300</v>
      </c>
      <c r="B123" t="s">
        <v>1846</v>
      </c>
      <c r="C123" t="s">
        <v>1774</v>
      </c>
      <c r="D123" s="46">
        <f>Table32[[#This Row],[Residential CLM $ Collected]]+Table32[[#This Row],[C&amp;I CLM $ Collected]]</f>
        <v>5.4908279999999934</v>
      </c>
      <c r="E123" s="39">
        <f>Table32[[#This Row],[CLM $ Collected ]]/'[1]1.) CLM Reference'!$B$4</f>
        <v>5.187521701094618E-8</v>
      </c>
      <c r="F123" s="40">
        <f>Table32[[#This Row],[Residential Incentive Disbursements]]+Table32[[#This Row],[C&amp;I Incentive Disbursements]]</f>
        <v>0</v>
      </c>
      <c r="G123" s="39">
        <f>Table32[[#This Row],[Incentive Disbursements]]/'[1]1.) CLM Reference'!$B$5</f>
        <v>0</v>
      </c>
      <c r="H123" s="40">
        <v>0</v>
      </c>
      <c r="I123" s="39">
        <f>Table32[[#This Row],[Residential CLM $ Collected]]/'[1]1.) CLM Reference'!$B$4</f>
        <v>0</v>
      </c>
      <c r="J123" s="40">
        <v>0</v>
      </c>
      <c r="K123" s="39">
        <f>Table32[[#This Row],[Residential Incentive Disbursements]]/'[1]1.) CLM Reference'!$B$5</f>
        <v>0</v>
      </c>
      <c r="L123" s="40">
        <v>5.4908279999999934</v>
      </c>
      <c r="M123" s="39">
        <f>Table32[[#This Row],[C&amp;I CLM $ Collected]]/'[1]1.) CLM Reference'!$B$4</f>
        <v>5.187521701094618E-8</v>
      </c>
      <c r="N123" s="40">
        <v>0</v>
      </c>
      <c r="O123" s="45">
        <f>Table32[[#This Row],[C&amp;I Incentive Disbursements]]/'[1]1.) CLM Reference'!$B$5</f>
        <v>0</v>
      </c>
    </row>
    <row r="124" spans="1:15" x14ac:dyDescent="0.25">
      <c r="A124" s="47">
        <v>9009345400</v>
      </c>
      <c r="B124" t="s">
        <v>1846</v>
      </c>
      <c r="C124" t="s">
        <v>1774</v>
      </c>
      <c r="D124" s="46">
        <f>Table32[[#This Row],[Residential CLM $ Collected]]+Table32[[#This Row],[C&amp;I CLM $ Collected]]</f>
        <v>278874.70770599943</v>
      </c>
      <c r="E124" s="39">
        <f>Table32[[#This Row],[CLM $ Collected ]]/'[1]1.) CLM Reference'!$B$4</f>
        <v>2.63470026398804E-3</v>
      </c>
      <c r="F124" s="40">
        <f>Table32[[#This Row],[Residential Incentive Disbursements]]+Table32[[#This Row],[C&amp;I Incentive Disbursements]]</f>
        <v>120486.1778</v>
      </c>
      <c r="G124" s="39">
        <f>Table32[[#This Row],[Incentive Disbursements]]/'[1]1.) CLM Reference'!$B$5</f>
        <v>1.3588097913895406E-3</v>
      </c>
      <c r="H124" s="40">
        <v>0</v>
      </c>
      <c r="I124" s="39">
        <f>Table32[[#This Row],[Residential CLM $ Collected]]/'[1]1.) CLM Reference'!$B$4</f>
        <v>0</v>
      </c>
      <c r="J124" s="40">
        <v>0</v>
      </c>
      <c r="K124" s="39">
        <f>Table32[[#This Row],[Residential Incentive Disbursements]]/'[1]1.) CLM Reference'!$B$5</f>
        <v>0</v>
      </c>
      <c r="L124" s="40">
        <v>278874.70770599943</v>
      </c>
      <c r="M124" s="39">
        <f>Table32[[#This Row],[C&amp;I CLM $ Collected]]/'[1]1.) CLM Reference'!$B$4</f>
        <v>2.63470026398804E-3</v>
      </c>
      <c r="N124" s="40">
        <v>120486.1778</v>
      </c>
      <c r="O124" s="45">
        <f>Table32[[#This Row],[C&amp;I Incentive Disbursements]]/'[1]1.) CLM Reference'!$B$5</f>
        <v>1.3588097913895406E-3</v>
      </c>
    </row>
    <row r="125" spans="1:15" x14ac:dyDescent="0.25">
      <c r="A125" s="47">
        <v>9003415300</v>
      </c>
      <c r="B125" t="s">
        <v>1845</v>
      </c>
      <c r="C125" t="s">
        <v>1774</v>
      </c>
      <c r="D125" s="46">
        <f>Table32[[#This Row],[Residential CLM $ Collected]]+Table32[[#This Row],[C&amp;I CLM $ Collected]]</f>
        <v>43.066485</v>
      </c>
      <c r="E125" s="39">
        <f>Table32[[#This Row],[CLM $ Collected ]]/'[1]1.) CLM Reference'!$B$4</f>
        <v>4.0687547584329017E-7</v>
      </c>
      <c r="F125" s="40">
        <f>Table32[[#This Row],[Residential Incentive Disbursements]]+Table32[[#This Row],[C&amp;I Incentive Disbursements]]</f>
        <v>0</v>
      </c>
      <c r="G125" s="39">
        <f>Table32[[#This Row],[Incentive Disbursements]]/'[1]1.) CLM Reference'!$B$5</f>
        <v>0</v>
      </c>
      <c r="H125" s="40">
        <v>0</v>
      </c>
      <c r="I125" s="39">
        <f>Table32[[#This Row],[Residential CLM $ Collected]]/'[1]1.) CLM Reference'!$B$4</f>
        <v>0</v>
      </c>
      <c r="J125" s="40">
        <v>0</v>
      </c>
      <c r="K125" s="39">
        <f>Table32[[#This Row],[Residential Incentive Disbursements]]/'[1]1.) CLM Reference'!$B$5</f>
        <v>0</v>
      </c>
      <c r="L125" s="40">
        <v>43.066485</v>
      </c>
      <c r="M125" s="39">
        <f>Table32[[#This Row],[C&amp;I CLM $ Collected]]/'[1]1.) CLM Reference'!$B$4</f>
        <v>4.0687547584329017E-7</v>
      </c>
      <c r="N125" s="40">
        <v>0</v>
      </c>
      <c r="O125" s="45">
        <f>Table32[[#This Row],[C&amp;I Incentive Disbursements]]/'[1]1.) CLM Reference'!$B$5</f>
        <v>0</v>
      </c>
    </row>
    <row r="126" spans="1:15" x14ac:dyDescent="0.25">
      <c r="A126" s="47">
        <v>9003416100</v>
      </c>
      <c r="B126" t="s">
        <v>1845</v>
      </c>
      <c r="C126" t="s">
        <v>1774</v>
      </c>
      <c r="D126" s="46">
        <f>Table32[[#This Row],[Residential CLM $ Collected]]+Table32[[#This Row],[C&amp;I CLM $ Collected]]</f>
        <v>7.1816219999999422</v>
      </c>
      <c r="E126" s="39">
        <f>Table32[[#This Row],[CLM $ Collected ]]/'[1]1.) CLM Reference'!$B$4</f>
        <v>6.7849184083089611E-8</v>
      </c>
      <c r="F126" s="40">
        <f>Table32[[#This Row],[Residential Incentive Disbursements]]+Table32[[#This Row],[C&amp;I Incentive Disbursements]]</f>
        <v>0</v>
      </c>
      <c r="G126" s="39">
        <f>Table32[[#This Row],[Incentive Disbursements]]/'[1]1.) CLM Reference'!$B$5</f>
        <v>0</v>
      </c>
      <c r="H126" s="40">
        <v>0</v>
      </c>
      <c r="I126" s="39">
        <f>Table32[[#This Row],[Residential CLM $ Collected]]/'[1]1.) CLM Reference'!$B$4</f>
        <v>0</v>
      </c>
      <c r="J126" s="40">
        <v>0</v>
      </c>
      <c r="K126" s="39">
        <f>Table32[[#This Row],[Residential Incentive Disbursements]]/'[1]1.) CLM Reference'!$B$5</f>
        <v>0</v>
      </c>
      <c r="L126" s="40">
        <v>7.1816219999999422</v>
      </c>
      <c r="M126" s="39">
        <f>Table32[[#This Row],[C&amp;I CLM $ Collected]]/'[1]1.) CLM Reference'!$B$4</f>
        <v>6.7849184083089611E-8</v>
      </c>
      <c r="N126" s="40">
        <v>0</v>
      </c>
      <c r="O126" s="45">
        <f>Table32[[#This Row],[C&amp;I Incentive Disbursements]]/'[1]1.) CLM Reference'!$B$5</f>
        <v>0</v>
      </c>
    </row>
    <row r="127" spans="1:15" x14ac:dyDescent="0.25">
      <c r="A127" s="47">
        <v>9003416700</v>
      </c>
      <c r="B127" t="s">
        <v>1845</v>
      </c>
      <c r="C127" t="s">
        <v>1774</v>
      </c>
      <c r="D127" s="46">
        <f>Table32[[#This Row],[Residential CLM $ Collected]]+Table32[[#This Row],[C&amp;I CLM $ Collected]]</f>
        <v>852426.09049500001</v>
      </c>
      <c r="E127" s="39">
        <f>Table32[[#This Row],[CLM $ Collected ]]/'[1]1.) CLM Reference'!$B$4</f>
        <v>8.0533916615527969E-3</v>
      </c>
      <c r="F127" s="40">
        <f>Table32[[#This Row],[Residential Incentive Disbursements]]+Table32[[#This Row],[C&amp;I Incentive Disbursements]]</f>
        <v>861661.03659999894</v>
      </c>
      <c r="G127" s="39">
        <f>Table32[[#This Row],[Incentive Disbursements]]/'[1]1.) CLM Reference'!$B$5</f>
        <v>9.7175748685003095E-3</v>
      </c>
      <c r="H127" s="40">
        <v>0</v>
      </c>
      <c r="I127" s="39">
        <f>Table32[[#This Row],[Residential CLM $ Collected]]/'[1]1.) CLM Reference'!$B$4</f>
        <v>0</v>
      </c>
      <c r="J127" s="40">
        <v>0</v>
      </c>
      <c r="K127" s="39">
        <f>Table32[[#This Row],[Residential Incentive Disbursements]]/'[1]1.) CLM Reference'!$B$5</f>
        <v>0</v>
      </c>
      <c r="L127" s="40">
        <v>852426.09049500001</v>
      </c>
      <c r="M127" s="39">
        <f>Table32[[#This Row],[C&amp;I CLM $ Collected]]/'[1]1.) CLM Reference'!$B$4</f>
        <v>8.0533916615527969E-3</v>
      </c>
      <c r="N127" s="40">
        <v>861661.03659999894</v>
      </c>
      <c r="O127" s="45">
        <f>Table32[[#This Row],[C&amp;I Incentive Disbursements]]/'[1]1.) CLM Reference'!$B$5</f>
        <v>9.7175748685003095E-3</v>
      </c>
    </row>
    <row r="128" spans="1:15" x14ac:dyDescent="0.25">
      <c r="A128" s="47">
        <v>9001035100</v>
      </c>
      <c r="B128" t="s">
        <v>1844</v>
      </c>
      <c r="C128" t="s">
        <v>1774</v>
      </c>
      <c r="D128" s="46">
        <f>Table32[[#This Row],[Residential CLM $ Collected]]+Table32[[#This Row],[C&amp;I CLM $ Collected]]</f>
        <v>113973.82384499999</v>
      </c>
      <c r="E128" s="39">
        <f>Table32[[#This Row],[CLM $ Collected ]]/'[1]1.) CLM Reference'!$B$4</f>
        <v>1.0767805594214086E-3</v>
      </c>
      <c r="F128" s="40">
        <f>Table32[[#This Row],[Residential Incentive Disbursements]]+Table32[[#This Row],[C&amp;I Incentive Disbursements]]</f>
        <v>60408.956399999901</v>
      </c>
      <c r="G128" s="39">
        <f>Table32[[#This Row],[Incentive Disbursements]]/'[1]1.) CLM Reference'!$B$5</f>
        <v>6.8127550348720349E-4</v>
      </c>
      <c r="H128" s="40">
        <v>0</v>
      </c>
      <c r="I128" s="39">
        <f>Table32[[#This Row],[Residential CLM $ Collected]]/'[1]1.) CLM Reference'!$B$4</f>
        <v>0</v>
      </c>
      <c r="J128" s="40">
        <v>0</v>
      </c>
      <c r="K128" s="39">
        <f>Table32[[#This Row],[Residential Incentive Disbursements]]/'[1]1.) CLM Reference'!$B$5</f>
        <v>0</v>
      </c>
      <c r="L128" s="40">
        <v>113973.82384499999</v>
      </c>
      <c r="M128" s="39">
        <f>Table32[[#This Row],[C&amp;I CLM $ Collected]]/'[1]1.) CLM Reference'!$B$4</f>
        <v>1.0767805594214086E-3</v>
      </c>
      <c r="N128" s="40">
        <v>60408.956399999901</v>
      </c>
      <c r="O128" s="45">
        <f>Table32[[#This Row],[C&amp;I Incentive Disbursements]]/'[1]1.) CLM Reference'!$B$5</f>
        <v>6.8127550348720349E-4</v>
      </c>
    </row>
    <row r="129" spans="1:15" x14ac:dyDescent="0.25">
      <c r="A129" s="47">
        <v>9001220200</v>
      </c>
      <c r="B129" t="s">
        <v>1843</v>
      </c>
      <c r="C129" t="s">
        <v>1774</v>
      </c>
      <c r="D129" s="46">
        <f>Table32[[#This Row],[Residential CLM $ Collected]]+Table32[[#This Row],[C&amp;I CLM $ Collected]]</f>
        <v>24087.592241999944</v>
      </c>
      <c r="E129" s="39">
        <f>Table32[[#This Row],[CLM $ Collected ]]/'[1]1.) CLM Reference'!$B$4</f>
        <v>2.2757024529359364E-4</v>
      </c>
      <c r="F129" s="40">
        <f>Table32[[#This Row],[Residential Incentive Disbursements]]+Table32[[#This Row],[C&amp;I Incentive Disbursements]]</f>
        <v>519.5</v>
      </c>
      <c r="G129" s="39">
        <f>Table32[[#This Row],[Incentive Disbursements]]/'[1]1.) CLM Reference'!$B$5</f>
        <v>5.8587773262973101E-6</v>
      </c>
      <c r="H129" s="40">
        <v>0</v>
      </c>
      <c r="I129" s="39">
        <f>Table32[[#This Row],[Residential CLM $ Collected]]/'[1]1.) CLM Reference'!$B$4</f>
        <v>0</v>
      </c>
      <c r="J129" s="40">
        <v>0</v>
      </c>
      <c r="K129" s="39">
        <f>Table32[[#This Row],[Residential Incentive Disbursements]]/'[1]1.) CLM Reference'!$B$5</f>
        <v>0</v>
      </c>
      <c r="L129" s="40">
        <v>24087.592241999944</v>
      </c>
      <c r="M129" s="39">
        <f>Table32[[#This Row],[C&amp;I CLM $ Collected]]/'[1]1.) CLM Reference'!$B$4</f>
        <v>2.2757024529359364E-4</v>
      </c>
      <c r="N129" s="40">
        <v>519.5</v>
      </c>
      <c r="O129" s="45">
        <f>Table32[[#This Row],[C&amp;I Incentive Disbursements]]/'[1]1.) CLM Reference'!$B$5</f>
        <v>5.8587773262973101E-6</v>
      </c>
    </row>
    <row r="130" spans="1:15" x14ac:dyDescent="0.25">
      <c r="A130" s="47">
        <v>9001220300</v>
      </c>
      <c r="B130" t="s">
        <v>1843</v>
      </c>
      <c r="C130" t="s">
        <v>1774</v>
      </c>
      <c r="D130" s="46">
        <f>Table32[[#This Row],[Residential CLM $ Collected]]+Table32[[#This Row],[C&amp;I CLM $ Collected]]</f>
        <v>1.1770919999999943</v>
      </c>
      <c r="E130" s="39">
        <f>Table32[[#This Row],[CLM $ Collected ]]/'[1]1.) CLM Reference'!$B$4</f>
        <v>1.1120709470748024E-8</v>
      </c>
      <c r="F130" s="40">
        <f>Table32[[#This Row],[Residential Incentive Disbursements]]+Table32[[#This Row],[C&amp;I Incentive Disbursements]]</f>
        <v>0</v>
      </c>
      <c r="G130" s="39">
        <f>Table32[[#This Row],[Incentive Disbursements]]/'[1]1.) CLM Reference'!$B$5</f>
        <v>0</v>
      </c>
      <c r="H130" s="40">
        <v>0</v>
      </c>
      <c r="I130" s="39">
        <f>Table32[[#This Row],[Residential CLM $ Collected]]/'[1]1.) CLM Reference'!$B$4</f>
        <v>0</v>
      </c>
      <c r="J130" s="40">
        <v>0</v>
      </c>
      <c r="K130" s="39">
        <f>Table32[[#This Row],[Residential Incentive Disbursements]]/'[1]1.) CLM Reference'!$B$5</f>
        <v>0</v>
      </c>
      <c r="L130" s="40">
        <v>1.1770919999999943</v>
      </c>
      <c r="M130" s="39">
        <f>Table32[[#This Row],[C&amp;I CLM $ Collected]]/'[1]1.) CLM Reference'!$B$4</f>
        <v>1.1120709470748024E-8</v>
      </c>
      <c r="N130" s="40">
        <v>0</v>
      </c>
      <c r="O130" s="45">
        <f>Table32[[#This Row],[C&amp;I Incentive Disbursements]]/'[1]1.) CLM Reference'!$B$5</f>
        <v>0</v>
      </c>
    </row>
    <row r="131" spans="1:15" x14ac:dyDescent="0.25">
      <c r="A131" s="47">
        <v>9005306100</v>
      </c>
      <c r="B131" t="s">
        <v>1842</v>
      </c>
      <c r="C131" t="s">
        <v>1774</v>
      </c>
      <c r="D131" s="46">
        <f>Table32[[#This Row],[Residential CLM $ Collected]]+Table32[[#This Row],[C&amp;I CLM $ Collected]]</f>
        <v>46547.802062999945</v>
      </c>
      <c r="E131" s="39">
        <f>Table32[[#This Row],[CLM $ Collected ]]/'[1]1.) CLM Reference'!$B$4</f>
        <v>4.3976561156180695E-4</v>
      </c>
      <c r="F131" s="40">
        <f>Table32[[#This Row],[Residential Incentive Disbursements]]+Table32[[#This Row],[C&amp;I Incentive Disbursements]]</f>
        <v>16408.299999999901</v>
      </c>
      <c r="G131" s="39">
        <f>Table32[[#This Row],[Incentive Disbursements]]/'[1]1.) CLM Reference'!$B$5</f>
        <v>1.8504826949582978E-4</v>
      </c>
      <c r="H131" s="40">
        <v>0</v>
      </c>
      <c r="I131" s="39">
        <f>Table32[[#This Row],[Residential CLM $ Collected]]/'[1]1.) CLM Reference'!$B$4</f>
        <v>0</v>
      </c>
      <c r="J131" s="40">
        <v>0</v>
      </c>
      <c r="K131" s="39">
        <f>Table32[[#This Row],[Residential Incentive Disbursements]]/'[1]1.) CLM Reference'!$B$5</f>
        <v>0</v>
      </c>
      <c r="L131" s="40">
        <v>46547.802062999945</v>
      </c>
      <c r="M131" s="39">
        <f>Table32[[#This Row],[C&amp;I CLM $ Collected]]/'[1]1.) CLM Reference'!$B$4</f>
        <v>4.3976561156180695E-4</v>
      </c>
      <c r="N131" s="40">
        <v>16408.299999999901</v>
      </c>
      <c r="O131" s="45">
        <f>Table32[[#This Row],[C&amp;I Incentive Disbursements]]/'[1]1.) CLM Reference'!$B$5</f>
        <v>1.8504826949582978E-4</v>
      </c>
    </row>
    <row r="132" spans="1:15" x14ac:dyDescent="0.25">
      <c r="A132" s="47">
        <v>9011690300</v>
      </c>
      <c r="B132" t="s">
        <v>1841</v>
      </c>
      <c r="C132" t="s">
        <v>1774</v>
      </c>
      <c r="D132" s="46">
        <f>Table32[[#This Row],[Residential CLM $ Collected]]+Table32[[#This Row],[C&amp;I CLM $ Collected]]</f>
        <v>445416.92332199943</v>
      </c>
      <c r="E132" s="39">
        <f>Table32[[#This Row],[CLM $ Collected ]]/'[1]1.) CLM Reference'!$B$4</f>
        <v>4.2081266354868016E-3</v>
      </c>
      <c r="F132" s="40">
        <f>Table32[[#This Row],[Residential Incentive Disbursements]]+Table32[[#This Row],[C&amp;I Incentive Disbursements]]</f>
        <v>112592.14</v>
      </c>
      <c r="G132" s="39">
        <f>Table32[[#This Row],[Incentive Disbursements]]/'[1]1.) CLM Reference'!$B$5</f>
        <v>1.2697830162681277E-3</v>
      </c>
      <c r="H132" s="40">
        <v>0</v>
      </c>
      <c r="I132" s="39">
        <f>Table32[[#This Row],[Residential CLM $ Collected]]/'[1]1.) CLM Reference'!$B$4</f>
        <v>0</v>
      </c>
      <c r="J132" s="40">
        <v>0</v>
      </c>
      <c r="K132" s="39">
        <f>Table32[[#This Row],[Residential Incentive Disbursements]]/'[1]1.) CLM Reference'!$B$5</f>
        <v>0</v>
      </c>
      <c r="L132" s="40">
        <v>445416.92332199943</v>
      </c>
      <c r="M132" s="39">
        <f>Table32[[#This Row],[C&amp;I CLM $ Collected]]/'[1]1.) CLM Reference'!$B$4</f>
        <v>4.2081266354868016E-3</v>
      </c>
      <c r="N132" s="40">
        <v>112592.14</v>
      </c>
      <c r="O132" s="45">
        <f>Table32[[#This Row],[C&amp;I Incentive Disbursements]]/'[1]1.) CLM Reference'!$B$5</f>
        <v>1.2697830162681277E-3</v>
      </c>
    </row>
    <row r="133" spans="1:15" x14ac:dyDescent="0.25">
      <c r="A133" s="47">
        <v>9011690500</v>
      </c>
      <c r="B133" t="s">
        <v>1841</v>
      </c>
      <c r="C133" t="s">
        <v>1774</v>
      </c>
      <c r="D133" s="46">
        <f>Table32[[#This Row],[Residential CLM $ Collected]]+Table32[[#This Row],[C&amp;I CLM $ Collected]]</f>
        <v>67.369239000000007</v>
      </c>
      <c r="E133" s="39">
        <f>Table32[[#This Row],[CLM $ Collected ]]/'[1]1.) CLM Reference'!$B$4</f>
        <v>6.3647848612036355E-7</v>
      </c>
      <c r="F133" s="40">
        <f>Table32[[#This Row],[Residential Incentive Disbursements]]+Table32[[#This Row],[C&amp;I Incentive Disbursements]]</f>
        <v>0</v>
      </c>
      <c r="G133" s="39">
        <f>Table32[[#This Row],[Incentive Disbursements]]/'[1]1.) CLM Reference'!$B$5</f>
        <v>0</v>
      </c>
      <c r="H133" s="40">
        <v>0</v>
      </c>
      <c r="I133" s="39">
        <f>Table32[[#This Row],[Residential CLM $ Collected]]/'[1]1.) CLM Reference'!$B$4</f>
        <v>0</v>
      </c>
      <c r="J133" s="40">
        <v>0</v>
      </c>
      <c r="K133" s="39">
        <f>Table32[[#This Row],[Residential Incentive Disbursements]]/'[1]1.) CLM Reference'!$B$5</f>
        <v>0</v>
      </c>
      <c r="L133" s="40">
        <v>67.369239000000007</v>
      </c>
      <c r="M133" s="39">
        <f>Table32[[#This Row],[C&amp;I CLM $ Collected]]/'[1]1.) CLM Reference'!$B$4</f>
        <v>6.3647848612036355E-7</v>
      </c>
      <c r="N133" s="40">
        <v>0</v>
      </c>
      <c r="O133" s="45">
        <f>Table32[[#This Row],[C&amp;I Incentive Disbursements]]/'[1]1.) CLM Reference'!$B$5</f>
        <v>0</v>
      </c>
    </row>
    <row r="134" spans="1:15" x14ac:dyDescent="0.25">
      <c r="A134" s="47">
        <v>9005253100</v>
      </c>
      <c r="B134" t="s">
        <v>1840</v>
      </c>
      <c r="C134" t="s">
        <v>1774</v>
      </c>
      <c r="D134" s="46">
        <f>Table32[[#This Row],[Residential CLM $ Collected]]+Table32[[#This Row],[C&amp;I CLM $ Collected]]</f>
        <v>11.033252999999943</v>
      </c>
      <c r="E134" s="39">
        <f>Table32[[#This Row],[CLM $ Collected ]]/'[1]1.) CLM Reference'!$B$4</f>
        <v>1.0423790250061934E-7</v>
      </c>
      <c r="F134" s="40">
        <f>Table32[[#This Row],[Residential Incentive Disbursements]]+Table32[[#This Row],[C&amp;I Incentive Disbursements]]</f>
        <v>0</v>
      </c>
      <c r="G134" s="39">
        <f>Table32[[#This Row],[Incentive Disbursements]]/'[1]1.) CLM Reference'!$B$5</f>
        <v>0</v>
      </c>
      <c r="H134" s="40">
        <v>0</v>
      </c>
      <c r="I134" s="39">
        <f>Table32[[#This Row],[Residential CLM $ Collected]]/'[1]1.) CLM Reference'!$B$4</f>
        <v>0</v>
      </c>
      <c r="J134" s="40">
        <v>0</v>
      </c>
      <c r="K134" s="39">
        <f>Table32[[#This Row],[Residential Incentive Disbursements]]/'[1]1.) CLM Reference'!$B$5</f>
        <v>0</v>
      </c>
      <c r="L134" s="40">
        <v>11.033252999999943</v>
      </c>
      <c r="M134" s="39">
        <f>Table32[[#This Row],[C&amp;I CLM $ Collected]]/'[1]1.) CLM Reference'!$B$4</f>
        <v>1.0423790250061934E-7</v>
      </c>
      <c r="N134" s="40">
        <v>0</v>
      </c>
      <c r="O134" s="45">
        <f>Table32[[#This Row],[C&amp;I Incentive Disbursements]]/'[1]1.) CLM Reference'!$B$5</f>
        <v>0</v>
      </c>
    </row>
    <row r="135" spans="1:15" x14ac:dyDescent="0.25">
      <c r="A135" s="47">
        <v>9005253200</v>
      </c>
      <c r="B135" t="s">
        <v>1840</v>
      </c>
      <c r="C135" t="s">
        <v>1774</v>
      </c>
      <c r="D135" s="46">
        <f>Table32[[#This Row],[Residential CLM $ Collected]]+Table32[[#This Row],[C&amp;I CLM $ Collected]]</f>
        <v>185879.68427699999</v>
      </c>
      <c r="E135" s="39">
        <f>Table32[[#This Row],[CLM $ Collected ]]/'[1]1.) CLM Reference'!$B$4</f>
        <v>1.7561192883469572E-3</v>
      </c>
      <c r="F135" s="40">
        <f>Table32[[#This Row],[Residential Incentive Disbursements]]+Table32[[#This Row],[C&amp;I Incentive Disbursements]]</f>
        <v>121900.099999999</v>
      </c>
      <c r="G135" s="39">
        <f>Table32[[#This Row],[Incentive Disbursements]]/'[1]1.) CLM Reference'!$B$5</f>
        <v>1.3747556149246755E-3</v>
      </c>
      <c r="H135" s="40">
        <v>0</v>
      </c>
      <c r="I135" s="39">
        <f>Table32[[#This Row],[Residential CLM $ Collected]]/'[1]1.) CLM Reference'!$B$4</f>
        <v>0</v>
      </c>
      <c r="J135" s="40">
        <v>0</v>
      </c>
      <c r="K135" s="39">
        <f>Table32[[#This Row],[Residential Incentive Disbursements]]/'[1]1.) CLM Reference'!$B$5</f>
        <v>0</v>
      </c>
      <c r="L135" s="40">
        <v>185879.68427699999</v>
      </c>
      <c r="M135" s="39">
        <f>Table32[[#This Row],[C&amp;I CLM $ Collected]]/'[1]1.) CLM Reference'!$B$4</f>
        <v>1.7561192883469572E-3</v>
      </c>
      <c r="N135" s="40">
        <v>121900.099999999</v>
      </c>
      <c r="O135" s="45">
        <f>Table32[[#This Row],[C&amp;I Incentive Disbursements]]/'[1]1.) CLM Reference'!$B$5</f>
        <v>1.3747556149246755E-3</v>
      </c>
    </row>
    <row r="136" spans="1:15" x14ac:dyDescent="0.25">
      <c r="A136" s="47">
        <v>9005253400</v>
      </c>
      <c r="B136" t="s">
        <v>1840</v>
      </c>
      <c r="C136" t="s">
        <v>1774</v>
      </c>
      <c r="D136" s="46">
        <f>Table32[[#This Row],[Residential CLM $ Collected]]+Table32[[#This Row],[C&amp;I CLM $ Collected]]</f>
        <v>4.7508929999999934</v>
      </c>
      <c r="E136" s="39">
        <f>Table32[[#This Row],[CLM $ Collected ]]/'[1]1.) CLM Reference'!$B$4</f>
        <v>4.4884597618207144E-8</v>
      </c>
      <c r="F136" s="40">
        <f>Table32[[#This Row],[Residential Incentive Disbursements]]+Table32[[#This Row],[C&amp;I Incentive Disbursements]]</f>
        <v>0</v>
      </c>
      <c r="G136" s="39">
        <f>Table32[[#This Row],[Incentive Disbursements]]/'[1]1.) CLM Reference'!$B$5</f>
        <v>0</v>
      </c>
      <c r="H136" s="40">
        <v>0</v>
      </c>
      <c r="I136" s="39">
        <f>Table32[[#This Row],[Residential CLM $ Collected]]/'[1]1.) CLM Reference'!$B$4</f>
        <v>0</v>
      </c>
      <c r="J136" s="40">
        <v>0</v>
      </c>
      <c r="K136" s="39">
        <f>Table32[[#This Row],[Residential Incentive Disbursements]]/'[1]1.) CLM Reference'!$B$5</f>
        <v>0</v>
      </c>
      <c r="L136" s="40">
        <v>4.7508929999999934</v>
      </c>
      <c r="M136" s="39">
        <f>Table32[[#This Row],[C&amp;I CLM $ Collected]]/'[1]1.) CLM Reference'!$B$4</f>
        <v>4.4884597618207144E-8</v>
      </c>
      <c r="N136" s="40">
        <v>0</v>
      </c>
      <c r="O136" s="45">
        <f>Table32[[#This Row],[C&amp;I Incentive Disbursements]]/'[1]1.) CLM Reference'!$B$5</f>
        <v>0</v>
      </c>
    </row>
    <row r="137" spans="1:15" x14ac:dyDescent="0.25">
      <c r="A137" s="47">
        <v>9005253500</v>
      </c>
      <c r="B137" t="s">
        <v>1840</v>
      </c>
      <c r="C137" t="s">
        <v>1774</v>
      </c>
      <c r="D137" s="46">
        <f>Table32[[#This Row],[Residential CLM $ Collected]]+Table32[[#This Row],[C&amp;I CLM $ Collected]]</f>
        <v>1.1351339999999943</v>
      </c>
      <c r="E137" s="39">
        <f>Table32[[#This Row],[CLM $ Collected ]]/'[1]1.) CLM Reference'!$B$4</f>
        <v>1.0724306532002671E-8</v>
      </c>
      <c r="F137" s="40">
        <f>Table32[[#This Row],[Residential Incentive Disbursements]]+Table32[[#This Row],[C&amp;I Incentive Disbursements]]</f>
        <v>0</v>
      </c>
      <c r="G137" s="39">
        <f>Table32[[#This Row],[Incentive Disbursements]]/'[1]1.) CLM Reference'!$B$5</f>
        <v>0</v>
      </c>
      <c r="H137" s="40">
        <v>0</v>
      </c>
      <c r="I137" s="39">
        <f>Table32[[#This Row],[Residential CLM $ Collected]]/'[1]1.) CLM Reference'!$B$4</f>
        <v>0</v>
      </c>
      <c r="J137" s="40">
        <v>0</v>
      </c>
      <c r="K137" s="39">
        <f>Table32[[#This Row],[Residential Incentive Disbursements]]/'[1]1.) CLM Reference'!$B$5</f>
        <v>0</v>
      </c>
      <c r="L137" s="40">
        <v>1.1351339999999943</v>
      </c>
      <c r="M137" s="39">
        <f>Table32[[#This Row],[C&amp;I CLM $ Collected]]/'[1]1.) CLM Reference'!$B$4</f>
        <v>1.0724306532002671E-8</v>
      </c>
      <c r="N137" s="40">
        <v>0</v>
      </c>
      <c r="O137" s="45">
        <f>Table32[[#This Row],[C&amp;I Incentive Disbursements]]/'[1]1.) CLM Reference'!$B$5</f>
        <v>0</v>
      </c>
    </row>
    <row r="138" spans="1:15" x14ac:dyDescent="0.25">
      <c r="A138" s="47">
        <v>9003494100</v>
      </c>
      <c r="B138" t="s">
        <v>1839</v>
      </c>
      <c r="C138" t="s">
        <v>1774</v>
      </c>
      <c r="D138" s="46">
        <f>Table32[[#This Row],[Residential CLM $ Collected]]+Table32[[#This Row],[C&amp;I CLM $ Collected]]</f>
        <v>621093.07404899993</v>
      </c>
      <c r="E138" s="39">
        <f>Table32[[#This Row],[CLM $ Collected ]]/'[1]1.) CLM Reference'!$B$4</f>
        <v>5.8678468894468334E-3</v>
      </c>
      <c r="F138" s="40">
        <f>Table32[[#This Row],[Residential Incentive Disbursements]]+Table32[[#This Row],[C&amp;I Incentive Disbursements]]</f>
        <v>1298836.4312</v>
      </c>
      <c r="G138" s="39">
        <f>Table32[[#This Row],[Incentive Disbursements]]/'[1]1.) CLM Reference'!$B$5</f>
        <v>1.4647918062913332E-2</v>
      </c>
      <c r="H138" s="40">
        <v>0</v>
      </c>
      <c r="I138" s="39">
        <f>Table32[[#This Row],[Residential CLM $ Collected]]/'[1]1.) CLM Reference'!$B$4</f>
        <v>0</v>
      </c>
      <c r="J138" s="40">
        <v>0</v>
      </c>
      <c r="K138" s="39">
        <f>Table32[[#This Row],[Residential Incentive Disbursements]]/'[1]1.) CLM Reference'!$B$5</f>
        <v>0</v>
      </c>
      <c r="L138" s="40">
        <v>621093.07404899993</v>
      </c>
      <c r="M138" s="39">
        <f>Table32[[#This Row],[C&amp;I CLM $ Collected]]/'[1]1.) CLM Reference'!$B$4</f>
        <v>5.8678468894468334E-3</v>
      </c>
      <c r="N138" s="40">
        <v>1298836.4312</v>
      </c>
      <c r="O138" s="45">
        <f>Table32[[#This Row],[C&amp;I Incentive Disbursements]]/'[1]1.) CLM Reference'!$B$5</f>
        <v>1.4647918062913332E-2</v>
      </c>
    </row>
    <row r="139" spans="1:15" x14ac:dyDescent="0.25">
      <c r="A139" s="47">
        <v>9003494400</v>
      </c>
      <c r="B139" t="s">
        <v>1839</v>
      </c>
      <c r="C139" t="s">
        <v>1774</v>
      </c>
      <c r="D139" s="46">
        <f>Table32[[#This Row],[Residential CLM $ Collected]]+Table32[[#This Row],[C&amp;I CLM $ Collected]]</f>
        <v>45.635562</v>
      </c>
      <c r="E139" s="39">
        <f>Table32[[#This Row],[CLM $ Collected ]]/'[1]1.) CLM Reference'!$B$4</f>
        <v>4.3114712064673885E-7</v>
      </c>
      <c r="F139" s="40">
        <f>Table32[[#This Row],[Residential Incentive Disbursements]]+Table32[[#This Row],[C&amp;I Incentive Disbursements]]</f>
        <v>0</v>
      </c>
      <c r="G139" s="39">
        <f>Table32[[#This Row],[Incentive Disbursements]]/'[1]1.) CLM Reference'!$B$5</f>
        <v>0</v>
      </c>
      <c r="H139" s="40">
        <v>0</v>
      </c>
      <c r="I139" s="39">
        <f>Table32[[#This Row],[Residential CLM $ Collected]]/'[1]1.) CLM Reference'!$B$4</f>
        <v>0</v>
      </c>
      <c r="J139" s="40">
        <v>0</v>
      </c>
      <c r="K139" s="39">
        <f>Table32[[#This Row],[Residential Incentive Disbursements]]/'[1]1.) CLM Reference'!$B$5</f>
        <v>0</v>
      </c>
      <c r="L139" s="40">
        <v>45.635562</v>
      </c>
      <c r="M139" s="39">
        <f>Table32[[#This Row],[C&amp;I CLM $ Collected]]/'[1]1.) CLM Reference'!$B$4</f>
        <v>4.3114712064673885E-7</v>
      </c>
      <c r="N139" s="40">
        <v>0</v>
      </c>
      <c r="O139" s="45">
        <f>Table32[[#This Row],[C&amp;I Incentive Disbursements]]/'[1]1.) CLM Reference'!$B$5</f>
        <v>0</v>
      </c>
    </row>
    <row r="140" spans="1:15" x14ac:dyDescent="0.25">
      <c r="A140" s="47">
        <v>9001230100</v>
      </c>
      <c r="B140" t="s">
        <v>1838</v>
      </c>
      <c r="C140" t="s">
        <v>1774</v>
      </c>
      <c r="D140" s="46">
        <f>Table32[[#This Row],[Residential CLM $ Collected]]+Table32[[#This Row],[C&amp;I CLM $ Collected]]</f>
        <v>218474.47421099941</v>
      </c>
      <c r="E140" s="39">
        <f>Table32[[#This Row],[CLM $ Collected ]]/'[1]1.) CLM Reference'!$B$4</f>
        <v>2.0640622436266395E-3</v>
      </c>
      <c r="F140" s="40">
        <f>Table32[[#This Row],[Residential Incentive Disbursements]]+Table32[[#This Row],[C&amp;I Incentive Disbursements]]</f>
        <v>40260.22</v>
      </c>
      <c r="G140" s="39">
        <f>Table32[[#This Row],[Incentive Disbursements]]/'[1]1.) CLM Reference'!$B$5</f>
        <v>4.540436267328999E-4</v>
      </c>
      <c r="H140" s="40">
        <v>0</v>
      </c>
      <c r="I140" s="39">
        <f>Table32[[#This Row],[Residential CLM $ Collected]]/'[1]1.) CLM Reference'!$B$4</f>
        <v>0</v>
      </c>
      <c r="J140" s="40">
        <v>0</v>
      </c>
      <c r="K140" s="39">
        <f>Table32[[#This Row],[Residential Incentive Disbursements]]/'[1]1.) CLM Reference'!$B$5</f>
        <v>0</v>
      </c>
      <c r="L140" s="40">
        <v>218474.47421099941</v>
      </c>
      <c r="M140" s="39">
        <f>Table32[[#This Row],[C&amp;I CLM $ Collected]]/'[1]1.) CLM Reference'!$B$4</f>
        <v>2.0640622436266395E-3</v>
      </c>
      <c r="N140" s="40">
        <v>40260.22</v>
      </c>
      <c r="O140" s="45">
        <f>Table32[[#This Row],[C&amp;I Incentive Disbursements]]/'[1]1.) CLM Reference'!$B$5</f>
        <v>4.540436267328999E-4</v>
      </c>
    </row>
    <row r="141" spans="1:15" x14ac:dyDescent="0.25">
      <c r="A141" s="47">
        <v>9001230200</v>
      </c>
      <c r="B141" t="s">
        <v>1838</v>
      </c>
      <c r="C141" t="s">
        <v>1774</v>
      </c>
      <c r="D141" s="46">
        <f>Table32[[#This Row],[Residential CLM $ Collected]]+Table32[[#This Row],[C&amp;I CLM $ Collected]]</f>
        <v>20.80663199999994</v>
      </c>
      <c r="E141" s="39">
        <f>Table32[[#This Row],[CLM $ Collected ]]/'[1]1.) CLM Reference'!$B$4</f>
        <v>1.9657300324593946E-7</v>
      </c>
      <c r="F141" s="40">
        <f>Table32[[#This Row],[Residential Incentive Disbursements]]+Table32[[#This Row],[C&amp;I Incentive Disbursements]]</f>
        <v>0</v>
      </c>
      <c r="G141" s="39">
        <f>Table32[[#This Row],[Incentive Disbursements]]/'[1]1.) CLM Reference'!$B$5</f>
        <v>0</v>
      </c>
      <c r="H141" s="40">
        <v>0</v>
      </c>
      <c r="I141" s="39">
        <f>Table32[[#This Row],[Residential CLM $ Collected]]/'[1]1.) CLM Reference'!$B$4</f>
        <v>0</v>
      </c>
      <c r="J141" s="40">
        <v>0</v>
      </c>
      <c r="K141" s="39">
        <f>Table32[[#This Row],[Residential Incentive Disbursements]]/'[1]1.) CLM Reference'!$B$5</f>
        <v>0</v>
      </c>
      <c r="L141" s="40">
        <v>20.80663199999994</v>
      </c>
      <c r="M141" s="39">
        <f>Table32[[#This Row],[C&amp;I CLM $ Collected]]/'[1]1.) CLM Reference'!$B$4</f>
        <v>1.9657300324593946E-7</v>
      </c>
      <c r="N141" s="40">
        <v>0</v>
      </c>
      <c r="O141" s="45">
        <f>Table32[[#This Row],[C&amp;I Incentive Disbursements]]/'[1]1.) CLM Reference'!$B$5</f>
        <v>0</v>
      </c>
    </row>
    <row r="142" spans="1:15" x14ac:dyDescent="0.25">
      <c r="A142" s="47">
        <v>9005425600</v>
      </c>
      <c r="B142" t="s">
        <v>1837</v>
      </c>
      <c r="C142" t="s">
        <v>1774</v>
      </c>
      <c r="D142" s="46">
        <f>Table32[[#This Row],[Residential CLM $ Collected]]+Table32[[#This Row],[C&amp;I CLM $ Collected]]</f>
        <v>2178.8857439999942</v>
      </c>
      <c r="E142" s="39">
        <f>Table32[[#This Row],[CLM $ Collected ]]/'[1]1.) CLM Reference'!$B$4</f>
        <v>2.0585268890603888E-5</v>
      </c>
      <c r="F142" s="40">
        <f>Table32[[#This Row],[Residential Incentive Disbursements]]+Table32[[#This Row],[C&amp;I Incentive Disbursements]]</f>
        <v>15581.5</v>
      </c>
      <c r="G142" s="39">
        <f>Table32[[#This Row],[Incentive Disbursements]]/'[1]1.) CLM Reference'!$B$5</f>
        <v>1.7572384775688457E-4</v>
      </c>
      <c r="H142" s="40">
        <v>0</v>
      </c>
      <c r="I142" s="39">
        <f>Table32[[#This Row],[Residential CLM $ Collected]]/'[1]1.) CLM Reference'!$B$4</f>
        <v>0</v>
      </c>
      <c r="J142" s="40">
        <v>0</v>
      </c>
      <c r="K142" s="39">
        <f>Table32[[#This Row],[Residential Incentive Disbursements]]/'[1]1.) CLM Reference'!$B$5</f>
        <v>0</v>
      </c>
      <c r="L142" s="40">
        <v>2178.8857439999942</v>
      </c>
      <c r="M142" s="39">
        <f>Table32[[#This Row],[C&amp;I CLM $ Collected]]/'[1]1.) CLM Reference'!$B$4</f>
        <v>2.0585268890603888E-5</v>
      </c>
      <c r="N142" s="40">
        <v>15581.5</v>
      </c>
      <c r="O142" s="45">
        <f>Table32[[#This Row],[C&amp;I Incentive Disbursements]]/'[1]1.) CLM Reference'!$B$5</f>
        <v>1.7572384775688457E-4</v>
      </c>
    </row>
    <row r="143" spans="1:15" x14ac:dyDescent="0.25">
      <c r="A143" s="47">
        <v>9005260200</v>
      </c>
      <c r="B143" t="s">
        <v>1836</v>
      </c>
      <c r="C143" t="s">
        <v>1774</v>
      </c>
      <c r="D143" s="46">
        <f>Table32[[#This Row],[Residential CLM $ Collected]]+Table32[[#This Row],[C&amp;I CLM $ Collected]]</f>
        <v>318212.24519699998</v>
      </c>
      <c r="E143" s="39">
        <f>Table32[[#This Row],[CLM $ Collected ]]/'[1]1.) CLM Reference'!$B$4</f>
        <v>3.0063460875363076E-3</v>
      </c>
      <c r="F143" s="40">
        <f>Table32[[#This Row],[Residential Incentive Disbursements]]+Table32[[#This Row],[C&amp;I Incentive Disbursements]]</f>
        <v>324911.52</v>
      </c>
      <c r="G143" s="39">
        <f>Table32[[#This Row],[Incentive Disbursements]]/'[1]1.) CLM Reference'!$B$5</f>
        <v>3.6642622645405103E-3</v>
      </c>
      <c r="H143" s="40">
        <v>1665.6191999999999</v>
      </c>
      <c r="I143" s="39">
        <f>Table32[[#This Row],[Residential CLM $ Collected]]/'[1]1.) CLM Reference'!$B$4</f>
        <v>1.5736125308896702E-5</v>
      </c>
      <c r="J143" s="40">
        <v>0</v>
      </c>
      <c r="K143" s="39">
        <f>Table32[[#This Row],[Residential Incentive Disbursements]]/'[1]1.) CLM Reference'!$B$5</f>
        <v>0</v>
      </c>
      <c r="L143" s="40">
        <v>316546.62599699997</v>
      </c>
      <c r="M143" s="39">
        <f>Table32[[#This Row],[C&amp;I CLM $ Collected]]/'[1]1.) CLM Reference'!$B$4</f>
        <v>2.990609962227411E-3</v>
      </c>
      <c r="N143" s="40">
        <v>324911.52</v>
      </c>
      <c r="O143" s="45">
        <f>Table32[[#This Row],[C&amp;I Incentive Disbursements]]/'[1]1.) CLM Reference'!$B$5</f>
        <v>3.6642622645405103E-3</v>
      </c>
    </row>
    <row r="144" spans="1:15" x14ac:dyDescent="0.25">
      <c r="A144" s="47">
        <v>9011707100</v>
      </c>
      <c r="B144" t="s">
        <v>1835</v>
      </c>
      <c r="C144" t="s">
        <v>1774</v>
      </c>
      <c r="D144" s="46">
        <f>Table32[[#This Row],[Residential CLM $ Collected]]+Table32[[#This Row],[C&amp;I CLM $ Collected]]</f>
        <v>40501.24432199994</v>
      </c>
      <c r="E144" s="39">
        <f>Table32[[#This Row],[CLM $ Collected ]]/'[1]1.) CLM Reference'!$B$4</f>
        <v>3.826400751247537E-4</v>
      </c>
      <c r="F144" s="40">
        <f>Table32[[#This Row],[Residential Incentive Disbursements]]+Table32[[#This Row],[C&amp;I Incentive Disbursements]]</f>
        <v>70072.339999999895</v>
      </c>
      <c r="G144" s="39">
        <f>Table32[[#This Row],[Incentive Disbursements]]/'[1]1.) CLM Reference'!$B$5</f>
        <v>7.9025647120807585E-4</v>
      </c>
      <c r="H144" s="40">
        <v>0</v>
      </c>
      <c r="I144" s="39">
        <f>Table32[[#This Row],[Residential CLM $ Collected]]/'[1]1.) CLM Reference'!$B$4</f>
        <v>0</v>
      </c>
      <c r="J144" s="40">
        <v>0</v>
      </c>
      <c r="K144" s="39">
        <f>Table32[[#This Row],[Residential Incentive Disbursements]]/'[1]1.) CLM Reference'!$B$5</f>
        <v>0</v>
      </c>
      <c r="L144" s="40">
        <v>40501.24432199994</v>
      </c>
      <c r="M144" s="39">
        <f>Table32[[#This Row],[C&amp;I CLM $ Collected]]/'[1]1.) CLM Reference'!$B$4</f>
        <v>3.826400751247537E-4</v>
      </c>
      <c r="N144" s="40">
        <v>70072.339999999895</v>
      </c>
      <c r="O144" s="45">
        <f>Table32[[#This Row],[C&amp;I Incentive Disbursements]]/'[1]1.) CLM Reference'!$B$5</f>
        <v>7.9025647120807585E-4</v>
      </c>
    </row>
    <row r="145" spans="1:15" x14ac:dyDescent="0.25">
      <c r="A145" s="47">
        <v>9001042800</v>
      </c>
      <c r="B145" t="s">
        <v>1834</v>
      </c>
      <c r="C145" t="s">
        <v>1774</v>
      </c>
      <c r="D145" s="46">
        <f>Table32[[#This Row],[Residential CLM $ Collected]]+Table32[[#This Row],[C&amp;I CLM $ Collected]]</f>
        <v>911845.23821999994</v>
      </c>
      <c r="E145" s="39">
        <f>Table32[[#This Row],[CLM $ Collected ]]/'[1]1.) CLM Reference'!$B$4</f>
        <v>8.6147607634150022E-3</v>
      </c>
      <c r="F145" s="40">
        <f>Table32[[#This Row],[Residential Incentive Disbursements]]+Table32[[#This Row],[C&amp;I Incentive Disbursements]]</f>
        <v>745654.47359999898</v>
      </c>
      <c r="G145" s="39">
        <f>Table32[[#This Row],[Incentive Disbursements]]/'[1]1.) CLM Reference'!$B$5</f>
        <v>8.4092849339361501E-3</v>
      </c>
      <c r="H145" s="40">
        <v>0</v>
      </c>
      <c r="I145" s="39">
        <f>Table32[[#This Row],[Residential CLM $ Collected]]/'[1]1.) CLM Reference'!$B$4</f>
        <v>0</v>
      </c>
      <c r="J145" s="40">
        <v>0</v>
      </c>
      <c r="K145" s="39">
        <f>Table32[[#This Row],[Residential Incentive Disbursements]]/'[1]1.) CLM Reference'!$B$5</f>
        <v>0</v>
      </c>
      <c r="L145" s="40">
        <v>911845.23821999994</v>
      </c>
      <c r="M145" s="39">
        <f>Table32[[#This Row],[C&amp;I CLM $ Collected]]/'[1]1.) CLM Reference'!$B$4</f>
        <v>8.6147607634150022E-3</v>
      </c>
      <c r="N145" s="40">
        <v>745654.47359999898</v>
      </c>
      <c r="O145" s="45">
        <f>Table32[[#This Row],[C&amp;I Incentive Disbursements]]/'[1]1.) CLM Reference'!$B$5</f>
        <v>8.4092849339361501E-3</v>
      </c>
    </row>
    <row r="146" spans="1:15" x14ac:dyDescent="0.25">
      <c r="A146" s="47">
        <v>9001043000</v>
      </c>
      <c r="B146" t="s">
        <v>1834</v>
      </c>
      <c r="C146" t="s">
        <v>1774</v>
      </c>
      <c r="D146" s="46">
        <f>Table32[[#This Row],[Residential CLM $ Collected]]+Table32[[#This Row],[C&amp;I CLM $ Collected]]</f>
        <v>0.78302699999999426</v>
      </c>
      <c r="E146" s="39">
        <f>Table32[[#This Row],[CLM $ Collected ]]/'[1]1.) CLM Reference'!$B$4</f>
        <v>7.3977359244234031E-9</v>
      </c>
      <c r="F146" s="40">
        <f>Table32[[#This Row],[Residential Incentive Disbursements]]+Table32[[#This Row],[C&amp;I Incentive Disbursements]]</f>
        <v>0</v>
      </c>
      <c r="G146" s="39">
        <f>Table32[[#This Row],[Incentive Disbursements]]/'[1]1.) CLM Reference'!$B$5</f>
        <v>0</v>
      </c>
      <c r="H146" s="40">
        <v>0</v>
      </c>
      <c r="I146" s="39">
        <f>Table32[[#This Row],[Residential CLM $ Collected]]/'[1]1.) CLM Reference'!$B$4</f>
        <v>0</v>
      </c>
      <c r="J146" s="40">
        <v>0</v>
      </c>
      <c r="K146" s="39">
        <f>Table32[[#This Row],[Residential Incentive Disbursements]]/'[1]1.) CLM Reference'!$B$5</f>
        <v>0</v>
      </c>
      <c r="L146" s="40">
        <v>0.78302699999999426</v>
      </c>
      <c r="M146" s="39">
        <f>Table32[[#This Row],[C&amp;I CLM $ Collected]]/'[1]1.) CLM Reference'!$B$4</f>
        <v>7.3977359244234031E-9</v>
      </c>
      <c r="N146" s="40">
        <v>0</v>
      </c>
      <c r="O146" s="45">
        <f>Table32[[#This Row],[C&amp;I Incentive Disbursements]]/'[1]1.) CLM Reference'!$B$5</f>
        <v>0</v>
      </c>
    </row>
    <row r="147" spans="1:15" x14ac:dyDescent="0.25">
      <c r="A147" s="47">
        <v>9001043500</v>
      </c>
      <c r="B147" t="s">
        <v>1834</v>
      </c>
      <c r="C147" t="s">
        <v>1774</v>
      </c>
      <c r="D147" s="46">
        <f>Table32[[#This Row],[Residential CLM $ Collected]]+Table32[[#This Row],[C&amp;I CLM $ Collected]]</f>
        <v>8.722728</v>
      </c>
      <c r="E147" s="39">
        <f>Table32[[#This Row],[CLM $ Collected ]]/'[1]1.) CLM Reference'!$B$4</f>
        <v>8.2408956887277672E-8</v>
      </c>
      <c r="F147" s="40">
        <f>Table32[[#This Row],[Residential Incentive Disbursements]]+Table32[[#This Row],[C&amp;I Incentive Disbursements]]</f>
        <v>0</v>
      </c>
      <c r="G147" s="39">
        <f>Table32[[#This Row],[Incentive Disbursements]]/'[1]1.) CLM Reference'!$B$5</f>
        <v>0</v>
      </c>
      <c r="H147" s="40">
        <v>0</v>
      </c>
      <c r="I147" s="39">
        <f>Table32[[#This Row],[Residential CLM $ Collected]]/'[1]1.) CLM Reference'!$B$4</f>
        <v>0</v>
      </c>
      <c r="J147" s="40">
        <v>0</v>
      </c>
      <c r="K147" s="39">
        <f>Table32[[#This Row],[Residential Incentive Disbursements]]/'[1]1.) CLM Reference'!$B$5</f>
        <v>0</v>
      </c>
      <c r="L147" s="40">
        <v>8.722728</v>
      </c>
      <c r="M147" s="39">
        <f>Table32[[#This Row],[C&amp;I CLM $ Collected]]/'[1]1.) CLM Reference'!$B$4</f>
        <v>8.2408956887277672E-8</v>
      </c>
      <c r="N147" s="40">
        <v>0</v>
      </c>
      <c r="O147" s="45">
        <f>Table32[[#This Row],[C&amp;I Incentive Disbursements]]/'[1]1.) CLM Reference'!$B$5</f>
        <v>0</v>
      </c>
    </row>
    <row r="148" spans="1:15" x14ac:dyDescent="0.25">
      <c r="A148" s="47">
        <v>9011660101</v>
      </c>
      <c r="B148" t="s">
        <v>1833</v>
      </c>
      <c r="C148" t="s">
        <v>1774</v>
      </c>
      <c r="D148" s="46">
        <f>Table32[[#This Row],[Residential CLM $ Collected]]+Table32[[#This Row],[C&amp;I CLM $ Collected]]</f>
        <v>27248.990894999999</v>
      </c>
      <c r="E148" s="39">
        <f>Table32[[#This Row],[CLM $ Collected ]]/'[1]1.) CLM Reference'!$B$4</f>
        <v>2.5743791574010756E-4</v>
      </c>
      <c r="F148" s="40">
        <f>Table32[[#This Row],[Residential Incentive Disbursements]]+Table32[[#This Row],[C&amp;I Incentive Disbursements]]</f>
        <v>1562.8</v>
      </c>
      <c r="G148" s="39">
        <f>Table32[[#This Row],[Incentive Disbursements]]/'[1]1.) CLM Reference'!$B$5</f>
        <v>1.7624826189677452E-5</v>
      </c>
      <c r="H148" s="40">
        <v>0</v>
      </c>
      <c r="I148" s="39">
        <f>Table32[[#This Row],[Residential CLM $ Collected]]/'[1]1.) CLM Reference'!$B$4</f>
        <v>0</v>
      </c>
      <c r="J148" s="40">
        <v>0</v>
      </c>
      <c r="K148" s="39">
        <f>Table32[[#This Row],[Residential Incentive Disbursements]]/'[1]1.) CLM Reference'!$B$5</f>
        <v>0</v>
      </c>
      <c r="L148" s="40">
        <v>27248.990894999999</v>
      </c>
      <c r="M148" s="39">
        <f>Table32[[#This Row],[C&amp;I CLM $ Collected]]/'[1]1.) CLM Reference'!$B$4</f>
        <v>2.5743791574010756E-4</v>
      </c>
      <c r="N148" s="40">
        <v>1562.8</v>
      </c>
      <c r="O148" s="45">
        <f>Table32[[#This Row],[C&amp;I Incentive Disbursements]]/'[1]1.) CLM Reference'!$B$5</f>
        <v>1.7624826189677452E-5</v>
      </c>
    </row>
    <row r="149" spans="1:15" x14ac:dyDescent="0.25">
      <c r="A149" s="47">
        <v>9007670100</v>
      </c>
      <c r="B149" t="s">
        <v>1832</v>
      </c>
      <c r="C149" t="s">
        <v>1774</v>
      </c>
      <c r="D149" s="46">
        <f>Table32[[#This Row],[Residential CLM $ Collected]]+Table32[[#This Row],[C&amp;I CLM $ Collected]]</f>
        <v>693.18188099999429</v>
      </c>
      <c r="E149" s="39">
        <f>Table32[[#This Row],[CLM $ Collected ]]/'[1]1.) CLM Reference'!$B$4</f>
        <v>6.5489140262507979E-6</v>
      </c>
      <c r="F149" s="40">
        <f>Table32[[#This Row],[Residential Incentive Disbursements]]+Table32[[#This Row],[C&amp;I Incentive Disbursements]]</f>
        <v>0</v>
      </c>
      <c r="G149" s="39">
        <f>Table32[[#This Row],[Incentive Disbursements]]/'[1]1.) CLM Reference'!$B$5</f>
        <v>0</v>
      </c>
      <c r="H149" s="40">
        <v>0</v>
      </c>
      <c r="I149" s="39">
        <f>Table32[[#This Row],[Residential CLM $ Collected]]/'[1]1.) CLM Reference'!$B$4</f>
        <v>0</v>
      </c>
      <c r="J149" s="40">
        <v>0</v>
      </c>
      <c r="K149" s="39">
        <f>Table32[[#This Row],[Residential Incentive Disbursements]]/'[1]1.) CLM Reference'!$B$5</f>
        <v>0</v>
      </c>
      <c r="L149" s="40">
        <v>693.18188099999429</v>
      </c>
      <c r="M149" s="39">
        <f>Table32[[#This Row],[C&amp;I CLM $ Collected]]/'[1]1.) CLM Reference'!$B$4</f>
        <v>6.5489140262507979E-6</v>
      </c>
      <c r="N149" s="40">
        <v>0</v>
      </c>
      <c r="O149" s="45">
        <f>Table32[[#This Row],[C&amp;I Incentive Disbursements]]/'[1]1.) CLM Reference'!$B$5</f>
        <v>0</v>
      </c>
    </row>
    <row r="150" spans="1:15" x14ac:dyDescent="0.25">
      <c r="A150" s="47">
        <v>9007670200</v>
      </c>
      <c r="B150" t="s">
        <v>1832</v>
      </c>
      <c r="C150" t="s">
        <v>1774</v>
      </c>
      <c r="D150" s="46">
        <f>Table32[[#This Row],[Residential CLM $ Collected]]+Table32[[#This Row],[C&amp;I CLM $ Collected]]</f>
        <v>78812.94953699944</v>
      </c>
      <c r="E150" s="39">
        <f>Table32[[#This Row],[CLM $ Collected ]]/'[1]1.) CLM Reference'!$B$4</f>
        <v>7.4459423251003326E-4</v>
      </c>
      <c r="F150" s="40">
        <f>Table32[[#This Row],[Residential Incentive Disbursements]]+Table32[[#This Row],[C&amp;I Incentive Disbursements]]</f>
        <v>87342.8</v>
      </c>
      <c r="G150" s="39">
        <f>Table32[[#This Row],[Incentive Disbursements]]/'[1]1.) CLM Reference'!$B$5</f>
        <v>9.8502794274363953E-4</v>
      </c>
      <c r="H150" s="40">
        <v>0</v>
      </c>
      <c r="I150" s="39">
        <f>Table32[[#This Row],[Residential CLM $ Collected]]/'[1]1.) CLM Reference'!$B$4</f>
        <v>0</v>
      </c>
      <c r="J150" s="40">
        <v>0</v>
      </c>
      <c r="K150" s="39">
        <f>Table32[[#This Row],[Residential Incentive Disbursements]]/'[1]1.) CLM Reference'!$B$5</f>
        <v>0</v>
      </c>
      <c r="L150" s="40">
        <v>78812.94953699944</v>
      </c>
      <c r="M150" s="39">
        <f>Table32[[#This Row],[C&amp;I CLM $ Collected]]/'[1]1.) CLM Reference'!$B$4</f>
        <v>7.4459423251003326E-4</v>
      </c>
      <c r="N150" s="40">
        <v>87342.8</v>
      </c>
      <c r="O150" s="45">
        <f>Table32[[#This Row],[C&amp;I Incentive Disbursements]]/'[1]1.) CLM Reference'!$B$5</f>
        <v>9.8502794274363953E-4</v>
      </c>
    </row>
    <row r="151" spans="1:15" x14ac:dyDescent="0.25">
      <c r="A151" s="47">
        <v>9009346101</v>
      </c>
      <c r="B151" t="s">
        <v>1831</v>
      </c>
      <c r="C151" t="s">
        <v>1774</v>
      </c>
      <c r="D151" s="46">
        <f>Table32[[#This Row],[Residential CLM $ Collected]]+Table32[[#This Row],[C&amp;I CLM $ Collected]]</f>
        <v>92719.921833</v>
      </c>
      <c r="E151" s="39">
        <f>Table32[[#This Row],[CLM $ Collected ]]/'[1]1.) CLM Reference'!$B$4</f>
        <v>8.7598192227562898E-4</v>
      </c>
      <c r="F151" s="40">
        <f>Table32[[#This Row],[Residential Incentive Disbursements]]+Table32[[#This Row],[C&amp;I Incentive Disbursements]]</f>
        <v>132887.5</v>
      </c>
      <c r="G151" s="39">
        <f>Table32[[#This Row],[Incentive Disbursements]]/'[1]1.) CLM Reference'!$B$5</f>
        <v>1.4986684734327887E-3</v>
      </c>
      <c r="H151" s="40">
        <v>0</v>
      </c>
      <c r="I151" s="39">
        <f>Table32[[#This Row],[Residential CLM $ Collected]]/'[1]1.) CLM Reference'!$B$4</f>
        <v>0</v>
      </c>
      <c r="J151" s="40">
        <v>0</v>
      </c>
      <c r="K151" s="39">
        <f>Table32[[#This Row],[Residential Incentive Disbursements]]/'[1]1.) CLM Reference'!$B$5</f>
        <v>0</v>
      </c>
      <c r="L151" s="40">
        <v>92719.921833</v>
      </c>
      <c r="M151" s="39">
        <f>Table32[[#This Row],[C&amp;I CLM $ Collected]]/'[1]1.) CLM Reference'!$B$4</f>
        <v>8.7598192227562898E-4</v>
      </c>
      <c r="N151" s="40">
        <v>132887.5</v>
      </c>
      <c r="O151" s="45">
        <f>Table32[[#This Row],[C&amp;I Incentive Disbursements]]/'[1]1.) CLM Reference'!$B$5</f>
        <v>1.4986684734327887E-3</v>
      </c>
    </row>
    <row r="152" spans="1:15" x14ac:dyDescent="0.25">
      <c r="A152" s="47">
        <v>9015907100</v>
      </c>
      <c r="B152" t="s">
        <v>1830</v>
      </c>
      <c r="C152" t="s">
        <v>1774</v>
      </c>
      <c r="D152" s="46">
        <f>Table32[[#This Row],[Residential CLM $ Collected]]+Table32[[#This Row],[C&amp;I CLM $ Collected]]</f>
        <v>172226.05325099942</v>
      </c>
      <c r="E152" s="39">
        <f>Table32[[#This Row],[CLM $ Collected ]]/'[1]1.) CLM Reference'!$B$4</f>
        <v>1.6271250688119131E-3</v>
      </c>
      <c r="F152" s="40">
        <f>Table32[[#This Row],[Residential Incentive Disbursements]]+Table32[[#This Row],[C&amp;I Incentive Disbursements]]</f>
        <v>9240.25</v>
      </c>
      <c r="G152" s="39">
        <f>Table32[[#This Row],[Incentive Disbursements]]/'[1]1.) CLM Reference'!$B$5</f>
        <v>1.0420898400253844E-4</v>
      </c>
      <c r="H152" s="40">
        <v>0</v>
      </c>
      <c r="I152" s="39">
        <f>Table32[[#This Row],[Residential CLM $ Collected]]/'[1]1.) CLM Reference'!$B$4</f>
        <v>0</v>
      </c>
      <c r="J152" s="40">
        <v>0</v>
      </c>
      <c r="K152" s="39">
        <f>Table32[[#This Row],[Residential Incentive Disbursements]]/'[1]1.) CLM Reference'!$B$5</f>
        <v>0</v>
      </c>
      <c r="L152" s="40">
        <v>172226.05325099942</v>
      </c>
      <c r="M152" s="39">
        <f>Table32[[#This Row],[C&amp;I CLM $ Collected]]/'[1]1.) CLM Reference'!$B$4</f>
        <v>1.6271250688119131E-3</v>
      </c>
      <c r="N152" s="40">
        <v>9240.25</v>
      </c>
      <c r="O152" s="45">
        <f>Table32[[#This Row],[C&amp;I Incentive Disbursements]]/'[1]1.) CLM Reference'!$B$5</f>
        <v>1.0420898400253844E-4</v>
      </c>
    </row>
    <row r="153" spans="1:15" x14ac:dyDescent="0.25">
      <c r="A153" s="47">
        <v>9015907300</v>
      </c>
      <c r="B153" t="s">
        <v>1830</v>
      </c>
      <c r="C153" t="s">
        <v>1774</v>
      </c>
      <c r="D153" s="46">
        <f>Table32[[#This Row],[Residential CLM $ Collected]]+Table32[[#This Row],[C&amp;I CLM $ Collected]]</f>
        <v>165662.052444</v>
      </c>
      <c r="E153" s="39">
        <f>Table32[[#This Row],[CLM $ Collected ]]/'[1]1.) CLM Reference'!$B$4</f>
        <v>1.5651109306303636E-3</v>
      </c>
      <c r="F153" s="40">
        <f>Table32[[#This Row],[Residential Incentive Disbursements]]+Table32[[#This Row],[C&amp;I Incentive Disbursements]]</f>
        <v>325920.06160000002</v>
      </c>
      <c r="G153" s="39">
        <f>Table32[[#This Row],[Incentive Disbursements]]/'[1]1.) CLM Reference'!$B$5</f>
        <v>3.6756363177815258E-3</v>
      </c>
      <c r="H153" s="40">
        <v>0</v>
      </c>
      <c r="I153" s="39">
        <f>Table32[[#This Row],[Residential CLM $ Collected]]/'[1]1.) CLM Reference'!$B$4</f>
        <v>0</v>
      </c>
      <c r="J153" s="40">
        <v>0</v>
      </c>
      <c r="K153" s="39">
        <f>Table32[[#This Row],[Residential Incentive Disbursements]]/'[1]1.) CLM Reference'!$B$5</f>
        <v>0</v>
      </c>
      <c r="L153" s="40">
        <v>165662.052444</v>
      </c>
      <c r="M153" s="39">
        <f>Table32[[#This Row],[C&amp;I CLM $ Collected]]/'[1]1.) CLM Reference'!$B$4</f>
        <v>1.5651109306303636E-3</v>
      </c>
      <c r="N153" s="40">
        <v>325920.06160000002</v>
      </c>
      <c r="O153" s="45">
        <f>Table32[[#This Row],[C&amp;I Incentive Disbursements]]/'[1]1.) CLM Reference'!$B$5</f>
        <v>3.6756363177815258E-3</v>
      </c>
    </row>
    <row r="154" spans="1:15" x14ac:dyDescent="0.25">
      <c r="A154" s="47">
        <v>9003420600</v>
      </c>
      <c r="B154" t="s">
        <v>1829</v>
      </c>
      <c r="C154" t="s">
        <v>1774</v>
      </c>
      <c r="D154" s="46">
        <f>Table32[[#This Row],[Residential CLM $ Collected]]+Table32[[#This Row],[C&amp;I CLM $ Collected]]</f>
        <v>251629.061544</v>
      </c>
      <c r="E154" s="39">
        <f>Table32[[#This Row],[CLM $ Collected ]]/'[1]1.) CLM Reference'!$B$4</f>
        <v>2.3772939479903116E-3</v>
      </c>
      <c r="F154" s="40">
        <f>Table32[[#This Row],[Residential Incentive Disbursements]]+Table32[[#This Row],[C&amp;I Incentive Disbursements]]</f>
        <v>179420.45</v>
      </c>
      <c r="G154" s="39">
        <f>Table32[[#This Row],[Incentive Disbursements]]/'[1]1.) CLM Reference'!$B$5</f>
        <v>2.0234542143100294E-3</v>
      </c>
      <c r="H154" s="40">
        <v>0</v>
      </c>
      <c r="I154" s="39">
        <f>Table32[[#This Row],[Residential CLM $ Collected]]/'[1]1.) CLM Reference'!$B$4</f>
        <v>0</v>
      </c>
      <c r="J154" s="40">
        <v>0</v>
      </c>
      <c r="K154" s="39">
        <f>Table32[[#This Row],[Residential Incentive Disbursements]]/'[1]1.) CLM Reference'!$B$5</f>
        <v>0</v>
      </c>
      <c r="L154" s="40">
        <v>251629.061544</v>
      </c>
      <c r="M154" s="39">
        <f>Table32[[#This Row],[C&amp;I CLM $ Collected]]/'[1]1.) CLM Reference'!$B$4</f>
        <v>2.3772939479903116E-3</v>
      </c>
      <c r="N154" s="40">
        <v>179420.45</v>
      </c>
      <c r="O154" s="45">
        <f>Table32[[#This Row],[C&amp;I Incentive Disbursements]]/'[1]1.) CLM Reference'!$B$5</f>
        <v>2.0234542143100294E-3</v>
      </c>
    </row>
    <row r="155" spans="1:15" x14ac:dyDescent="0.25">
      <c r="A155" s="47">
        <v>9005425400</v>
      </c>
      <c r="B155" t="s">
        <v>1828</v>
      </c>
      <c r="C155" t="s">
        <v>1774</v>
      </c>
      <c r="D155" s="46">
        <f>Table32[[#This Row],[Residential CLM $ Collected]]+Table32[[#This Row],[C&amp;I CLM $ Collected]]</f>
        <v>29162.800736999998</v>
      </c>
      <c r="E155" s="39">
        <f>Table32[[#This Row],[CLM $ Collected ]]/'[1]1.) CLM Reference'!$B$4</f>
        <v>2.7551885014042652E-4</v>
      </c>
      <c r="F155" s="40">
        <f>Table32[[#This Row],[Residential Incentive Disbursements]]+Table32[[#This Row],[C&amp;I Incentive Disbursements]]</f>
        <v>25195.5</v>
      </c>
      <c r="G155" s="39">
        <f>Table32[[#This Row],[Incentive Disbursements]]/'[1]1.) CLM Reference'!$B$5</f>
        <v>2.8414788089455993E-4</v>
      </c>
      <c r="H155" s="40">
        <v>0</v>
      </c>
      <c r="I155" s="39">
        <f>Table32[[#This Row],[Residential CLM $ Collected]]/'[1]1.) CLM Reference'!$B$4</f>
        <v>0</v>
      </c>
      <c r="J155" s="40">
        <v>0</v>
      </c>
      <c r="K155" s="39">
        <f>Table32[[#This Row],[Residential Incentive Disbursements]]/'[1]1.) CLM Reference'!$B$5</f>
        <v>0</v>
      </c>
      <c r="L155" s="40">
        <v>29162.800736999998</v>
      </c>
      <c r="M155" s="39">
        <f>Table32[[#This Row],[C&amp;I CLM $ Collected]]/'[1]1.) CLM Reference'!$B$4</f>
        <v>2.7551885014042652E-4</v>
      </c>
      <c r="N155" s="40">
        <v>25195.5</v>
      </c>
      <c r="O155" s="45">
        <f>Table32[[#This Row],[C&amp;I Incentive Disbursements]]/'[1]1.) CLM Reference'!$B$5</f>
        <v>2.8414788089455993E-4</v>
      </c>
    </row>
    <row r="156" spans="1:15" x14ac:dyDescent="0.25">
      <c r="A156" s="47">
        <v>9015902500</v>
      </c>
      <c r="B156" t="s">
        <v>1827</v>
      </c>
      <c r="C156" t="s">
        <v>1774</v>
      </c>
      <c r="D156" s="46">
        <f>Table32[[#This Row],[Residential CLM $ Collected]]+Table32[[#This Row],[C&amp;I CLM $ Collected]]</f>
        <v>72589.913612999997</v>
      </c>
      <c r="E156" s="39">
        <f>Table32[[#This Row],[CLM $ Collected ]]/'[1]1.) CLM Reference'!$B$4</f>
        <v>6.8580139852864009E-4</v>
      </c>
      <c r="F156" s="40">
        <f>Table32[[#This Row],[Residential Incentive Disbursements]]+Table32[[#This Row],[C&amp;I Incentive Disbursements]]</f>
        <v>22249.200000000001</v>
      </c>
      <c r="G156" s="39">
        <f>Table32[[#This Row],[Incentive Disbursements]]/'[1]1.) CLM Reference'!$B$5</f>
        <v>2.5092032432772686E-4</v>
      </c>
      <c r="H156" s="40">
        <v>0</v>
      </c>
      <c r="I156" s="39">
        <f>Table32[[#This Row],[Residential CLM $ Collected]]/'[1]1.) CLM Reference'!$B$4</f>
        <v>0</v>
      </c>
      <c r="J156" s="40">
        <v>0</v>
      </c>
      <c r="K156" s="39">
        <f>Table32[[#This Row],[Residential Incentive Disbursements]]/'[1]1.) CLM Reference'!$B$5</f>
        <v>0</v>
      </c>
      <c r="L156" s="40">
        <v>72589.913612999997</v>
      </c>
      <c r="M156" s="39">
        <f>Table32[[#This Row],[C&amp;I CLM $ Collected]]/'[1]1.) CLM Reference'!$B$4</f>
        <v>6.8580139852864009E-4</v>
      </c>
      <c r="N156" s="40">
        <v>22249.200000000001</v>
      </c>
      <c r="O156" s="45">
        <f>Table32[[#This Row],[C&amp;I Incentive Disbursements]]/'[1]1.) CLM Reference'!$B$5</f>
        <v>2.5092032432772686E-4</v>
      </c>
    </row>
    <row r="157" spans="1:15" x14ac:dyDescent="0.25">
      <c r="A157" s="47">
        <v>9007560100</v>
      </c>
      <c r="B157" t="s">
        <v>1826</v>
      </c>
      <c r="C157" t="s">
        <v>1774</v>
      </c>
      <c r="D157" s="46">
        <f>Table32[[#This Row],[Residential CLM $ Collected]]+Table32[[#This Row],[C&amp;I CLM $ Collected]]</f>
        <v>69700.411871999997</v>
      </c>
      <c r="E157" s="39">
        <f>Table32[[#This Row],[CLM $ Collected ]]/'[1]1.) CLM Reference'!$B$4</f>
        <v>6.5850250483394011E-4</v>
      </c>
      <c r="F157" s="40">
        <f>Table32[[#This Row],[Residential Incentive Disbursements]]+Table32[[#This Row],[C&amp;I Incentive Disbursements]]</f>
        <v>74004.949999999895</v>
      </c>
      <c r="G157" s="39">
        <f>Table32[[#This Row],[Incentive Disbursements]]/'[1]1.) CLM Reference'!$B$5</f>
        <v>8.3460735917952934E-4</v>
      </c>
      <c r="H157" s="40">
        <v>0</v>
      </c>
      <c r="I157" s="39">
        <f>Table32[[#This Row],[Residential CLM $ Collected]]/'[1]1.) CLM Reference'!$B$4</f>
        <v>0</v>
      </c>
      <c r="J157" s="40">
        <v>0</v>
      </c>
      <c r="K157" s="39">
        <f>Table32[[#This Row],[Residential Incentive Disbursements]]/'[1]1.) CLM Reference'!$B$5</f>
        <v>0</v>
      </c>
      <c r="L157" s="40">
        <v>69700.411871999997</v>
      </c>
      <c r="M157" s="39">
        <f>Table32[[#This Row],[C&amp;I CLM $ Collected]]/'[1]1.) CLM Reference'!$B$4</f>
        <v>6.5850250483394011E-4</v>
      </c>
      <c r="N157" s="40">
        <v>74004.949999999895</v>
      </c>
      <c r="O157" s="45">
        <f>Table32[[#This Row],[C&amp;I Incentive Disbursements]]/'[1]1.) CLM Reference'!$B$5</f>
        <v>8.3460735917952934E-4</v>
      </c>
    </row>
    <row r="158" spans="1:15" x14ac:dyDescent="0.25">
      <c r="A158" s="47">
        <v>9011700100</v>
      </c>
      <c r="B158" t="s">
        <v>1825</v>
      </c>
      <c r="C158" t="s">
        <v>1774</v>
      </c>
      <c r="D158" s="46">
        <f>Table32[[#This Row],[Residential CLM $ Collected]]+Table32[[#This Row],[C&amp;I CLM $ Collected]]</f>
        <v>10735.945982999941</v>
      </c>
      <c r="E158" s="39">
        <f>Table32[[#This Row],[CLM $ Collected ]]/'[1]1.) CLM Reference'!$B$4</f>
        <v>1.0142906091502385E-4</v>
      </c>
      <c r="F158" s="40">
        <f>Table32[[#This Row],[Residential Incentive Disbursements]]+Table32[[#This Row],[C&amp;I Incentive Disbursements]]</f>
        <v>1549.3</v>
      </c>
      <c r="G158" s="39">
        <f>Table32[[#This Row],[Incentive Disbursements]]/'[1]1.) CLM Reference'!$B$5</f>
        <v>1.7472576923257792E-5</v>
      </c>
      <c r="H158" s="40">
        <v>0</v>
      </c>
      <c r="I158" s="39">
        <f>Table32[[#This Row],[Residential CLM $ Collected]]/'[1]1.) CLM Reference'!$B$4</f>
        <v>0</v>
      </c>
      <c r="J158" s="40">
        <v>0</v>
      </c>
      <c r="K158" s="39">
        <f>Table32[[#This Row],[Residential Incentive Disbursements]]/'[1]1.) CLM Reference'!$B$5</f>
        <v>0</v>
      </c>
      <c r="L158" s="40">
        <v>10735.945982999941</v>
      </c>
      <c r="M158" s="39">
        <f>Table32[[#This Row],[C&amp;I CLM $ Collected]]/'[1]1.) CLM Reference'!$B$4</f>
        <v>1.0142906091502385E-4</v>
      </c>
      <c r="N158" s="40">
        <v>1549.3</v>
      </c>
      <c r="O158" s="45">
        <f>Table32[[#This Row],[C&amp;I Incentive Disbursements]]/'[1]1.) CLM Reference'!$B$5</f>
        <v>1.7472576923257792E-5</v>
      </c>
    </row>
    <row r="159" spans="1:15" x14ac:dyDescent="0.25">
      <c r="A159" s="47">
        <v>9009347100</v>
      </c>
      <c r="B159" t="s">
        <v>1824</v>
      </c>
      <c r="C159" t="s">
        <v>1774</v>
      </c>
      <c r="D159" s="46">
        <f>Table32[[#This Row],[Residential CLM $ Collected]]+Table32[[#This Row],[C&amp;I CLM $ Collected]]</f>
        <v>28571.950449</v>
      </c>
      <c r="E159" s="39">
        <f>Table32[[#This Row],[CLM $ Collected ]]/'[1]1.) CLM Reference'!$B$4</f>
        <v>2.6993672538420032E-4</v>
      </c>
      <c r="F159" s="40">
        <f>Table32[[#This Row],[Residential Incentive Disbursements]]+Table32[[#This Row],[C&amp;I Incentive Disbursements]]</f>
        <v>91518.5</v>
      </c>
      <c r="G159" s="39">
        <f>Table32[[#This Row],[Incentive Disbursements]]/'[1]1.) CLM Reference'!$B$5</f>
        <v>1.0321203325057563E-3</v>
      </c>
      <c r="H159" s="40">
        <v>0</v>
      </c>
      <c r="I159" s="39">
        <f>Table32[[#This Row],[Residential CLM $ Collected]]/'[1]1.) CLM Reference'!$B$4</f>
        <v>0</v>
      </c>
      <c r="J159" s="40">
        <v>0</v>
      </c>
      <c r="K159" s="39">
        <f>Table32[[#This Row],[Residential Incentive Disbursements]]/'[1]1.) CLM Reference'!$B$5</f>
        <v>0</v>
      </c>
      <c r="L159" s="40">
        <v>28571.950449</v>
      </c>
      <c r="M159" s="39">
        <f>Table32[[#This Row],[C&amp;I CLM $ Collected]]/'[1]1.) CLM Reference'!$B$4</f>
        <v>2.6993672538420032E-4</v>
      </c>
      <c r="N159" s="40">
        <v>91518.5</v>
      </c>
      <c r="O159" s="45">
        <f>Table32[[#This Row],[C&amp;I Incentive Disbursements]]/'[1]1.) CLM Reference'!$B$5</f>
        <v>1.0321203325057563E-3</v>
      </c>
    </row>
    <row r="160" spans="1:15" x14ac:dyDescent="0.25">
      <c r="A160" s="47">
        <v>9015903100</v>
      </c>
      <c r="B160" t="s">
        <v>1823</v>
      </c>
      <c r="C160" t="s">
        <v>1774</v>
      </c>
      <c r="D160" s="46">
        <f>Table32[[#This Row],[Residential CLM $ Collected]]+Table32[[#This Row],[C&amp;I CLM $ Collected]]</f>
        <v>277422.25612499996</v>
      </c>
      <c r="E160" s="39">
        <f>Table32[[#This Row],[CLM $ Collected ]]/'[1]1.) CLM Reference'!$B$4</f>
        <v>2.6209780638094442E-3</v>
      </c>
      <c r="F160" s="40">
        <f>Table32[[#This Row],[Residential Incentive Disbursements]]+Table32[[#This Row],[C&amp;I Incentive Disbursements]]</f>
        <v>52831.059999999903</v>
      </c>
      <c r="G160" s="39">
        <f>Table32[[#This Row],[Incentive Disbursements]]/'[1]1.) CLM Reference'!$B$5</f>
        <v>5.9581408364244883E-4</v>
      </c>
      <c r="H160" s="40">
        <v>0</v>
      </c>
      <c r="I160" s="39">
        <f>Table32[[#This Row],[Residential CLM $ Collected]]/'[1]1.) CLM Reference'!$B$4</f>
        <v>0</v>
      </c>
      <c r="J160" s="40">
        <v>0</v>
      </c>
      <c r="K160" s="39">
        <f>Table32[[#This Row],[Residential Incentive Disbursements]]/'[1]1.) CLM Reference'!$B$5</f>
        <v>0</v>
      </c>
      <c r="L160" s="40">
        <v>277422.25612499996</v>
      </c>
      <c r="M160" s="39">
        <f>Table32[[#This Row],[C&amp;I CLM $ Collected]]/'[1]1.) CLM Reference'!$B$4</f>
        <v>2.6209780638094442E-3</v>
      </c>
      <c r="N160" s="40">
        <v>52831.059999999903</v>
      </c>
      <c r="O160" s="45">
        <f>Table32[[#This Row],[C&amp;I Incentive Disbursements]]/'[1]1.) CLM Reference'!$B$5</f>
        <v>5.9581408364244883E-4</v>
      </c>
    </row>
    <row r="161" spans="1:15" x14ac:dyDescent="0.25">
      <c r="A161" s="47">
        <v>9015903200</v>
      </c>
      <c r="B161" t="s">
        <v>1823</v>
      </c>
      <c r="C161" t="s">
        <v>1774</v>
      </c>
      <c r="D161" s="46">
        <f>Table32[[#This Row],[Residential CLM $ Collected]]+Table32[[#This Row],[C&amp;I CLM $ Collected]]</f>
        <v>1.8455849999999998</v>
      </c>
      <c r="E161" s="39">
        <f>Table32[[#This Row],[CLM $ Collected ]]/'[1]1.) CLM Reference'!$B$4</f>
        <v>1.7436372508326105E-8</v>
      </c>
      <c r="F161" s="40">
        <f>Table32[[#This Row],[Residential Incentive Disbursements]]+Table32[[#This Row],[C&amp;I Incentive Disbursements]]</f>
        <v>0</v>
      </c>
      <c r="G161" s="39">
        <f>Table32[[#This Row],[Incentive Disbursements]]/'[1]1.) CLM Reference'!$B$5</f>
        <v>0</v>
      </c>
      <c r="H161" s="40">
        <v>0</v>
      </c>
      <c r="I161" s="39">
        <f>Table32[[#This Row],[Residential CLM $ Collected]]/'[1]1.) CLM Reference'!$B$4</f>
        <v>0</v>
      </c>
      <c r="J161" s="40">
        <v>0</v>
      </c>
      <c r="K161" s="39">
        <f>Table32[[#This Row],[Residential Incentive Disbursements]]/'[1]1.) CLM Reference'!$B$5</f>
        <v>0</v>
      </c>
      <c r="L161" s="40">
        <v>1.8455849999999998</v>
      </c>
      <c r="M161" s="39">
        <f>Table32[[#This Row],[C&amp;I CLM $ Collected]]/'[1]1.) CLM Reference'!$B$4</f>
        <v>1.7436372508326105E-8</v>
      </c>
      <c r="N161" s="40">
        <v>0</v>
      </c>
      <c r="O161" s="45">
        <f>Table32[[#This Row],[C&amp;I Incentive Disbursements]]/'[1]1.) CLM Reference'!$B$5</f>
        <v>0</v>
      </c>
    </row>
    <row r="162" spans="1:15" x14ac:dyDescent="0.25">
      <c r="A162" s="47">
        <v>9001240200</v>
      </c>
      <c r="B162" t="s">
        <v>1822</v>
      </c>
      <c r="C162" t="s">
        <v>1774</v>
      </c>
      <c r="D162" s="46">
        <f>Table32[[#This Row],[Residential CLM $ Collected]]+Table32[[#This Row],[C&amp;I CLM $ Collected]]</f>
        <v>48038.755211999945</v>
      </c>
      <c r="E162" s="39">
        <f>Table32[[#This Row],[CLM $ Collected ]]/'[1]1.) CLM Reference'!$B$4</f>
        <v>4.5385155964787499E-4</v>
      </c>
      <c r="F162" s="40">
        <f>Table32[[#This Row],[Residential Incentive Disbursements]]+Table32[[#This Row],[C&amp;I Incentive Disbursements]]</f>
        <v>4440.6999999999898</v>
      </c>
      <c r="G162" s="39">
        <f>Table32[[#This Row],[Incentive Disbursements]]/'[1]1.) CLM Reference'!$B$5</f>
        <v>5.0080986473317429E-5</v>
      </c>
      <c r="H162" s="40">
        <v>0</v>
      </c>
      <c r="I162" s="39">
        <f>Table32[[#This Row],[Residential CLM $ Collected]]/'[1]1.) CLM Reference'!$B$4</f>
        <v>0</v>
      </c>
      <c r="J162" s="40">
        <v>0</v>
      </c>
      <c r="K162" s="39">
        <f>Table32[[#This Row],[Residential Incentive Disbursements]]/'[1]1.) CLM Reference'!$B$5</f>
        <v>0</v>
      </c>
      <c r="L162" s="40">
        <v>48038.755211999945</v>
      </c>
      <c r="M162" s="39">
        <f>Table32[[#This Row],[C&amp;I CLM $ Collected]]/'[1]1.) CLM Reference'!$B$4</f>
        <v>4.5385155964787499E-4</v>
      </c>
      <c r="N162" s="40">
        <v>4440.6999999999898</v>
      </c>
      <c r="O162" s="45">
        <f>Table32[[#This Row],[C&amp;I Incentive Disbursements]]/'[1]1.) CLM Reference'!$B$5</f>
        <v>5.0080986473317429E-5</v>
      </c>
    </row>
    <row r="163" spans="1:15" x14ac:dyDescent="0.25">
      <c r="A163" s="47">
        <v>9001245600</v>
      </c>
      <c r="B163" t="s">
        <v>1821</v>
      </c>
      <c r="C163" t="s">
        <v>1774</v>
      </c>
      <c r="D163" s="46">
        <f>Table32[[#This Row],[Residential CLM $ Collected]]+Table32[[#This Row],[C&amp;I CLM $ Collected]]</f>
        <v>403933.99844699993</v>
      </c>
      <c r="E163" s="39">
        <f>Table32[[#This Row],[CLM $ Collected ]]/'[1]1.) CLM Reference'!$B$4</f>
        <v>3.8162120225833595E-3</v>
      </c>
      <c r="F163" s="40">
        <f>Table32[[#This Row],[Residential Incentive Disbursements]]+Table32[[#This Row],[C&amp;I Incentive Disbursements]]</f>
        <v>81285.347999999896</v>
      </c>
      <c r="G163" s="39">
        <f>Table32[[#This Row],[Incentive Disbursements]]/'[1]1.) CLM Reference'!$B$5</f>
        <v>9.1671367434568963E-4</v>
      </c>
      <c r="H163" s="40">
        <v>0</v>
      </c>
      <c r="I163" s="39">
        <f>Table32[[#This Row],[Residential CLM $ Collected]]/'[1]1.) CLM Reference'!$B$4</f>
        <v>0</v>
      </c>
      <c r="J163" s="40">
        <v>0</v>
      </c>
      <c r="K163" s="39">
        <f>Table32[[#This Row],[Residential Incentive Disbursements]]/'[1]1.) CLM Reference'!$B$5</f>
        <v>0</v>
      </c>
      <c r="L163" s="40">
        <v>403933.99844699993</v>
      </c>
      <c r="M163" s="39">
        <f>Table32[[#This Row],[C&amp;I CLM $ Collected]]/'[1]1.) CLM Reference'!$B$4</f>
        <v>3.8162120225833595E-3</v>
      </c>
      <c r="N163" s="40">
        <v>81285.347999999896</v>
      </c>
      <c r="O163" s="45">
        <f>Table32[[#This Row],[C&amp;I Incentive Disbursements]]/'[1]1.) CLM Reference'!$B$5</f>
        <v>9.1671367434568963E-4</v>
      </c>
    </row>
    <row r="164" spans="1:15" x14ac:dyDescent="0.25">
      <c r="A164" s="47">
        <v>9003490302</v>
      </c>
      <c r="B164" t="s">
        <v>1820</v>
      </c>
      <c r="C164" t="s">
        <v>1774</v>
      </c>
      <c r="D164" s="46">
        <f>Table32[[#This Row],[Residential CLM $ Collected]]+Table32[[#This Row],[C&amp;I CLM $ Collected]]</f>
        <v>431429.74490699946</v>
      </c>
      <c r="E164" s="39">
        <f>Table32[[#This Row],[CLM $ Collected ]]/'[1]1.) CLM Reference'!$B$4</f>
        <v>4.0759811893630203E-3</v>
      </c>
      <c r="F164" s="40">
        <f>Table32[[#This Row],[Residential Incentive Disbursements]]+Table32[[#This Row],[C&amp;I Incentive Disbursements]]</f>
        <v>300673.78720000002</v>
      </c>
      <c r="G164" s="39">
        <f>Table32[[#This Row],[Incentive Disbursements]]/'[1]1.) CLM Reference'!$B$5</f>
        <v>3.3909158172460104E-3</v>
      </c>
      <c r="H164" s="40">
        <v>0</v>
      </c>
      <c r="I164" s="39">
        <f>Table32[[#This Row],[Residential CLM $ Collected]]/'[1]1.) CLM Reference'!$B$4</f>
        <v>0</v>
      </c>
      <c r="J164" s="40">
        <v>0</v>
      </c>
      <c r="K164" s="39">
        <f>Table32[[#This Row],[Residential Incentive Disbursements]]/'[1]1.) CLM Reference'!$B$5</f>
        <v>0</v>
      </c>
      <c r="L164" s="40">
        <v>431429.74490699946</v>
      </c>
      <c r="M164" s="39">
        <f>Table32[[#This Row],[C&amp;I CLM $ Collected]]/'[1]1.) CLM Reference'!$B$4</f>
        <v>4.0759811893630203E-3</v>
      </c>
      <c r="N164" s="40">
        <v>300673.78720000002</v>
      </c>
      <c r="O164" s="45">
        <f>Table32[[#This Row],[C&amp;I Incentive Disbursements]]/'[1]1.) CLM Reference'!$B$5</f>
        <v>3.3909158172460104E-3</v>
      </c>
    </row>
    <row r="165" spans="1:15" x14ac:dyDescent="0.25">
      <c r="A165" s="47">
        <v>9003524200</v>
      </c>
      <c r="B165" t="s">
        <v>1820</v>
      </c>
      <c r="C165" t="s">
        <v>1774</v>
      </c>
      <c r="D165" s="46">
        <f>Table32[[#This Row],[Residential CLM $ Collected]]+Table32[[#This Row],[C&amp;I CLM $ Collected]]</f>
        <v>1666.6698509999942</v>
      </c>
      <c r="E165" s="39">
        <f>Table32[[#This Row],[CLM $ Collected ]]/'[1]1.) CLM Reference'!$B$4</f>
        <v>1.574605145275469E-5</v>
      </c>
      <c r="F165" s="40">
        <f>Table32[[#This Row],[Residential Incentive Disbursements]]+Table32[[#This Row],[C&amp;I Incentive Disbursements]]</f>
        <v>0</v>
      </c>
      <c r="G165" s="39">
        <f>Table32[[#This Row],[Incentive Disbursements]]/'[1]1.) CLM Reference'!$B$5</f>
        <v>0</v>
      </c>
      <c r="H165" s="40">
        <v>0</v>
      </c>
      <c r="I165" s="39">
        <f>Table32[[#This Row],[Residential CLM $ Collected]]/'[1]1.) CLM Reference'!$B$4</f>
        <v>0</v>
      </c>
      <c r="J165" s="40">
        <v>0</v>
      </c>
      <c r="K165" s="39">
        <f>Table32[[#This Row],[Residential Incentive Disbursements]]/'[1]1.) CLM Reference'!$B$5</f>
        <v>0</v>
      </c>
      <c r="L165" s="40">
        <v>1666.6698509999942</v>
      </c>
      <c r="M165" s="39">
        <f>Table32[[#This Row],[C&amp;I CLM $ Collected]]/'[1]1.) CLM Reference'!$B$4</f>
        <v>1.574605145275469E-5</v>
      </c>
      <c r="N165" s="40">
        <v>0</v>
      </c>
      <c r="O165" s="45">
        <f>Table32[[#This Row],[C&amp;I Incentive Disbursements]]/'[1]1.) CLM Reference'!$B$5</f>
        <v>0</v>
      </c>
    </row>
    <row r="166" spans="1:15" x14ac:dyDescent="0.25">
      <c r="A166" s="47">
        <v>9005268100</v>
      </c>
      <c r="B166" t="s">
        <v>1819</v>
      </c>
      <c r="C166" t="s">
        <v>1774</v>
      </c>
      <c r="D166" s="46">
        <f>Table32[[#This Row],[Residential CLM $ Collected]]+Table32[[#This Row],[C&amp;I CLM $ Collected]]</f>
        <v>540.92310299999997</v>
      </c>
      <c r="E166" s="39">
        <f>Table32[[#This Row],[CLM $ Collected ]]/'[1]1.) CLM Reference'!$B$4</f>
        <v>5.1104320431015911E-6</v>
      </c>
      <c r="F166" s="40">
        <f>Table32[[#This Row],[Residential Incentive Disbursements]]+Table32[[#This Row],[C&amp;I Incentive Disbursements]]</f>
        <v>0</v>
      </c>
      <c r="G166" s="39">
        <f>Table32[[#This Row],[Incentive Disbursements]]/'[1]1.) CLM Reference'!$B$5</f>
        <v>0</v>
      </c>
      <c r="H166" s="40">
        <v>0</v>
      </c>
      <c r="I166" s="39">
        <f>Table32[[#This Row],[Residential CLM $ Collected]]/'[1]1.) CLM Reference'!$B$4</f>
        <v>0</v>
      </c>
      <c r="J166" s="40">
        <v>0</v>
      </c>
      <c r="K166" s="39">
        <f>Table32[[#This Row],[Residential Incentive Disbursements]]/'[1]1.) CLM Reference'!$B$5</f>
        <v>0</v>
      </c>
      <c r="L166" s="40">
        <v>540.92310299999997</v>
      </c>
      <c r="M166" s="39">
        <f>Table32[[#This Row],[C&amp;I CLM $ Collected]]/'[1]1.) CLM Reference'!$B$4</f>
        <v>5.1104320431015911E-6</v>
      </c>
      <c r="N166" s="40">
        <v>0</v>
      </c>
      <c r="O166" s="45">
        <f>Table32[[#This Row],[C&amp;I Incentive Disbursements]]/'[1]1.) CLM Reference'!$B$5</f>
        <v>0</v>
      </c>
    </row>
    <row r="167" spans="1:15" x14ac:dyDescent="0.25">
      <c r="A167" s="47">
        <v>9011715100</v>
      </c>
      <c r="B167" t="s">
        <v>1818</v>
      </c>
      <c r="C167" t="s">
        <v>1774</v>
      </c>
      <c r="D167" s="46">
        <f>Table32[[#This Row],[Residential CLM $ Collected]]+Table32[[#This Row],[C&amp;I CLM $ Collected]]</f>
        <v>5996.5250939999996</v>
      </c>
      <c r="E167" s="39">
        <f>Table32[[#This Row],[CLM $ Collected ]]/'[1]1.) CLM Reference'!$B$4</f>
        <v>5.6652847359785223E-5</v>
      </c>
      <c r="F167" s="40">
        <f>Table32[[#This Row],[Residential Incentive Disbursements]]+Table32[[#This Row],[C&amp;I Incentive Disbursements]]</f>
        <v>10097.42</v>
      </c>
      <c r="G167" s="39">
        <f>Table32[[#This Row],[Incentive Disbursements]]/'[1]1.) CLM Reference'!$B$5</f>
        <v>1.1387591020231181E-4</v>
      </c>
      <c r="H167" s="40">
        <v>0</v>
      </c>
      <c r="I167" s="39">
        <f>Table32[[#This Row],[Residential CLM $ Collected]]/'[1]1.) CLM Reference'!$B$4</f>
        <v>0</v>
      </c>
      <c r="J167" s="40">
        <v>0</v>
      </c>
      <c r="K167" s="39">
        <f>Table32[[#This Row],[Residential Incentive Disbursements]]/'[1]1.) CLM Reference'!$B$5</f>
        <v>0</v>
      </c>
      <c r="L167" s="40">
        <v>5996.5250939999996</v>
      </c>
      <c r="M167" s="39">
        <f>Table32[[#This Row],[C&amp;I CLM $ Collected]]/'[1]1.) CLM Reference'!$B$4</f>
        <v>5.6652847359785223E-5</v>
      </c>
      <c r="N167" s="40">
        <v>10097.42</v>
      </c>
      <c r="O167" s="45">
        <f>Table32[[#This Row],[C&amp;I Incentive Disbursements]]/'[1]1.) CLM Reference'!$B$5</f>
        <v>1.1387591020231181E-4</v>
      </c>
    </row>
    <row r="168" spans="1:15" x14ac:dyDescent="0.25">
      <c r="A168" s="47">
        <v>9005261100</v>
      </c>
      <c r="B168" t="s">
        <v>1817</v>
      </c>
      <c r="C168" t="s">
        <v>1774</v>
      </c>
      <c r="D168" s="46">
        <f>Table32[[#This Row],[Residential CLM $ Collected]]+Table32[[#This Row],[C&amp;I CLM $ Collected]]</f>
        <v>55259.948141999943</v>
      </c>
      <c r="E168" s="39">
        <f>Table32[[#This Row],[CLM $ Collected ]]/'[1]1.) CLM Reference'!$B$4</f>
        <v>5.2207459455657376E-4</v>
      </c>
      <c r="F168" s="40">
        <f>Table32[[#This Row],[Residential Incentive Disbursements]]+Table32[[#This Row],[C&amp;I Incentive Disbursements]]</f>
        <v>14077.0999999999</v>
      </c>
      <c r="G168" s="39">
        <f>Table32[[#This Row],[Incentive Disbursements]]/'[1]1.) CLM Reference'!$B$5</f>
        <v>1.58757640616014E-4</v>
      </c>
      <c r="H168" s="40">
        <v>0</v>
      </c>
      <c r="I168" s="39">
        <f>Table32[[#This Row],[Residential CLM $ Collected]]/'[1]1.) CLM Reference'!$B$4</f>
        <v>0</v>
      </c>
      <c r="J168" s="40">
        <v>0</v>
      </c>
      <c r="K168" s="39">
        <f>Table32[[#This Row],[Residential Incentive Disbursements]]/'[1]1.) CLM Reference'!$B$5</f>
        <v>0</v>
      </c>
      <c r="L168" s="40">
        <v>55259.948141999943</v>
      </c>
      <c r="M168" s="39">
        <f>Table32[[#This Row],[C&amp;I CLM $ Collected]]/'[1]1.) CLM Reference'!$B$4</f>
        <v>5.2207459455657376E-4</v>
      </c>
      <c r="N168" s="40">
        <v>14077.0999999999</v>
      </c>
      <c r="O168" s="45">
        <f>Table32[[#This Row],[C&amp;I Incentive Disbursements]]/'[1]1.) CLM Reference'!$B$5</f>
        <v>1.58757640616014E-4</v>
      </c>
    </row>
    <row r="169" spans="1:15" x14ac:dyDescent="0.25">
      <c r="A169" s="47">
        <v>9015825000</v>
      </c>
      <c r="B169" t="s">
        <v>1816</v>
      </c>
      <c r="C169" t="s">
        <v>1774</v>
      </c>
      <c r="D169" s="46">
        <f>Table32[[#This Row],[Residential CLM $ Collected]]+Table32[[#This Row],[C&amp;I CLM $ Collected]]</f>
        <v>2548.7432459999941</v>
      </c>
      <c r="E169" s="39">
        <f>Table32[[#This Row],[CLM $ Collected ]]/'[1]1.) CLM Reference'!$B$4</f>
        <v>2.4079539368458314E-5</v>
      </c>
      <c r="F169" s="40">
        <f>Table32[[#This Row],[Residential Incentive Disbursements]]+Table32[[#This Row],[C&amp;I Incentive Disbursements]]</f>
        <v>0</v>
      </c>
      <c r="G169" s="39">
        <f>Table32[[#This Row],[Incentive Disbursements]]/'[1]1.) CLM Reference'!$B$5</f>
        <v>0</v>
      </c>
      <c r="H169" s="40">
        <v>0</v>
      </c>
      <c r="I169" s="39">
        <f>Table32[[#This Row],[Residential CLM $ Collected]]/'[1]1.) CLM Reference'!$B$4</f>
        <v>0</v>
      </c>
      <c r="J169" s="40">
        <v>0</v>
      </c>
      <c r="K169" s="39">
        <f>Table32[[#This Row],[Residential Incentive Disbursements]]/'[1]1.) CLM Reference'!$B$5</f>
        <v>0</v>
      </c>
      <c r="L169" s="40">
        <v>2548.7432459999941</v>
      </c>
      <c r="M169" s="39">
        <f>Table32[[#This Row],[C&amp;I CLM $ Collected]]/'[1]1.) CLM Reference'!$B$4</f>
        <v>2.4079539368458314E-5</v>
      </c>
      <c r="N169" s="40">
        <v>0</v>
      </c>
      <c r="O169" s="45">
        <f>Table32[[#This Row],[C&amp;I Incentive Disbursements]]/'[1]1.) CLM Reference'!$B$5</f>
        <v>0</v>
      </c>
    </row>
    <row r="170" spans="1:15" x14ac:dyDescent="0.25">
      <c r="A170" s="47">
        <v>9009130102</v>
      </c>
      <c r="B170" t="s">
        <v>1815</v>
      </c>
      <c r="C170" t="s">
        <v>1774</v>
      </c>
      <c r="D170" s="46">
        <f>Table32[[#This Row],[Residential CLM $ Collected]]+Table32[[#This Row],[C&amp;I CLM $ Collected]]</f>
        <v>26.299727999999941</v>
      </c>
      <c r="E170" s="39">
        <f>Table32[[#This Row],[CLM $ Collected ]]/'[1]1.) CLM Reference'!$B$4</f>
        <v>2.4846964744276386E-7</v>
      </c>
      <c r="F170" s="40">
        <f>Table32[[#This Row],[Residential Incentive Disbursements]]+Table32[[#This Row],[C&amp;I Incentive Disbursements]]</f>
        <v>0</v>
      </c>
      <c r="G170" s="39">
        <f>Table32[[#This Row],[Incentive Disbursements]]/'[1]1.) CLM Reference'!$B$5</f>
        <v>0</v>
      </c>
      <c r="H170" s="40">
        <v>0</v>
      </c>
      <c r="I170" s="39">
        <f>Table32[[#This Row],[Residential CLM $ Collected]]/'[1]1.) CLM Reference'!$B$4</f>
        <v>0</v>
      </c>
      <c r="J170" s="40">
        <v>0</v>
      </c>
      <c r="K170" s="39">
        <f>Table32[[#This Row],[Residential Incentive Disbursements]]/'[1]1.) CLM Reference'!$B$5</f>
        <v>0</v>
      </c>
      <c r="L170" s="40">
        <v>26.299727999999941</v>
      </c>
      <c r="M170" s="39">
        <f>Table32[[#This Row],[C&amp;I CLM $ Collected]]/'[1]1.) CLM Reference'!$B$4</f>
        <v>2.4846964744276386E-7</v>
      </c>
      <c r="N170" s="40">
        <v>0</v>
      </c>
      <c r="O170" s="45">
        <f>Table32[[#This Row],[C&amp;I Incentive Disbursements]]/'[1]1.) CLM Reference'!$B$5</f>
        <v>0</v>
      </c>
    </row>
    <row r="171" spans="1:15" x14ac:dyDescent="0.25">
      <c r="A171" s="47">
        <v>9009130200</v>
      </c>
      <c r="B171" t="s">
        <v>1815</v>
      </c>
      <c r="C171" t="s">
        <v>1774</v>
      </c>
      <c r="D171" s="46">
        <f>Table32[[#This Row],[Residential CLM $ Collected]]+Table32[[#This Row],[C&amp;I CLM $ Collected]]</f>
        <v>162860.92502399941</v>
      </c>
      <c r="E171" s="39">
        <f>Table32[[#This Row],[CLM $ Collected ]]/'[1]1.) CLM Reference'!$B$4</f>
        <v>1.5386469633037886E-3</v>
      </c>
      <c r="F171" s="40">
        <f>Table32[[#This Row],[Residential Incentive Disbursements]]+Table32[[#This Row],[C&amp;I Incentive Disbursements]]</f>
        <v>18202.399999999991</v>
      </c>
      <c r="G171" s="39">
        <f>Table32[[#This Row],[Incentive Disbursements]]/'[1]1.) CLM Reference'!$B$5</f>
        <v>2.0528163311683175E-4</v>
      </c>
      <c r="H171" s="40">
        <v>0</v>
      </c>
      <c r="I171" s="39">
        <f>Table32[[#This Row],[Residential CLM $ Collected]]/'[1]1.) CLM Reference'!$B$4</f>
        <v>0</v>
      </c>
      <c r="J171" s="40">
        <v>0</v>
      </c>
      <c r="K171" s="39">
        <f>Table32[[#This Row],[Residential Incentive Disbursements]]/'[1]1.) CLM Reference'!$B$5</f>
        <v>0</v>
      </c>
      <c r="L171" s="40">
        <v>162860.92502399941</v>
      </c>
      <c r="M171" s="39">
        <f>Table32[[#This Row],[C&amp;I CLM $ Collected]]/'[1]1.) CLM Reference'!$B$4</f>
        <v>1.5386469633037886E-3</v>
      </c>
      <c r="N171" s="40">
        <v>18202.399999999991</v>
      </c>
      <c r="O171" s="45">
        <f>Table32[[#This Row],[C&amp;I Incentive Disbursements]]/'[1]1.) CLM Reference'!$B$5</f>
        <v>2.0528163311683175E-4</v>
      </c>
    </row>
    <row r="172" spans="1:15" x14ac:dyDescent="0.25">
      <c r="A172" s="47">
        <v>9005262100</v>
      </c>
      <c r="B172" t="s">
        <v>1814</v>
      </c>
      <c r="C172" t="s">
        <v>1774</v>
      </c>
      <c r="D172" s="46">
        <f>Table32[[#This Row],[Residential CLM $ Collected]]+Table32[[#This Row],[C&amp;I CLM $ Collected]]</f>
        <v>35925.041753999998</v>
      </c>
      <c r="E172" s="39">
        <f>Table32[[#This Row],[CLM $ Collected ]]/'[1]1.) CLM Reference'!$B$4</f>
        <v>3.3940588507162394E-4</v>
      </c>
      <c r="F172" s="40">
        <f>Table32[[#This Row],[Residential Incentive Disbursements]]+Table32[[#This Row],[C&amp;I Incentive Disbursements]]</f>
        <v>1875</v>
      </c>
      <c r="G172" s="39">
        <f>Table32[[#This Row],[Incentive Disbursements]]/'[1]1.) CLM Reference'!$B$5</f>
        <v>2.1145731447175084E-5</v>
      </c>
      <c r="H172" s="40">
        <v>0</v>
      </c>
      <c r="I172" s="39">
        <f>Table32[[#This Row],[Residential CLM $ Collected]]/'[1]1.) CLM Reference'!$B$4</f>
        <v>0</v>
      </c>
      <c r="J172" s="40">
        <v>0</v>
      </c>
      <c r="K172" s="39">
        <f>Table32[[#This Row],[Residential Incentive Disbursements]]/'[1]1.) CLM Reference'!$B$5</f>
        <v>0</v>
      </c>
      <c r="L172" s="40">
        <v>35925.041753999998</v>
      </c>
      <c r="M172" s="39">
        <f>Table32[[#This Row],[C&amp;I CLM $ Collected]]/'[1]1.) CLM Reference'!$B$4</f>
        <v>3.3940588507162394E-4</v>
      </c>
      <c r="N172" s="40">
        <v>1875</v>
      </c>
      <c r="O172" s="45">
        <f>Table32[[#This Row],[C&amp;I Incentive Disbursements]]/'[1]1.) CLM Reference'!$B$5</f>
        <v>2.1145731447175084E-5</v>
      </c>
    </row>
    <row r="173" spans="1:15" x14ac:dyDescent="0.25">
      <c r="A173" s="47">
        <v>9001257100</v>
      </c>
      <c r="B173" t="s">
        <v>1813</v>
      </c>
      <c r="C173" t="s">
        <v>1774</v>
      </c>
      <c r="D173" s="46">
        <f>Table32[[#This Row],[Residential CLM $ Collected]]+Table32[[#This Row],[C&amp;I CLM $ Collected]]</f>
        <v>2995.3612079999998</v>
      </c>
      <c r="E173" s="39">
        <f>Table32[[#This Row],[CLM $ Collected ]]/'[1]1.) CLM Reference'!$B$4</f>
        <v>2.8299012952358019E-5</v>
      </c>
      <c r="F173" s="40">
        <f>Table32[[#This Row],[Residential Incentive Disbursements]]+Table32[[#This Row],[C&amp;I Incentive Disbursements]]</f>
        <v>8450</v>
      </c>
      <c r="G173" s="39">
        <f>Table32[[#This Row],[Incentive Disbursements]]/'[1]1.) CLM Reference'!$B$5</f>
        <v>9.529676305526904E-5</v>
      </c>
      <c r="H173" s="40">
        <v>0</v>
      </c>
      <c r="I173" s="39">
        <f>Table32[[#This Row],[Residential CLM $ Collected]]/'[1]1.) CLM Reference'!$B$4</f>
        <v>0</v>
      </c>
      <c r="J173" s="40">
        <v>0</v>
      </c>
      <c r="K173" s="39">
        <f>Table32[[#This Row],[Residential Incentive Disbursements]]/'[1]1.) CLM Reference'!$B$5</f>
        <v>0</v>
      </c>
      <c r="L173" s="40">
        <v>2995.3612079999998</v>
      </c>
      <c r="M173" s="39">
        <f>Table32[[#This Row],[C&amp;I CLM $ Collected]]/'[1]1.) CLM Reference'!$B$4</f>
        <v>2.8299012952358019E-5</v>
      </c>
      <c r="N173" s="40">
        <v>8450</v>
      </c>
      <c r="O173" s="45">
        <f>Table32[[#This Row],[C&amp;I Incentive Disbursements]]/'[1]1.) CLM Reference'!$B$5</f>
        <v>9.529676305526904E-5</v>
      </c>
    </row>
    <row r="174" spans="1:15" x14ac:dyDescent="0.25">
      <c r="A174" s="47">
        <v>9003466102</v>
      </c>
      <c r="B174" t="s">
        <v>1812</v>
      </c>
      <c r="C174" t="s">
        <v>1774</v>
      </c>
      <c r="D174" s="46">
        <f>Table32[[#This Row],[Residential CLM $ Collected]]+Table32[[#This Row],[C&amp;I CLM $ Collected]]</f>
        <v>268527.20151599945</v>
      </c>
      <c r="E174" s="39">
        <f>Table32[[#This Row],[CLM $ Collected ]]/'[1]1.) CLM Reference'!$B$4</f>
        <v>2.5369410318415663E-3</v>
      </c>
      <c r="F174" s="40">
        <f>Table32[[#This Row],[Residential Incentive Disbursements]]+Table32[[#This Row],[C&amp;I Incentive Disbursements]]</f>
        <v>264572.13199999899</v>
      </c>
      <c r="G174" s="39">
        <f>Table32[[#This Row],[Incentive Disbursements]]/'[1]1.) CLM Reference'!$B$5</f>
        <v>2.9837713342285525E-3</v>
      </c>
      <c r="H174" s="40">
        <v>0</v>
      </c>
      <c r="I174" s="39">
        <f>Table32[[#This Row],[Residential CLM $ Collected]]/'[1]1.) CLM Reference'!$B$4</f>
        <v>0</v>
      </c>
      <c r="J174" s="40">
        <v>0</v>
      </c>
      <c r="K174" s="39">
        <f>Table32[[#This Row],[Residential Incentive Disbursements]]/'[1]1.) CLM Reference'!$B$5</f>
        <v>0</v>
      </c>
      <c r="L174" s="40">
        <v>268527.20151599945</v>
      </c>
      <c r="M174" s="39">
        <f>Table32[[#This Row],[C&amp;I CLM $ Collected]]/'[1]1.) CLM Reference'!$B$4</f>
        <v>2.5369410318415663E-3</v>
      </c>
      <c r="N174" s="40">
        <v>264572.13199999899</v>
      </c>
      <c r="O174" s="45">
        <f>Table32[[#This Row],[C&amp;I Incentive Disbursements]]/'[1]1.) CLM Reference'!$B$5</f>
        <v>2.9837713342285525E-3</v>
      </c>
    </row>
    <row r="175" spans="1:15" x14ac:dyDescent="0.25">
      <c r="A175" s="47">
        <v>9003466300</v>
      </c>
      <c r="B175" t="s">
        <v>1812</v>
      </c>
      <c r="C175" t="s">
        <v>1774</v>
      </c>
      <c r="D175" s="46">
        <f>Table32[[#This Row],[Residential CLM $ Collected]]+Table32[[#This Row],[C&amp;I CLM $ Collected]]</f>
        <v>536.08035599999994</v>
      </c>
      <c r="E175" s="39">
        <f>Table32[[#This Row],[CLM $ Collected ]]/'[1]1.) CLM Reference'!$B$4</f>
        <v>5.0646796444553194E-6</v>
      </c>
      <c r="F175" s="40">
        <f>Table32[[#This Row],[Residential Incentive Disbursements]]+Table32[[#This Row],[C&amp;I Incentive Disbursements]]</f>
        <v>0</v>
      </c>
      <c r="G175" s="39">
        <f>Table32[[#This Row],[Incentive Disbursements]]/'[1]1.) CLM Reference'!$B$5</f>
        <v>0</v>
      </c>
      <c r="H175" s="40">
        <v>0</v>
      </c>
      <c r="I175" s="39">
        <f>Table32[[#This Row],[Residential CLM $ Collected]]/'[1]1.) CLM Reference'!$B$4</f>
        <v>0</v>
      </c>
      <c r="J175" s="40">
        <v>0</v>
      </c>
      <c r="K175" s="39">
        <f>Table32[[#This Row],[Residential Incentive Disbursements]]/'[1]1.) CLM Reference'!$B$5</f>
        <v>0</v>
      </c>
      <c r="L175" s="40">
        <v>536.08035599999994</v>
      </c>
      <c r="M175" s="39">
        <f>Table32[[#This Row],[C&amp;I CLM $ Collected]]/'[1]1.) CLM Reference'!$B$4</f>
        <v>5.0646796444553194E-6</v>
      </c>
      <c r="N175" s="40">
        <v>0</v>
      </c>
      <c r="O175" s="45">
        <f>Table32[[#This Row],[C&amp;I Incentive Disbursements]]/'[1]1.) CLM Reference'!$B$5</f>
        <v>0</v>
      </c>
    </row>
    <row r="176" spans="1:15" x14ac:dyDescent="0.25">
      <c r="A176" s="47">
        <v>9013538201</v>
      </c>
      <c r="B176" t="s">
        <v>1811</v>
      </c>
      <c r="C176" t="s">
        <v>1774</v>
      </c>
      <c r="D176" s="46">
        <f>Table32[[#This Row],[Residential CLM $ Collected]]+Table32[[#This Row],[C&amp;I CLM $ Collected]]</f>
        <v>81140.346188999436</v>
      </c>
      <c r="E176" s="39">
        <f>Table32[[#This Row],[CLM $ Collected ]]/'[1]1.) CLM Reference'!$B$4</f>
        <v>7.6658257495912287E-4</v>
      </c>
      <c r="F176" s="40">
        <f>Table32[[#This Row],[Residential Incentive Disbursements]]+Table32[[#This Row],[C&amp;I Incentive Disbursements]]</f>
        <v>362135.03799999901</v>
      </c>
      <c r="G176" s="39">
        <f>Table32[[#This Row],[Incentive Disbursements]]/'[1]1.) CLM Reference'!$B$5</f>
        <v>4.0840588059522787E-3</v>
      </c>
      <c r="H176" s="40">
        <v>0</v>
      </c>
      <c r="I176" s="39">
        <f>Table32[[#This Row],[Residential CLM $ Collected]]/'[1]1.) CLM Reference'!$B$4</f>
        <v>0</v>
      </c>
      <c r="J176" s="40">
        <v>0</v>
      </c>
      <c r="K176" s="39">
        <f>Table32[[#This Row],[Residential Incentive Disbursements]]/'[1]1.) CLM Reference'!$B$5</f>
        <v>0</v>
      </c>
      <c r="L176" s="40">
        <v>81140.346188999436</v>
      </c>
      <c r="M176" s="39">
        <f>Table32[[#This Row],[C&amp;I CLM $ Collected]]/'[1]1.) CLM Reference'!$B$4</f>
        <v>7.6658257495912287E-4</v>
      </c>
      <c r="N176" s="40">
        <v>362135.03799999901</v>
      </c>
      <c r="O176" s="45">
        <f>Table32[[#This Row],[C&amp;I Incentive Disbursements]]/'[1]1.) CLM Reference'!$B$5</f>
        <v>4.0840588059522787E-3</v>
      </c>
    </row>
    <row r="177" spans="1:15" x14ac:dyDescent="0.25">
      <c r="A177" s="47">
        <v>9003487500</v>
      </c>
      <c r="B177" t="s">
        <v>1810</v>
      </c>
      <c r="C177" t="s">
        <v>1774</v>
      </c>
      <c r="D177" s="46">
        <f>Table32[[#This Row],[Residential CLM $ Collected]]+Table32[[#This Row],[C&amp;I CLM $ Collected]]</f>
        <v>528398.03954699996</v>
      </c>
      <c r="E177" s="39">
        <f>Table32[[#This Row],[CLM $ Collected ]]/'[1]1.) CLM Reference'!$B$4</f>
        <v>4.9921000930386412E-3</v>
      </c>
      <c r="F177" s="40">
        <f>Table32[[#This Row],[Residential Incentive Disbursements]]+Table32[[#This Row],[C&amp;I Incentive Disbursements]]</f>
        <v>589606.17700000003</v>
      </c>
      <c r="G177" s="39">
        <f>Table32[[#This Row],[Incentive Disbursements]]/'[1]1.) CLM Reference'!$B$5</f>
        <v>6.6494154018333753E-3</v>
      </c>
      <c r="H177" s="40">
        <v>0</v>
      </c>
      <c r="I177" s="39">
        <f>Table32[[#This Row],[Residential CLM $ Collected]]/'[1]1.) CLM Reference'!$B$4</f>
        <v>0</v>
      </c>
      <c r="J177" s="40">
        <v>0</v>
      </c>
      <c r="K177" s="39">
        <f>Table32[[#This Row],[Residential Incentive Disbursements]]/'[1]1.) CLM Reference'!$B$5</f>
        <v>0</v>
      </c>
      <c r="L177" s="40">
        <v>528398.03954699996</v>
      </c>
      <c r="M177" s="39">
        <f>Table32[[#This Row],[C&amp;I CLM $ Collected]]/'[1]1.) CLM Reference'!$B$4</f>
        <v>4.9921000930386412E-3</v>
      </c>
      <c r="N177" s="40">
        <v>589606.17700000003</v>
      </c>
      <c r="O177" s="45">
        <f>Table32[[#This Row],[C&amp;I Incentive Disbursements]]/'[1]1.) CLM Reference'!$B$5</f>
        <v>6.6494154018333753E-3</v>
      </c>
    </row>
    <row r="178" spans="1:15" x14ac:dyDescent="0.25">
      <c r="A178" s="47">
        <v>9009348124</v>
      </c>
      <c r="B178" t="s">
        <v>1809</v>
      </c>
      <c r="C178" t="s">
        <v>1774</v>
      </c>
      <c r="D178" s="46">
        <f>Table32[[#This Row],[Residential CLM $ Collected]]+Table32[[#This Row],[C&amp;I CLM $ Collected]]</f>
        <v>266567.20725599944</v>
      </c>
      <c r="E178" s="39">
        <f>Table32[[#This Row],[CLM $ Collected ]]/'[1]1.) CLM Reference'!$B$4</f>
        <v>2.518423764941618E-3</v>
      </c>
      <c r="F178" s="40">
        <f>Table32[[#This Row],[Residential Incentive Disbursements]]+Table32[[#This Row],[C&amp;I Incentive Disbursements]]</f>
        <v>144682.6874</v>
      </c>
      <c r="G178" s="39">
        <f>Table32[[#This Row],[Incentive Disbursements]]/'[1]1.) CLM Reference'!$B$5</f>
        <v>1.6316913348351906E-3</v>
      </c>
      <c r="H178" s="40">
        <v>0</v>
      </c>
      <c r="I178" s="39">
        <f>Table32[[#This Row],[Residential CLM $ Collected]]/'[1]1.) CLM Reference'!$B$4</f>
        <v>0</v>
      </c>
      <c r="J178" s="40">
        <v>0</v>
      </c>
      <c r="K178" s="39">
        <f>Table32[[#This Row],[Residential Incentive Disbursements]]/'[1]1.) CLM Reference'!$B$5</f>
        <v>0</v>
      </c>
      <c r="L178" s="40">
        <v>266567.20725599944</v>
      </c>
      <c r="M178" s="39">
        <f>Table32[[#This Row],[C&amp;I CLM $ Collected]]/'[1]1.) CLM Reference'!$B$4</f>
        <v>2.518423764941618E-3</v>
      </c>
      <c r="N178" s="40">
        <v>144682.6874</v>
      </c>
      <c r="O178" s="45">
        <f>Table32[[#This Row],[C&amp;I Incentive Disbursements]]/'[1]1.) CLM Reference'!$B$5</f>
        <v>1.6316913348351906E-3</v>
      </c>
    </row>
    <row r="179" spans="1:15" x14ac:dyDescent="0.25">
      <c r="A179" s="47">
        <v>9003430203</v>
      </c>
      <c r="B179" t="s">
        <v>1808</v>
      </c>
      <c r="C179" t="s">
        <v>1774</v>
      </c>
      <c r="D179" s="46">
        <f>Table32[[#This Row],[Residential CLM $ Collected]]+Table32[[#This Row],[C&amp;I CLM $ Collected]]</f>
        <v>12.806261999999942</v>
      </c>
      <c r="E179" s="39">
        <f>Table32[[#This Row],[CLM $ Collected ]]/'[1]1.) CLM Reference'!$B$4</f>
        <v>1.2098860506084536E-7</v>
      </c>
      <c r="F179" s="40">
        <f>Table32[[#This Row],[Residential Incentive Disbursements]]+Table32[[#This Row],[C&amp;I Incentive Disbursements]]</f>
        <v>0</v>
      </c>
      <c r="G179" s="39">
        <f>Table32[[#This Row],[Incentive Disbursements]]/'[1]1.) CLM Reference'!$B$5</f>
        <v>0</v>
      </c>
      <c r="H179" s="40">
        <v>0</v>
      </c>
      <c r="I179" s="39">
        <f>Table32[[#This Row],[Residential CLM $ Collected]]/'[1]1.) CLM Reference'!$B$4</f>
        <v>0</v>
      </c>
      <c r="J179" s="40">
        <v>0</v>
      </c>
      <c r="K179" s="39">
        <f>Table32[[#This Row],[Residential Incentive Disbursements]]/'[1]1.) CLM Reference'!$B$5</f>
        <v>0</v>
      </c>
      <c r="L179" s="40">
        <v>12.806261999999942</v>
      </c>
      <c r="M179" s="39">
        <f>Table32[[#This Row],[C&amp;I CLM $ Collected]]/'[1]1.) CLM Reference'!$B$4</f>
        <v>1.2098860506084536E-7</v>
      </c>
      <c r="N179" s="40">
        <v>0</v>
      </c>
      <c r="O179" s="45">
        <f>Table32[[#This Row],[C&amp;I Incentive Disbursements]]/'[1]1.) CLM Reference'!$B$5</f>
        <v>0</v>
      </c>
    </row>
    <row r="180" spans="1:15" x14ac:dyDescent="0.25">
      <c r="A180" s="47">
        <v>9003430500</v>
      </c>
      <c r="B180" t="s">
        <v>1808</v>
      </c>
      <c r="C180" t="s">
        <v>1774</v>
      </c>
      <c r="D180" s="46">
        <f>Table32[[#This Row],[Residential CLM $ Collected]]+Table32[[#This Row],[C&amp;I CLM $ Collected]]</f>
        <v>546003.82840499992</v>
      </c>
      <c r="E180" s="39">
        <f>Table32[[#This Row],[CLM $ Collected ]]/'[1]1.) CLM Reference'!$B$4</f>
        <v>5.1584327695780715E-3</v>
      </c>
      <c r="F180" s="40">
        <f>Table32[[#This Row],[Residential Incentive Disbursements]]+Table32[[#This Row],[C&amp;I Incentive Disbursements]]</f>
        <v>1218853.861</v>
      </c>
      <c r="G180" s="39">
        <f>Table32[[#This Row],[Incentive Disbursements]]/'[1]1.) CLM Reference'!$B$5</f>
        <v>1.374589675629785E-2</v>
      </c>
      <c r="H180" s="40">
        <v>0</v>
      </c>
      <c r="I180" s="39">
        <f>Table32[[#This Row],[Residential CLM $ Collected]]/'[1]1.) CLM Reference'!$B$4</f>
        <v>0</v>
      </c>
      <c r="J180" s="40">
        <v>0</v>
      </c>
      <c r="K180" s="39">
        <f>Table32[[#This Row],[Residential Incentive Disbursements]]/'[1]1.) CLM Reference'!$B$5</f>
        <v>0</v>
      </c>
      <c r="L180" s="40">
        <v>546003.82840499992</v>
      </c>
      <c r="M180" s="39">
        <f>Table32[[#This Row],[C&amp;I CLM $ Collected]]/'[1]1.) CLM Reference'!$B$4</f>
        <v>5.1584327695780715E-3</v>
      </c>
      <c r="N180" s="40">
        <v>1218853.861</v>
      </c>
      <c r="O180" s="45">
        <f>Table32[[#This Row],[C&amp;I Incentive Disbursements]]/'[1]1.) CLM Reference'!$B$5</f>
        <v>1.374589675629785E-2</v>
      </c>
    </row>
    <row r="181" spans="1:15" x14ac:dyDescent="0.25">
      <c r="A181" s="47">
        <v>9003430601</v>
      </c>
      <c r="B181" t="s">
        <v>1808</v>
      </c>
      <c r="C181" t="s">
        <v>1774</v>
      </c>
      <c r="D181" s="46">
        <f>Table32[[#This Row],[Residential CLM $ Collected]]+Table32[[#This Row],[C&amp;I CLM $ Collected]]</f>
        <v>14.332625999999999</v>
      </c>
      <c r="E181" s="39">
        <f>Table32[[#This Row],[CLM $ Collected ]]/'[1]1.) CLM Reference'!$B$4</f>
        <v>1.354091011568256E-7</v>
      </c>
      <c r="F181" s="40">
        <f>Table32[[#This Row],[Residential Incentive Disbursements]]+Table32[[#This Row],[C&amp;I Incentive Disbursements]]</f>
        <v>0</v>
      </c>
      <c r="G181" s="39">
        <f>Table32[[#This Row],[Incentive Disbursements]]/'[1]1.) CLM Reference'!$B$5</f>
        <v>0</v>
      </c>
      <c r="H181" s="40">
        <v>0</v>
      </c>
      <c r="I181" s="39">
        <f>Table32[[#This Row],[Residential CLM $ Collected]]/'[1]1.) CLM Reference'!$B$4</f>
        <v>0</v>
      </c>
      <c r="J181" s="40">
        <v>0</v>
      </c>
      <c r="K181" s="39">
        <f>Table32[[#This Row],[Residential Incentive Disbursements]]/'[1]1.) CLM Reference'!$B$5</f>
        <v>0</v>
      </c>
      <c r="L181" s="40">
        <v>14.332625999999999</v>
      </c>
      <c r="M181" s="39">
        <f>Table32[[#This Row],[C&amp;I CLM $ Collected]]/'[1]1.) CLM Reference'!$B$4</f>
        <v>1.354091011568256E-7</v>
      </c>
      <c r="N181" s="40">
        <v>0</v>
      </c>
      <c r="O181" s="45">
        <f>Table32[[#This Row],[C&amp;I Incentive Disbursements]]/'[1]1.) CLM Reference'!$B$5</f>
        <v>0</v>
      </c>
    </row>
    <row r="182" spans="1:15" x14ac:dyDescent="0.25">
      <c r="A182" s="47">
        <v>9011711100</v>
      </c>
      <c r="B182" t="s">
        <v>1807</v>
      </c>
      <c r="C182" t="s">
        <v>1774</v>
      </c>
      <c r="D182" s="46">
        <f>Table32[[#This Row],[Residential CLM $ Collected]]+Table32[[#This Row],[C&amp;I CLM $ Collected]]</f>
        <v>15067.505627999943</v>
      </c>
      <c r="E182" s="39">
        <f>Table32[[#This Row],[CLM $ Collected ]]/'[1]1.) CLM Reference'!$B$4</f>
        <v>1.4235195935224175E-4</v>
      </c>
      <c r="F182" s="40">
        <f>Table32[[#This Row],[Residential Incentive Disbursements]]+Table32[[#This Row],[C&amp;I Incentive Disbursements]]</f>
        <v>13079.5</v>
      </c>
      <c r="G182" s="39">
        <f>Table32[[#This Row],[Incentive Disbursements]]/'[1]1.) CLM Reference'!$B$5</f>
        <v>1.4750698371377414E-4</v>
      </c>
      <c r="H182" s="40">
        <v>0</v>
      </c>
      <c r="I182" s="39">
        <f>Table32[[#This Row],[Residential CLM $ Collected]]/'[1]1.) CLM Reference'!$B$4</f>
        <v>0</v>
      </c>
      <c r="J182" s="40">
        <v>0</v>
      </c>
      <c r="K182" s="39">
        <f>Table32[[#This Row],[Residential Incentive Disbursements]]/'[1]1.) CLM Reference'!$B$5</f>
        <v>0</v>
      </c>
      <c r="L182" s="40">
        <v>15067.505627999943</v>
      </c>
      <c r="M182" s="39">
        <f>Table32[[#This Row],[C&amp;I CLM $ Collected]]/'[1]1.) CLM Reference'!$B$4</f>
        <v>1.4235195935224175E-4</v>
      </c>
      <c r="N182" s="40">
        <v>13079.5</v>
      </c>
      <c r="O182" s="45">
        <f>Table32[[#This Row],[C&amp;I Incentive Disbursements]]/'[1]1.) CLM Reference'!$B$5</f>
        <v>1.4750698371377414E-4</v>
      </c>
    </row>
    <row r="183" spans="1:15" x14ac:dyDescent="0.25">
      <c r="A183" s="47">
        <v>9013890100</v>
      </c>
      <c r="B183" t="s">
        <v>1806</v>
      </c>
      <c r="C183" t="s">
        <v>1774</v>
      </c>
      <c r="D183" s="46">
        <f>Table32[[#This Row],[Residential CLM $ Collected]]+Table32[[#This Row],[C&amp;I CLM $ Collected]]</f>
        <v>9.5176619999999428</v>
      </c>
      <c r="E183" s="39">
        <f>Table32[[#This Row],[CLM $ Collected ]]/'[1]1.) CLM Reference'!$B$4</f>
        <v>8.991918553756076E-8</v>
      </c>
      <c r="F183" s="40">
        <f>Table32[[#This Row],[Residential Incentive Disbursements]]+Table32[[#This Row],[C&amp;I Incentive Disbursements]]</f>
        <v>0</v>
      </c>
      <c r="G183" s="39">
        <f>Table32[[#This Row],[Incentive Disbursements]]/'[1]1.) CLM Reference'!$B$5</f>
        <v>0</v>
      </c>
      <c r="H183" s="40">
        <v>0</v>
      </c>
      <c r="I183" s="39">
        <f>Table32[[#This Row],[Residential CLM $ Collected]]/'[1]1.) CLM Reference'!$B$4</f>
        <v>0</v>
      </c>
      <c r="J183" s="40">
        <v>0</v>
      </c>
      <c r="K183" s="39">
        <f>Table32[[#This Row],[Residential Incentive Disbursements]]/'[1]1.) CLM Reference'!$B$5</f>
        <v>0</v>
      </c>
      <c r="L183" s="40">
        <v>9.5176619999999428</v>
      </c>
      <c r="M183" s="39">
        <f>Table32[[#This Row],[C&amp;I CLM $ Collected]]/'[1]1.) CLM Reference'!$B$4</f>
        <v>8.991918553756076E-8</v>
      </c>
      <c r="N183" s="40">
        <v>0</v>
      </c>
      <c r="O183" s="45">
        <f>Table32[[#This Row],[C&amp;I Incentive Disbursements]]/'[1]1.) CLM Reference'!$B$5</f>
        <v>0</v>
      </c>
    </row>
    <row r="184" spans="1:15" x14ac:dyDescent="0.25">
      <c r="A184" s="47">
        <v>9013890202</v>
      </c>
      <c r="B184" t="s">
        <v>1806</v>
      </c>
      <c r="C184" t="s">
        <v>1774</v>
      </c>
      <c r="D184" s="46">
        <f>Table32[[#This Row],[Residential CLM $ Collected]]+Table32[[#This Row],[C&amp;I CLM $ Collected]]</f>
        <v>177275.21660099941</v>
      </c>
      <c r="E184" s="39">
        <f>Table32[[#This Row],[CLM $ Collected ]]/'[1]1.) CLM Reference'!$B$4</f>
        <v>1.6748276092129174E-3</v>
      </c>
      <c r="F184" s="40">
        <f>Table32[[#This Row],[Residential Incentive Disbursements]]+Table32[[#This Row],[C&amp;I Incentive Disbursements]]</f>
        <v>122228.53</v>
      </c>
      <c r="G184" s="39">
        <f>Table32[[#This Row],[Incentive Disbursements]]/'[1]1.) CLM Reference'!$B$5</f>
        <v>1.3784595576335911E-3</v>
      </c>
      <c r="H184" s="40">
        <v>0</v>
      </c>
      <c r="I184" s="39">
        <f>Table32[[#This Row],[Residential CLM $ Collected]]/'[1]1.) CLM Reference'!$B$4</f>
        <v>0</v>
      </c>
      <c r="J184" s="40">
        <v>0</v>
      </c>
      <c r="K184" s="39">
        <f>Table32[[#This Row],[Residential Incentive Disbursements]]/'[1]1.) CLM Reference'!$B$5</f>
        <v>0</v>
      </c>
      <c r="L184" s="40">
        <v>177275.21660099941</v>
      </c>
      <c r="M184" s="39">
        <f>Table32[[#This Row],[C&amp;I CLM $ Collected]]/'[1]1.) CLM Reference'!$B$4</f>
        <v>1.6748276092129174E-3</v>
      </c>
      <c r="N184" s="40">
        <v>122228.53</v>
      </c>
      <c r="O184" s="45">
        <f>Table32[[#This Row],[C&amp;I Incentive Disbursements]]/'[1]1.) CLM Reference'!$B$5</f>
        <v>1.3784595576335911E-3</v>
      </c>
    </row>
    <row r="185" spans="1:15" x14ac:dyDescent="0.25">
      <c r="A185" s="47">
        <v>9001020100</v>
      </c>
      <c r="B185" t="s">
        <v>1805</v>
      </c>
      <c r="C185" t="s">
        <v>1792</v>
      </c>
      <c r="D185" s="46">
        <f>Table32[[#This Row],[Residential CLM $ Collected]]+Table32[[#This Row],[C&amp;I CLM $ Collected]]</f>
        <v>52.892595</v>
      </c>
      <c r="E185" s="39">
        <f>Table32[[#This Row],[CLM $ Collected ]]/'[1]1.) CLM Reference'!$B$4</f>
        <v>4.9970875866027675E-7</v>
      </c>
      <c r="F185" s="40">
        <f>Table32[[#This Row],[Residential Incentive Disbursements]]+Table32[[#This Row],[C&amp;I Incentive Disbursements]]</f>
        <v>0</v>
      </c>
      <c r="G185" s="39">
        <f>Table32[[#This Row],[Incentive Disbursements]]/'[1]1.) CLM Reference'!$B$5</f>
        <v>0</v>
      </c>
      <c r="H185" s="40">
        <v>0</v>
      </c>
      <c r="I185" s="39">
        <f>Table32[[#This Row],[Residential CLM $ Collected]]/'[1]1.) CLM Reference'!$B$4</f>
        <v>0</v>
      </c>
      <c r="J185" s="40">
        <v>0</v>
      </c>
      <c r="K185" s="39">
        <f>Table32[[#This Row],[Residential Incentive Disbursements]]/'[1]1.) CLM Reference'!$B$5</f>
        <v>0</v>
      </c>
      <c r="L185" s="40">
        <v>52.892595</v>
      </c>
      <c r="M185" s="39">
        <f>Table32[[#This Row],[C&amp;I CLM $ Collected]]/'[1]1.) CLM Reference'!$B$4</f>
        <v>4.9970875866027675E-7</v>
      </c>
      <c r="N185" s="40">
        <v>0</v>
      </c>
      <c r="O185" s="45">
        <f>Table32[[#This Row],[C&amp;I Incentive Disbursements]]/'[1]1.) CLM Reference'!$B$5</f>
        <v>0</v>
      </c>
    </row>
    <row r="186" spans="1:15" x14ac:dyDescent="0.25">
      <c r="A186" s="47">
        <v>9001020300</v>
      </c>
      <c r="B186" t="s">
        <v>1805</v>
      </c>
      <c r="C186" t="s">
        <v>1774</v>
      </c>
      <c r="D186" s="46">
        <f>Table32[[#This Row],[Residential CLM $ Collected]]+Table32[[#This Row],[C&amp;I CLM $ Collected]]</f>
        <v>2931020.7168689938</v>
      </c>
      <c r="E186" s="39">
        <f>Table32[[#This Row],[CLM $ Collected ]]/'[1]1.) CLM Reference'!$B$4</f>
        <v>2.7691148903436474E-2</v>
      </c>
      <c r="F186" s="40">
        <f>Table32[[#This Row],[Residential Incentive Disbursements]]+Table32[[#This Row],[C&amp;I Incentive Disbursements]]</f>
        <v>1161902.8089999999</v>
      </c>
      <c r="G186" s="39">
        <f>Table32[[#This Row],[Incentive Disbursements]]/'[1]1.) CLM Reference'!$B$5</f>
        <v>1.3103618542310593E-2</v>
      </c>
      <c r="H186" s="40">
        <v>860.02559999999994</v>
      </c>
      <c r="I186" s="39">
        <f>Table32[[#This Row],[Residential CLM $ Collected]]/'[1]1.) CLM Reference'!$B$4</f>
        <v>8.1251888849858799E-6</v>
      </c>
      <c r="J186" s="40">
        <v>0</v>
      </c>
      <c r="K186" s="39">
        <f>Table32[[#This Row],[Residential Incentive Disbursements]]/'[1]1.) CLM Reference'!$B$5</f>
        <v>0</v>
      </c>
      <c r="L186" s="40">
        <v>2930160.691268994</v>
      </c>
      <c r="M186" s="39">
        <f>Table32[[#This Row],[C&amp;I CLM $ Collected]]/'[1]1.) CLM Reference'!$B$4</f>
        <v>2.7683023714551488E-2</v>
      </c>
      <c r="N186" s="40">
        <v>1161902.8089999999</v>
      </c>
      <c r="O186" s="45">
        <f>Table32[[#This Row],[C&amp;I Incentive Disbursements]]/'[1]1.) CLM Reference'!$B$5</f>
        <v>1.3103618542310593E-2</v>
      </c>
    </row>
    <row r="187" spans="1:15" x14ac:dyDescent="0.25">
      <c r="A187" s="47">
        <v>9001021500</v>
      </c>
      <c r="B187" t="s">
        <v>1805</v>
      </c>
      <c r="C187" t="s">
        <v>1774</v>
      </c>
      <c r="D187" s="46">
        <f>Table32[[#This Row],[Residential CLM $ Collected]]+Table32[[#This Row],[C&amp;I CLM $ Collected]]</f>
        <v>10.389708000000001</v>
      </c>
      <c r="E187" s="39">
        <f>Table32[[#This Row],[CLM $ Collected ]]/'[1]1.) CLM Reference'!$B$4</f>
        <v>9.8157938507701263E-8</v>
      </c>
      <c r="F187" s="40">
        <f>Table32[[#This Row],[Residential Incentive Disbursements]]+Table32[[#This Row],[C&amp;I Incentive Disbursements]]</f>
        <v>0</v>
      </c>
      <c r="G187" s="39">
        <f>Table32[[#This Row],[Incentive Disbursements]]/'[1]1.) CLM Reference'!$B$5</f>
        <v>0</v>
      </c>
      <c r="H187" s="40">
        <v>0</v>
      </c>
      <c r="I187" s="39">
        <f>Table32[[#This Row],[Residential CLM $ Collected]]/'[1]1.) CLM Reference'!$B$4</f>
        <v>0</v>
      </c>
      <c r="J187" s="40">
        <v>0</v>
      </c>
      <c r="K187" s="39">
        <f>Table32[[#This Row],[Residential Incentive Disbursements]]/'[1]1.) CLM Reference'!$B$5</f>
        <v>0</v>
      </c>
      <c r="L187" s="40">
        <v>10.389708000000001</v>
      </c>
      <c r="M187" s="39">
        <f>Table32[[#This Row],[C&amp;I CLM $ Collected]]/'[1]1.) CLM Reference'!$B$4</f>
        <v>9.8157938507701263E-8</v>
      </c>
      <c r="N187" s="40">
        <v>0</v>
      </c>
      <c r="O187" s="45">
        <f>Table32[[#This Row],[C&amp;I Incentive Disbursements]]/'[1]1.) CLM Reference'!$B$5</f>
        <v>0</v>
      </c>
    </row>
    <row r="188" spans="1:15" x14ac:dyDescent="0.25">
      <c r="A188" s="47">
        <v>9001021700</v>
      </c>
      <c r="B188" t="s">
        <v>1805</v>
      </c>
      <c r="C188" t="s">
        <v>1774</v>
      </c>
      <c r="D188" s="46">
        <f>Table32[[#This Row],[Residential CLM $ Collected]]+Table32[[#This Row],[C&amp;I CLM $ Collected]]</f>
        <v>10087.6104</v>
      </c>
      <c r="E188" s="39">
        <f>Table32[[#This Row],[CLM $ Collected ]]/'[1]1.) CLM Reference'!$B$4</f>
        <v>9.5303837348734694E-5</v>
      </c>
      <c r="F188" s="40">
        <f>Table32[[#This Row],[Residential Incentive Disbursements]]+Table32[[#This Row],[C&amp;I Incentive Disbursements]]</f>
        <v>0</v>
      </c>
      <c r="G188" s="39">
        <f>Table32[[#This Row],[Incentive Disbursements]]/'[1]1.) CLM Reference'!$B$5</f>
        <v>0</v>
      </c>
      <c r="H188" s="40">
        <v>10087.6104</v>
      </c>
      <c r="I188" s="39">
        <f>Table32[[#This Row],[Residential CLM $ Collected]]/'[1]1.) CLM Reference'!$B$4</f>
        <v>9.5303837348734694E-5</v>
      </c>
      <c r="J188" s="40">
        <v>0</v>
      </c>
      <c r="K188" s="39">
        <f>Table32[[#This Row],[Residential Incentive Disbursements]]/'[1]1.) CLM Reference'!$B$5</f>
        <v>0</v>
      </c>
      <c r="L188" s="40">
        <v>0</v>
      </c>
      <c r="M188" s="39">
        <f>Table32[[#This Row],[C&amp;I CLM $ Collected]]/'[1]1.) CLM Reference'!$B$4</f>
        <v>0</v>
      </c>
      <c r="N188" s="40">
        <v>0</v>
      </c>
      <c r="O188" s="45">
        <f>Table32[[#This Row],[C&amp;I Incentive Disbursements]]/'[1]1.) CLM Reference'!$B$5</f>
        <v>0</v>
      </c>
    </row>
    <row r="189" spans="1:15" x14ac:dyDescent="0.25">
      <c r="A189" s="47">
        <v>9015908100</v>
      </c>
      <c r="B189" t="s">
        <v>1804</v>
      </c>
      <c r="C189" t="s">
        <v>1774</v>
      </c>
      <c r="D189" s="46">
        <f>Table32[[#This Row],[Residential CLM $ Collected]]+Table32[[#This Row],[C&amp;I CLM $ Collected]]</f>
        <v>3494.9403719999946</v>
      </c>
      <c r="E189" s="39">
        <f>Table32[[#This Row],[CLM $ Collected ]]/'[1]1.) CLM Reference'!$B$4</f>
        <v>3.301884346729071E-5</v>
      </c>
      <c r="F189" s="40">
        <f>Table32[[#This Row],[Residential Incentive Disbursements]]+Table32[[#This Row],[C&amp;I Incentive Disbursements]]</f>
        <v>2310</v>
      </c>
      <c r="G189" s="39">
        <f>Table32[[#This Row],[Incentive Disbursements]]/'[1]1.) CLM Reference'!$B$5</f>
        <v>2.6051541142919705E-5</v>
      </c>
      <c r="H189" s="40">
        <v>0</v>
      </c>
      <c r="I189" s="39">
        <f>Table32[[#This Row],[Residential CLM $ Collected]]/'[1]1.) CLM Reference'!$B$4</f>
        <v>0</v>
      </c>
      <c r="J189" s="40">
        <v>0</v>
      </c>
      <c r="K189" s="39">
        <f>Table32[[#This Row],[Residential Incentive Disbursements]]/'[1]1.) CLM Reference'!$B$5</f>
        <v>0</v>
      </c>
      <c r="L189" s="40">
        <v>3494.9403719999946</v>
      </c>
      <c r="M189" s="39">
        <f>Table32[[#This Row],[C&amp;I CLM $ Collected]]/'[1]1.) CLM Reference'!$B$4</f>
        <v>3.301884346729071E-5</v>
      </c>
      <c r="N189" s="40">
        <v>2310</v>
      </c>
      <c r="O189" s="45">
        <f>Table32[[#This Row],[C&amp;I Incentive Disbursements]]/'[1]1.) CLM Reference'!$B$5</f>
        <v>2.6051541142919705E-5</v>
      </c>
    </row>
    <row r="190" spans="1:15" x14ac:dyDescent="0.25">
      <c r="A190" s="47">
        <v>9011703000</v>
      </c>
      <c r="B190" t="s">
        <v>1803</v>
      </c>
      <c r="C190" t="s">
        <v>1774</v>
      </c>
      <c r="D190" s="46">
        <f>Table32[[#This Row],[Residential CLM $ Collected]]+Table32[[#This Row],[C&amp;I CLM $ Collected]]</f>
        <v>2.1494970000000002</v>
      </c>
      <c r="E190" s="39">
        <f>Table32[[#This Row],[CLM $ Collected ]]/'[1]1.) CLM Reference'!$B$4</f>
        <v>2.030761541599517E-8</v>
      </c>
      <c r="F190" s="40">
        <f>Table32[[#This Row],[Residential Incentive Disbursements]]+Table32[[#This Row],[C&amp;I Incentive Disbursements]]</f>
        <v>0</v>
      </c>
      <c r="G190" s="39">
        <f>Table32[[#This Row],[Incentive Disbursements]]/'[1]1.) CLM Reference'!$B$5</f>
        <v>0</v>
      </c>
      <c r="H190" s="40">
        <v>0</v>
      </c>
      <c r="I190" s="39">
        <f>Table32[[#This Row],[Residential CLM $ Collected]]/'[1]1.) CLM Reference'!$B$4</f>
        <v>0</v>
      </c>
      <c r="J190" s="40">
        <v>0</v>
      </c>
      <c r="K190" s="39">
        <f>Table32[[#This Row],[Residential Incentive Disbursements]]/'[1]1.) CLM Reference'!$B$5</f>
        <v>0</v>
      </c>
      <c r="L190" s="40">
        <v>2.1494970000000002</v>
      </c>
      <c r="M190" s="39">
        <f>Table32[[#This Row],[C&amp;I CLM $ Collected]]/'[1]1.) CLM Reference'!$B$4</f>
        <v>2.030761541599517E-8</v>
      </c>
      <c r="N190" s="40">
        <v>0</v>
      </c>
      <c r="O190" s="45">
        <f>Table32[[#This Row],[C&amp;I Incentive Disbursements]]/'[1]1.) CLM Reference'!$B$5</f>
        <v>0</v>
      </c>
    </row>
    <row r="191" spans="1:15" x14ac:dyDescent="0.25">
      <c r="A191" s="47">
        <v>9011705102</v>
      </c>
      <c r="B191" t="s">
        <v>1803</v>
      </c>
      <c r="C191" t="s">
        <v>1774</v>
      </c>
      <c r="D191" s="46">
        <f>Table32[[#This Row],[Residential CLM $ Collected]]+Table32[[#This Row],[C&amp;I CLM $ Collected]]</f>
        <v>2046.9510809999942</v>
      </c>
      <c r="E191" s="39">
        <f>Table32[[#This Row],[CLM $ Collected ]]/'[1]1.) CLM Reference'!$B$4</f>
        <v>1.9338801276904996E-5</v>
      </c>
      <c r="F191" s="40">
        <f>Table32[[#This Row],[Residential Incentive Disbursements]]+Table32[[#This Row],[C&amp;I Incentive Disbursements]]</f>
        <v>0</v>
      </c>
      <c r="G191" s="39">
        <f>Table32[[#This Row],[Incentive Disbursements]]/'[1]1.) CLM Reference'!$B$5</f>
        <v>0</v>
      </c>
      <c r="H191" s="40">
        <v>0</v>
      </c>
      <c r="I191" s="39">
        <f>Table32[[#This Row],[Residential CLM $ Collected]]/'[1]1.) CLM Reference'!$B$4</f>
        <v>0</v>
      </c>
      <c r="J191" s="40">
        <v>0</v>
      </c>
      <c r="K191" s="39">
        <f>Table32[[#This Row],[Residential Incentive Disbursements]]/'[1]1.) CLM Reference'!$B$5</f>
        <v>0</v>
      </c>
      <c r="L191" s="40">
        <v>2046.9510809999942</v>
      </c>
      <c r="M191" s="39">
        <f>Table32[[#This Row],[C&amp;I CLM $ Collected]]/'[1]1.) CLM Reference'!$B$4</f>
        <v>1.9338801276904996E-5</v>
      </c>
      <c r="N191" s="40">
        <v>0</v>
      </c>
      <c r="O191" s="45">
        <f>Table32[[#This Row],[C&amp;I Incentive Disbursements]]/'[1]1.) CLM Reference'!$B$5</f>
        <v>0</v>
      </c>
    </row>
    <row r="192" spans="1:15" x14ac:dyDescent="0.25">
      <c r="A192" s="47">
        <v>9011705200</v>
      </c>
      <c r="B192" t="s">
        <v>1803</v>
      </c>
      <c r="C192" t="s">
        <v>1774</v>
      </c>
      <c r="D192" s="46">
        <f>Table32[[#This Row],[Residential CLM $ Collected]]+Table32[[#This Row],[C&amp;I CLM $ Collected]]</f>
        <v>292284.39662099944</v>
      </c>
      <c r="E192" s="39">
        <f>Table32[[#This Row],[CLM $ Collected ]]/'[1]1.) CLM Reference'!$B$4</f>
        <v>2.7613898129076032E-3</v>
      </c>
      <c r="F192" s="40">
        <f>Table32[[#This Row],[Residential Incentive Disbursements]]+Table32[[#This Row],[C&amp;I Incentive Disbursements]]</f>
        <v>135932.08199999999</v>
      </c>
      <c r="G192" s="39">
        <f>Table32[[#This Row],[Incentive Disbursements]]/'[1]1.) CLM Reference'!$B$5</f>
        <v>1.5330044272146037E-3</v>
      </c>
      <c r="H192" s="40">
        <v>0</v>
      </c>
      <c r="I192" s="39">
        <f>Table32[[#This Row],[Residential CLM $ Collected]]/'[1]1.) CLM Reference'!$B$4</f>
        <v>0</v>
      </c>
      <c r="J192" s="40">
        <v>0</v>
      </c>
      <c r="K192" s="39">
        <f>Table32[[#This Row],[Residential Incentive Disbursements]]/'[1]1.) CLM Reference'!$B$5</f>
        <v>0</v>
      </c>
      <c r="L192" s="40">
        <v>292284.39662099944</v>
      </c>
      <c r="M192" s="39">
        <f>Table32[[#This Row],[C&amp;I CLM $ Collected]]/'[1]1.) CLM Reference'!$B$4</f>
        <v>2.7613898129076032E-3</v>
      </c>
      <c r="N192" s="40">
        <v>135932.08199999999</v>
      </c>
      <c r="O192" s="45">
        <f>Table32[[#This Row],[C&amp;I Incentive Disbursements]]/'[1]1.) CLM Reference'!$B$5</f>
        <v>1.5330044272146037E-3</v>
      </c>
    </row>
    <row r="193" spans="1:15" x14ac:dyDescent="0.25">
      <c r="A193" s="47">
        <v>9003477101</v>
      </c>
      <c r="B193" t="s">
        <v>1802</v>
      </c>
      <c r="C193" t="s">
        <v>1774</v>
      </c>
      <c r="D193" s="46">
        <f>Table32[[#This Row],[Residential CLM $ Collected]]+Table32[[#This Row],[C&amp;I CLM $ Collected]]</f>
        <v>1510.1914589999944</v>
      </c>
      <c r="E193" s="39">
        <f>Table32[[#This Row],[CLM $ Collected ]]/'[1]1.) CLM Reference'!$B$4</f>
        <v>1.4267704190279177E-5</v>
      </c>
      <c r="F193" s="40">
        <f>Table32[[#This Row],[Residential Incentive Disbursements]]+Table32[[#This Row],[C&amp;I Incentive Disbursements]]</f>
        <v>0</v>
      </c>
      <c r="G193" s="39">
        <f>Table32[[#This Row],[Incentive Disbursements]]/'[1]1.) CLM Reference'!$B$5</f>
        <v>0</v>
      </c>
      <c r="H193" s="40">
        <v>0</v>
      </c>
      <c r="I193" s="39">
        <f>Table32[[#This Row],[Residential CLM $ Collected]]/'[1]1.) CLM Reference'!$B$4</f>
        <v>0</v>
      </c>
      <c r="J193" s="40">
        <v>0</v>
      </c>
      <c r="K193" s="39">
        <f>Table32[[#This Row],[Residential Incentive Disbursements]]/'[1]1.) CLM Reference'!$B$5</f>
        <v>0</v>
      </c>
      <c r="L193" s="40">
        <v>1510.1914589999944</v>
      </c>
      <c r="M193" s="39">
        <f>Table32[[#This Row],[C&amp;I CLM $ Collected]]/'[1]1.) CLM Reference'!$B$4</f>
        <v>1.4267704190279177E-5</v>
      </c>
      <c r="N193" s="40">
        <v>0</v>
      </c>
      <c r="O193" s="45">
        <f>Table32[[#This Row],[C&amp;I Incentive Disbursements]]/'[1]1.) CLM Reference'!$B$5</f>
        <v>0</v>
      </c>
    </row>
    <row r="194" spans="1:15" x14ac:dyDescent="0.25">
      <c r="A194" s="47">
        <v>9003477102</v>
      </c>
      <c r="B194" t="s">
        <v>1802</v>
      </c>
      <c r="C194" t="s">
        <v>1774</v>
      </c>
      <c r="D194" s="46">
        <f>Table32[[#This Row],[Residential CLM $ Collected]]+Table32[[#This Row],[C&amp;I CLM $ Collected]]</f>
        <v>248450.19021900001</v>
      </c>
      <c r="E194" s="39">
        <f>Table32[[#This Row],[CLM $ Collected ]]/'[1]1.) CLM Reference'!$B$4</f>
        <v>2.3472612025037935E-3</v>
      </c>
      <c r="F194" s="40">
        <f>Table32[[#This Row],[Residential Incentive Disbursements]]+Table32[[#This Row],[C&amp;I Incentive Disbursements]]</f>
        <v>727570.79059999902</v>
      </c>
      <c r="G194" s="39">
        <f>Table32[[#This Row],[Incentive Disbursements]]/'[1]1.) CLM Reference'!$B$5</f>
        <v>8.2053421583127666E-3</v>
      </c>
      <c r="H194" s="40">
        <v>0</v>
      </c>
      <c r="I194" s="39">
        <f>Table32[[#This Row],[Residential CLM $ Collected]]/'[1]1.) CLM Reference'!$B$4</f>
        <v>0</v>
      </c>
      <c r="J194" s="40">
        <v>0</v>
      </c>
      <c r="K194" s="39">
        <f>Table32[[#This Row],[Residential Incentive Disbursements]]/'[1]1.) CLM Reference'!$B$5</f>
        <v>0</v>
      </c>
      <c r="L194" s="40">
        <v>248450.19021900001</v>
      </c>
      <c r="M194" s="39">
        <f>Table32[[#This Row],[C&amp;I CLM $ Collected]]/'[1]1.) CLM Reference'!$B$4</f>
        <v>2.3472612025037935E-3</v>
      </c>
      <c r="N194" s="40">
        <v>727570.79059999902</v>
      </c>
      <c r="O194" s="45">
        <f>Table32[[#This Row],[C&amp;I Incentive Disbursements]]/'[1]1.) CLM Reference'!$B$5</f>
        <v>8.2053421583127666E-3</v>
      </c>
    </row>
    <row r="195" spans="1:15" x14ac:dyDescent="0.25">
      <c r="A195" s="47">
        <v>9005349100</v>
      </c>
      <c r="B195" t="s">
        <v>1801</v>
      </c>
      <c r="C195" t="s">
        <v>1774</v>
      </c>
      <c r="D195" s="46">
        <f>Table32[[#This Row],[Residential CLM $ Collected]]+Table32[[#This Row],[C&amp;I CLM $ Collected]]</f>
        <v>134664.26847299942</v>
      </c>
      <c r="E195" s="39">
        <f>Table32[[#This Row],[CLM $ Collected ]]/'[1]1.) CLM Reference'!$B$4</f>
        <v>1.2722558693619927E-3</v>
      </c>
      <c r="F195" s="40">
        <f>Table32[[#This Row],[Residential Incentive Disbursements]]+Table32[[#This Row],[C&amp;I Incentive Disbursements]]</f>
        <v>74033.759999999995</v>
      </c>
      <c r="G195" s="39">
        <f>Table32[[#This Row],[Incentive Disbursements]]/'[1]1.) CLM Reference'!$B$5</f>
        <v>8.3493227039179341E-4</v>
      </c>
      <c r="H195" s="40">
        <v>0</v>
      </c>
      <c r="I195" s="39">
        <f>Table32[[#This Row],[Residential CLM $ Collected]]/'[1]1.) CLM Reference'!$B$4</f>
        <v>0</v>
      </c>
      <c r="J195" s="40">
        <v>0</v>
      </c>
      <c r="K195" s="39">
        <f>Table32[[#This Row],[Residential Incentive Disbursements]]/'[1]1.) CLM Reference'!$B$5</f>
        <v>0</v>
      </c>
      <c r="L195" s="40">
        <v>134664.26847299942</v>
      </c>
      <c r="M195" s="39">
        <f>Table32[[#This Row],[C&amp;I CLM $ Collected]]/'[1]1.) CLM Reference'!$B$4</f>
        <v>1.2722558693619927E-3</v>
      </c>
      <c r="N195" s="40">
        <v>74033.759999999995</v>
      </c>
      <c r="O195" s="45">
        <f>Table32[[#This Row],[C&amp;I Incentive Disbursements]]/'[1]1.) CLM Reference'!$B$5</f>
        <v>8.3493227039179341E-4</v>
      </c>
    </row>
    <row r="196" spans="1:15" x14ac:dyDescent="0.25">
      <c r="A196" s="47">
        <v>9015900100</v>
      </c>
      <c r="B196" t="s">
        <v>1800</v>
      </c>
      <c r="C196" t="s">
        <v>1774</v>
      </c>
      <c r="D196" s="46">
        <f>Table32[[#This Row],[Residential CLM $ Collected]]+Table32[[#This Row],[C&amp;I CLM $ Collected]]</f>
        <v>7177.5191879999993</v>
      </c>
      <c r="E196" s="39">
        <f>Table32[[#This Row],[CLM $ Collected ]]/'[1]1.) CLM Reference'!$B$4</f>
        <v>6.7810422303836624E-5</v>
      </c>
      <c r="F196" s="40">
        <f>Table32[[#This Row],[Residential Incentive Disbursements]]+Table32[[#This Row],[C&amp;I Incentive Disbursements]]</f>
        <v>6476.6</v>
      </c>
      <c r="G196" s="39">
        <f>Table32[[#This Row],[Incentive Disbursements]]/'[1]1.) CLM Reference'!$B$5</f>
        <v>7.3041303621746215E-5</v>
      </c>
      <c r="H196" s="40">
        <v>0</v>
      </c>
      <c r="I196" s="39">
        <f>Table32[[#This Row],[Residential CLM $ Collected]]/'[1]1.) CLM Reference'!$B$4</f>
        <v>0</v>
      </c>
      <c r="J196" s="40">
        <v>0</v>
      </c>
      <c r="K196" s="39">
        <f>Table32[[#This Row],[Residential Incentive Disbursements]]/'[1]1.) CLM Reference'!$B$5</f>
        <v>0</v>
      </c>
      <c r="L196" s="40">
        <v>7177.5191879999993</v>
      </c>
      <c r="M196" s="39">
        <f>Table32[[#This Row],[C&amp;I CLM $ Collected]]/'[1]1.) CLM Reference'!$B$4</f>
        <v>6.7810422303836624E-5</v>
      </c>
      <c r="N196" s="40">
        <v>6476.6</v>
      </c>
      <c r="O196" s="45">
        <f>Table32[[#This Row],[C&amp;I Incentive Disbursements]]/'[1]1.) CLM Reference'!$B$5</f>
        <v>7.3041303621746215E-5</v>
      </c>
    </row>
    <row r="197" spans="1:15" x14ac:dyDescent="0.25">
      <c r="A197" s="47">
        <v>9013533101</v>
      </c>
      <c r="B197" t="s">
        <v>1799</v>
      </c>
      <c r="C197" t="s">
        <v>1774</v>
      </c>
      <c r="D197" s="46">
        <f>Table32[[#This Row],[Residential CLM $ Collected]]+Table32[[#This Row],[C&amp;I CLM $ Collected]]</f>
        <v>70718.517071999435</v>
      </c>
      <c r="E197" s="39">
        <f>Table32[[#This Row],[CLM $ Collected ]]/'[1]1.) CLM Reference'!$B$4</f>
        <v>6.6812116857462619E-4</v>
      </c>
      <c r="F197" s="40">
        <f>Table32[[#This Row],[Residential Incentive Disbursements]]+Table32[[#This Row],[C&amp;I Incentive Disbursements]]</f>
        <v>96608.211599999893</v>
      </c>
      <c r="G197" s="39">
        <f>Table32[[#This Row],[Incentive Disbursements]]/'[1]1.) CLM Reference'!$B$5</f>
        <v>1.0895206923122467E-3</v>
      </c>
      <c r="H197" s="40">
        <v>0</v>
      </c>
      <c r="I197" s="39">
        <f>Table32[[#This Row],[Residential CLM $ Collected]]/'[1]1.) CLM Reference'!$B$4</f>
        <v>0</v>
      </c>
      <c r="J197" s="40">
        <v>0</v>
      </c>
      <c r="K197" s="39">
        <f>Table32[[#This Row],[Residential Incentive Disbursements]]/'[1]1.) CLM Reference'!$B$5</f>
        <v>0</v>
      </c>
      <c r="L197" s="40">
        <v>70718.517071999435</v>
      </c>
      <c r="M197" s="39">
        <f>Table32[[#This Row],[C&amp;I CLM $ Collected]]/'[1]1.) CLM Reference'!$B$4</f>
        <v>6.6812116857462619E-4</v>
      </c>
      <c r="N197" s="40">
        <v>96608.211599999893</v>
      </c>
      <c r="O197" s="45">
        <f>Table32[[#This Row],[C&amp;I Incentive Disbursements]]/'[1]1.) CLM Reference'!$B$5</f>
        <v>1.0895206923122467E-3</v>
      </c>
    </row>
    <row r="198" spans="1:15" x14ac:dyDescent="0.25">
      <c r="A198" s="47">
        <v>9005310100</v>
      </c>
      <c r="B198" t="s">
        <v>1798</v>
      </c>
      <c r="C198" t="s">
        <v>1774</v>
      </c>
      <c r="D198" s="46">
        <f>Table32[[#This Row],[Residential CLM $ Collected]]+Table32[[#This Row],[C&amp;I CLM $ Collected]]</f>
        <v>31.529736</v>
      </c>
      <c r="E198" s="39">
        <f>Table32[[#This Row],[CLM $ Collected ]]/'[1]1.) CLM Reference'!$B$4</f>
        <v>2.9788073807772601E-7</v>
      </c>
      <c r="F198" s="40">
        <f>Table32[[#This Row],[Residential Incentive Disbursements]]+Table32[[#This Row],[C&amp;I Incentive Disbursements]]</f>
        <v>0</v>
      </c>
      <c r="G198" s="39">
        <f>Table32[[#This Row],[Incentive Disbursements]]/'[1]1.) CLM Reference'!$B$5</f>
        <v>0</v>
      </c>
      <c r="H198" s="40">
        <v>0</v>
      </c>
      <c r="I198" s="39">
        <f>Table32[[#This Row],[Residential CLM $ Collected]]/'[1]1.) CLM Reference'!$B$4</f>
        <v>0</v>
      </c>
      <c r="J198" s="40">
        <v>0</v>
      </c>
      <c r="K198" s="39">
        <f>Table32[[#This Row],[Residential Incentive Disbursements]]/'[1]1.) CLM Reference'!$B$5</f>
        <v>0</v>
      </c>
      <c r="L198" s="40">
        <v>31.529736</v>
      </c>
      <c r="M198" s="39">
        <f>Table32[[#This Row],[C&amp;I CLM $ Collected]]/'[1]1.) CLM Reference'!$B$4</f>
        <v>2.9788073807772601E-7</v>
      </c>
      <c r="N198" s="40">
        <v>0</v>
      </c>
      <c r="O198" s="45">
        <f>Table32[[#This Row],[C&amp;I Incentive Disbursements]]/'[1]1.) CLM Reference'!$B$5</f>
        <v>0</v>
      </c>
    </row>
    <row r="199" spans="1:15" x14ac:dyDescent="0.25">
      <c r="A199" s="47">
        <v>9005310700</v>
      </c>
      <c r="B199" t="s">
        <v>1798</v>
      </c>
      <c r="C199" t="s">
        <v>1774</v>
      </c>
      <c r="D199" s="46">
        <f>Table32[[#This Row],[Residential CLM $ Collected]]+Table32[[#This Row],[C&amp;I CLM $ Collected]]</f>
        <v>796793.85298800003</v>
      </c>
      <c r="E199" s="39">
        <f>Table32[[#This Row],[CLM $ Collected ]]/'[1]1.) CLM Reference'!$B$4</f>
        <v>7.5277998212183112E-3</v>
      </c>
      <c r="F199" s="40">
        <f>Table32[[#This Row],[Residential Incentive Disbursements]]+Table32[[#This Row],[C&amp;I Incentive Disbursements]]</f>
        <v>288698.08</v>
      </c>
      <c r="G199" s="39">
        <f>Table32[[#This Row],[Incentive Disbursements]]/'[1]1.) CLM Reference'!$B$5</f>
        <v>3.2558571034640364E-3</v>
      </c>
      <c r="H199" s="40">
        <v>0</v>
      </c>
      <c r="I199" s="39">
        <f>Table32[[#This Row],[Residential CLM $ Collected]]/'[1]1.) CLM Reference'!$B$4</f>
        <v>0</v>
      </c>
      <c r="J199" s="40">
        <v>0</v>
      </c>
      <c r="K199" s="39">
        <f>Table32[[#This Row],[Residential Incentive Disbursements]]/'[1]1.) CLM Reference'!$B$5</f>
        <v>0</v>
      </c>
      <c r="L199" s="40">
        <v>796793.85298800003</v>
      </c>
      <c r="M199" s="39">
        <f>Table32[[#This Row],[C&amp;I CLM $ Collected]]/'[1]1.) CLM Reference'!$B$4</f>
        <v>7.5277998212183112E-3</v>
      </c>
      <c r="N199" s="40">
        <v>288698.08</v>
      </c>
      <c r="O199" s="45">
        <f>Table32[[#This Row],[C&amp;I Incentive Disbursements]]/'[1]1.) CLM Reference'!$B$5</f>
        <v>3.2558571034640364E-3</v>
      </c>
    </row>
    <row r="200" spans="1:15" x14ac:dyDescent="0.25">
      <c r="A200" s="47">
        <v>9005310803</v>
      </c>
      <c r="B200" t="s">
        <v>1798</v>
      </c>
      <c r="C200" t="s">
        <v>1774</v>
      </c>
      <c r="D200" s="46">
        <f>Table32[[#This Row],[Residential CLM $ Collected]]+Table32[[#This Row],[C&amp;I CLM $ Collected]]</f>
        <v>9889.7483789999987</v>
      </c>
      <c r="E200" s="39">
        <f>Table32[[#This Row],[CLM $ Collected ]]/'[1]1.) CLM Reference'!$B$4</f>
        <v>9.3434513582337452E-5</v>
      </c>
      <c r="F200" s="40">
        <f>Table32[[#This Row],[Residential Incentive Disbursements]]+Table32[[#This Row],[C&amp;I Incentive Disbursements]]</f>
        <v>0</v>
      </c>
      <c r="G200" s="39">
        <f>Table32[[#This Row],[Incentive Disbursements]]/'[1]1.) CLM Reference'!$B$5</f>
        <v>0</v>
      </c>
      <c r="H200" s="40">
        <v>9889.7483789999987</v>
      </c>
      <c r="I200" s="39">
        <f>Table32[[#This Row],[Residential CLM $ Collected]]/'[1]1.) CLM Reference'!$B$4</f>
        <v>9.3434513582337452E-5</v>
      </c>
      <c r="J200" s="40">
        <v>0</v>
      </c>
      <c r="K200" s="39">
        <f>Table32[[#This Row],[Residential Incentive Disbursements]]/'[1]1.) CLM Reference'!$B$5</f>
        <v>0</v>
      </c>
      <c r="L200" s="40">
        <v>0</v>
      </c>
      <c r="M200" s="39">
        <f>Table32[[#This Row],[C&amp;I CLM $ Collected]]/'[1]1.) CLM Reference'!$B$4</f>
        <v>0</v>
      </c>
      <c r="N200" s="40">
        <v>0</v>
      </c>
      <c r="O200" s="45">
        <f>Table32[[#This Row],[C&amp;I Incentive Disbursements]]/'[1]1.) CLM Reference'!$B$5</f>
        <v>0</v>
      </c>
    </row>
    <row r="201" spans="1:15" x14ac:dyDescent="0.25">
      <c r="A201" s="47">
        <v>9001010101</v>
      </c>
      <c r="B201" t="s">
        <v>1797</v>
      </c>
      <c r="C201" t="s">
        <v>1774</v>
      </c>
      <c r="D201" s="46">
        <f>Table32[[#This Row],[Residential CLM $ Collected]]+Table32[[#This Row],[C&amp;I CLM $ Collected]]</f>
        <v>97.321014000000005</v>
      </c>
      <c r="E201" s="39">
        <f>Table32[[#This Row],[CLM $ Collected ]]/'[1]1.) CLM Reference'!$B$4</f>
        <v>9.1945125962338243E-7</v>
      </c>
      <c r="F201" s="40">
        <f>Table32[[#This Row],[Residential Incentive Disbursements]]+Table32[[#This Row],[C&amp;I Incentive Disbursements]]</f>
        <v>0</v>
      </c>
      <c r="G201" s="39">
        <f>Table32[[#This Row],[Incentive Disbursements]]/'[1]1.) CLM Reference'!$B$5</f>
        <v>0</v>
      </c>
      <c r="H201" s="40">
        <v>0</v>
      </c>
      <c r="I201" s="39">
        <f>Table32[[#This Row],[Residential CLM $ Collected]]/'[1]1.) CLM Reference'!$B$4</f>
        <v>0</v>
      </c>
      <c r="J201" s="40">
        <v>0</v>
      </c>
      <c r="K201" s="39">
        <f>Table32[[#This Row],[Residential Incentive Disbursements]]/'[1]1.) CLM Reference'!$B$5</f>
        <v>0</v>
      </c>
      <c r="L201" s="40">
        <v>97.321014000000005</v>
      </c>
      <c r="M201" s="39">
        <f>Table32[[#This Row],[C&amp;I CLM $ Collected]]/'[1]1.) CLM Reference'!$B$4</f>
        <v>9.1945125962338243E-7</v>
      </c>
      <c r="N201" s="40">
        <v>0</v>
      </c>
      <c r="O201" s="45">
        <f>Table32[[#This Row],[C&amp;I Incentive Disbursements]]/'[1]1.) CLM Reference'!$B$5</f>
        <v>0</v>
      </c>
    </row>
    <row r="202" spans="1:15" x14ac:dyDescent="0.25">
      <c r="A202" s="47">
        <v>9013890201</v>
      </c>
      <c r="B202" t="s">
        <v>1797</v>
      </c>
      <c r="C202" t="s">
        <v>1774</v>
      </c>
      <c r="D202" s="46">
        <f>Table32[[#This Row],[Residential CLM $ Collected]]+Table32[[#This Row],[C&amp;I CLM $ Collected]]</f>
        <v>734.99359499999423</v>
      </c>
      <c r="E202" s="39">
        <f>Table32[[#This Row],[CLM $ Collected ]]/'[1]1.) CLM Reference'!$B$4</f>
        <v>6.9439349115070134E-6</v>
      </c>
      <c r="F202" s="40">
        <f>Table32[[#This Row],[Residential Incentive Disbursements]]+Table32[[#This Row],[C&amp;I Incentive Disbursements]]</f>
        <v>736.6</v>
      </c>
      <c r="G202" s="39">
        <f>Table32[[#This Row],[Incentive Disbursements]]/'[1]1.) CLM Reference'!$B$5</f>
        <v>8.3071710847942234E-6</v>
      </c>
      <c r="H202" s="40">
        <v>0</v>
      </c>
      <c r="I202" s="39">
        <f>Table32[[#This Row],[Residential CLM $ Collected]]/'[1]1.) CLM Reference'!$B$4</f>
        <v>0</v>
      </c>
      <c r="J202" s="40">
        <v>0</v>
      </c>
      <c r="K202" s="39">
        <f>Table32[[#This Row],[Residential Incentive Disbursements]]/'[1]1.) CLM Reference'!$B$5</f>
        <v>0</v>
      </c>
      <c r="L202" s="40">
        <v>734.99359499999423</v>
      </c>
      <c r="M202" s="39">
        <f>Table32[[#This Row],[C&amp;I CLM $ Collected]]/'[1]1.) CLM Reference'!$B$4</f>
        <v>6.9439349115070134E-6</v>
      </c>
      <c r="N202" s="40">
        <v>736.6</v>
      </c>
      <c r="O202" s="45">
        <f>Table32[[#This Row],[C&amp;I Incentive Disbursements]]/'[1]1.) CLM Reference'!$B$5</f>
        <v>8.3071710847942234E-6</v>
      </c>
    </row>
    <row r="203" spans="1:15" x14ac:dyDescent="0.25">
      <c r="A203" s="47">
        <v>9013530200</v>
      </c>
      <c r="B203" t="s">
        <v>1796</v>
      </c>
      <c r="C203" t="s">
        <v>1774</v>
      </c>
      <c r="D203" s="46">
        <f>Table32[[#This Row],[Residential CLM $ Collected]]+Table32[[#This Row],[C&amp;I CLM $ Collected]]</f>
        <v>1222.6028220000001</v>
      </c>
      <c r="E203" s="39">
        <f>Table32[[#This Row],[CLM $ Collected ]]/'[1]1.) CLM Reference'!$B$4</f>
        <v>1.1550678096171522E-5</v>
      </c>
      <c r="F203" s="40">
        <f>Table32[[#This Row],[Residential Incentive Disbursements]]+Table32[[#This Row],[C&amp;I Incentive Disbursements]]</f>
        <v>0</v>
      </c>
      <c r="G203" s="39">
        <f>Table32[[#This Row],[Incentive Disbursements]]/'[1]1.) CLM Reference'!$B$5</f>
        <v>0</v>
      </c>
      <c r="H203" s="40">
        <v>0</v>
      </c>
      <c r="I203" s="39">
        <f>Table32[[#This Row],[Residential CLM $ Collected]]/'[1]1.) CLM Reference'!$B$4</f>
        <v>0</v>
      </c>
      <c r="J203" s="40">
        <v>0</v>
      </c>
      <c r="K203" s="39">
        <f>Table32[[#This Row],[Residential Incentive Disbursements]]/'[1]1.) CLM Reference'!$B$5</f>
        <v>0</v>
      </c>
      <c r="L203" s="40">
        <v>1222.6028220000001</v>
      </c>
      <c r="M203" s="39">
        <f>Table32[[#This Row],[C&amp;I CLM $ Collected]]/'[1]1.) CLM Reference'!$B$4</f>
        <v>1.1550678096171522E-5</v>
      </c>
      <c r="N203" s="40">
        <v>0</v>
      </c>
      <c r="O203" s="45">
        <f>Table32[[#This Row],[C&amp;I Incentive Disbursements]]/'[1]1.) CLM Reference'!$B$5</f>
        <v>0</v>
      </c>
    </row>
    <row r="204" spans="1:15" x14ac:dyDescent="0.25">
      <c r="A204" s="47">
        <v>9013530302</v>
      </c>
      <c r="B204" t="s">
        <v>1796</v>
      </c>
      <c r="C204" t="s">
        <v>1774</v>
      </c>
      <c r="D204" s="46">
        <f>Table32[[#This Row],[Residential CLM $ Collected]]+Table32[[#This Row],[C&amp;I CLM $ Collected]]</f>
        <v>178197.51807899997</v>
      </c>
      <c r="E204" s="39">
        <f>Table32[[#This Row],[CLM $ Collected ]]/'[1]1.) CLM Reference'!$B$4</f>
        <v>1.6835411564813431E-3</v>
      </c>
      <c r="F204" s="40">
        <f>Table32[[#This Row],[Residential Incentive Disbursements]]+Table32[[#This Row],[C&amp;I Incentive Disbursements]]</f>
        <v>123870.53</v>
      </c>
      <c r="G204" s="39">
        <f>Table32[[#This Row],[Incentive Disbursements]]/'[1]1.) CLM Reference'!$B$5</f>
        <v>1.3969775795195972E-3</v>
      </c>
      <c r="H204" s="40">
        <v>0</v>
      </c>
      <c r="I204" s="39">
        <f>Table32[[#This Row],[Residential CLM $ Collected]]/'[1]1.) CLM Reference'!$B$4</f>
        <v>0</v>
      </c>
      <c r="J204" s="40">
        <v>0</v>
      </c>
      <c r="K204" s="39">
        <f>Table32[[#This Row],[Residential Incentive Disbursements]]/'[1]1.) CLM Reference'!$B$5</f>
        <v>0</v>
      </c>
      <c r="L204" s="40">
        <v>178197.51807899997</v>
      </c>
      <c r="M204" s="39">
        <f>Table32[[#This Row],[C&amp;I CLM $ Collected]]/'[1]1.) CLM Reference'!$B$4</f>
        <v>1.6835411564813431E-3</v>
      </c>
      <c r="N204" s="40">
        <v>123870.53</v>
      </c>
      <c r="O204" s="45">
        <f>Table32[[#This Row],[C&amp;I Incentive Disbursements]]/'[1]1.) CLM Reference'!$B$5</f>
        <v>1.3969775795195972E-3</v>
      </c>
    </row>
    <row r="205" spans="1:15" x14ac:dyDescent="0.25">
      <c r="A205" s="47">
        <v>9011708100</v>
      </c>
      <c r="B205" t="s">
        <v>1795</v>
      </c>
      <c r="C205" t="s">
        <v>1774</v>
      </c>
      <c r="D205" s="46">
        <f>Table32[[#This Row],[Residential CLM $ Collected]]+Table32[[#This Row],[C&amp;I CLM $ Collected]]</f>
        <v>795.90753900000004</v>
      </c>
      <c r="E205" s="39">
        <f>Table32[[#This Row],[CLM $ Collected ]]/'[1]1.) CLM Reference'!$B$4</f>
        <v>7.5194262698218124E-6</v>
      </c>
      <c r="F205" s="40">
        <f>Table32[[#This Row],[Residential Incentive Disbursements]]+Table32[[#This Row],[C&amp;I Incentive Disbursements]]</f>
        <v>179.8</v>
      </c>
      <c r="G205" s="39">
        <f>Table32[[#This Row],[Incentive Disbursements]]/'[1]1.) CLM Reference'!$B$5</f>
        <v>2.0277346742411095E-6</v>
      </c>
      <c r="H205" s="40">
        <v>0</v>
      </c>
      <c r="I205" s="39">
        <f>Table32[[#This Row],[Residential CLM $ Collected]]/'[1]1.) CLM Reference'!$B$4</f>
        <v>0</v>
      </c>
      <c r="J205" s="40">
        <v>0</v>
      </c>
      <c r="K205" s="39">
        <f>Table32[[#This Row],[Residential Incentive Disbursements]]/'[1]1.) CLM Reference'!$B$5</f>
        <v>0</v>
      </c>
      <c r="L205" s="40">
        <v>795.90753900000004</v>
      </c>
      <c r="M205" s="39">
        <f>Table32[[#This Row],[C&amp;I CLM $ Collected]]/'[1]1.) CLM Reference'!$B$4</f>
        <v>7.5194262698218124E-6</v>
      </c>
      <c r="N205" s="40">
        <v>179.8</v>
      </c>
      <c r="O205" s="45">
        <f>Table32[[#This Row],[C&amp;I Incentive Disbursements]]/'[1]1.) CLM Reference'!$B$5</f>
        <v>2.0277346742411095E-6</v>
      </c>
    </row>
    <row r="206" spans="1:15" x14ac:dyDescent="0.25">
      <c r="A206" s="47">
        <v>9001010101</v>
      </c>
      <c r="B206" t="s">
        <v>1794</v>
      </c>
      <c r="C206" t="s">
        <v>1774</v>
      </c>
      <c r="D206" s="46">
        <f>Table32[[#This Row],[Residential CLM $ Collected]]+Table32[[#This Row],[C&amp;I CLM $ Collected]]</f>
        <v>142.96961699999997</v>
      </c>
      <c r="E206" s="39">
        <f>Table32[[#This Row],[CLM $ Collected ]]/'[1]1.) CLM Reference'!$B$4</f>
        <v>1.3507215865889202E-6</v>
      </c>
      <c r="F206" s="40">
        <f>Table32[[#This Row],[Residential Incentive Disbursements]]+Table32[[#This Row],[C&amp;I Incentive Disbursements]]</f>
        <v>0</v>
      </c>
      <c r="G206" s="39">
        <f>Table32[[#This Row],[Incentive Disbursements]]/'[1]1.) CLM Reference'!$B$5</f>
        <v>0</v>
      </c>
      <c r="H206" s="40">
        <v>0</v>
      </c>
      <c r="I206" s="39">
        <f>Table32[[#This Row],[Residential CLM $ Collected]]/'[1]1.) CLM Reference'!$B$4</f>
        <v>0</v>
      </c>
      <c r="J206" s="40">
        <v>0</v>
      </c>
      <c r="K206" s="39">
        <f>Table32[[#This Row],[Residential Incentive Disbursements]]/'[1]1.) CLM Reference'!$B$5</f>
        <v>0</v>
      </c>
      <c r="L206" s="40">
        <v>142.96961699999997</v>
      </c>
      <c r="M206" s="39">
        <f>Table32[[#This Row],[C&amp;I CLM $ Collected]]/'[1]1.) CLM Reference'!$B$4</f>
        <v>1.3507215865889202E-6</v>
      </c>
      <c r="N206" s="40">
        <v>0</v>
      </c>
      <c r="O206" s="45">
        <f>Table32[[#This Row],[C&amp;I Incentive Disbursements]]/'[1]1.) CLM Reference'!$B$5</f>
        <v>0</v>
      </c>
    </row>
    <row r="207" spans="1:15" x14ac:dyDescent="0.25">
      <c r="A207" s="47">
        <v>9005265100</v>
      </c>
      <c r="B207" t="s">
        <v>1794</v>
      </c>
      <c r="C207" t="s">
        <v>1774</v>
      </c>
      <c r="D207" s="46">
        <f>Table32[[#This Row],[Residential CLM $ Collected]]+Table32[[#This Row],[C&amp;I CLM $ Collected]]</f>
        <v>28.795662</v>
      </c>
      <c r="E207" s="39">
        <f>Table32[[#This Row],[CLM $ Collected ]]/'[1]1.) CLM Reference'!$B$4</f>
        <v>2.7205026550164352E-7</v>
      </c>
      <c r="F207" s="40">
        <f>Table32[[#This Row],[Residential Incentive Disbursements]]+Table32[[#This Row],[C&amp;I Incentive Disbursements]]</f>
        <v>0</v>
      </c>
      <c r="G207" s="39">
        <f>Table32[[#This Row],[Incentive Disbursements]]/'[1]1.) CLM Reference'!$B$5</f>
        <v>0</v>
      </c>
      <c r="H207" s="40">
        <v>0</v>
      </c>
      <c r="I207" s="39">
        <f>Table32[[#This Row],[Residential CLM $ Collected]]/'[1]1.) CLM Reference'!$B$4</f>
        <v>0</v>
      </c>
      <c r="J207" s="40">
        <v>0</v>
      </c>
      <c r="K207" s="39">
        <f>Table32[[#This Row],[Residential Incentive Disbursements]]/'[1]1.) CLM Reference'!$B$5</f>
        <v>0</v>
      </c>
      <c r="L207" s="40">
        <v>28.795662</v>
      </c>
      <c r="M207" s="39">
        <f>Table32[[#This Row],[C&amp;I CLM $ Collected]]/'[1]1.) CLM Reference'!$B$4</f>
        <v>2.7205026550164352E-7</v>
      </c>
      <c r="N207" s="40">
        <v>0</v>
      </c>
      <c r="O207" s="45">
        <f>Table32[[#This Row],[C&amp;I Incentive Disbursements]]/'[1]1.) CLM Reference'!$B$5</f>
        <v>0</v>
      </c>
    </row>
    <row r="208" spans="1:15" x14ac:dyDescent="0.25">
      <c r="A208" s="47">
        <v>9005267100</v>
      </c>
      <c r="B208" t="s">
        <v>1793</v>
      </c>
      <c r="C208" t="s">
        <v>1774</v>
      </c>
      <c r="D208" s="46">
        <f>Table32[[#This Row],[Residential CLM $ Collected]]+Table32[[#This Row],[C&amp;I CLM $ Collected]]</f>
        <v>22846.509755999999</v>
      </c>
      <c r="E208" s="39">
        <f>Table32[[#This Row],[CLM $ Collected ]]/'[1]1.) CLM Reference'!$B$4</f>
        <v>2.1584497848688768E-4</v>
      </c>
      <c r="F208" s="40">
        <f>Table32[[#This Row],[Residential Incentive Disbursements]]+Table32[[#This Row],[C&amp;I Incentive Disbursements]]</f>
        <v>84095.809999999896</v>
      </c>
      <c r="G208" s="39">
        <f>Table32[[#This Row],[Incentive Disbursements]]/'[1]1.) CLM Reference'!$B$5</f>
        <v>9.4840928751608461E-4</v>
      </c>
      <c r="H208" s="40">
        <v>0</v>
      </c>
      <c r="I208" s="39">
        <f>Table32[[#This Row],[Residential CLM $ Collected]]/'[1]1.) CLM Reference'!$B$4</f>
        <v>0</v>
      </c>
      <c r="J208" s="40">
        <v>0</v>
      </c>
      <c r="K208" s="39">
        <f>Table32[[#This Row],[Residential Incentive Disbursements]]/'[1]1.) CLM Reference'!$B$5</f>
        <v>0</v>
      </c>
      <c r="L208" s="40">
        <v>22846.509755999999</v>
      </c>
      <c r="M208" s="39">
        <f>Table32[[#This Row],[C&amp;I CLM $ Collected]]/'[1]1.) CLM Reference'!$B$4</f>
        <v>2.1584497848688768E-4</v>
      </c>
      <c r="N208" s="40">
        <v>84095.809999999896</v>
      </c>
      <c r="O208" s="45">
        <f>Table32[[#This Row],[C&amp;I Incentive Disbursements]]/'[1]1.) CLM Reference'!$B$5</f>
        <v>9.4840928751608461E-4</v>
      </c>
    </row>
    <row r="209" spans="1:15" x14ac:dyDescent="0.25">
      <c r="A209" s="47">
        <v>9009350800</v>
      </c>
      <c r="B209" t="s">
        <v>1791</v>
      </c>
      <c r="C209" t="s">
        <v>1774</v>
      </c>
      <c r="D209" s="46">
        <f>Table32[[#This Row],[Residential CLM $ Collected]]+Table32[[#This Row],[C&amp;I CLM $ Collected]]</f>
        <v>12364.106327999998</v>
      </c>
      <c r="E209" s="39">
        <f>Table32[[#This Row],[CLM $ Collected ]]/'[1]1.) CLM Reference'!$B$4</f>
        <v>1.1681128946516147E-4</v>
      </c>
      <c r="F209" s="40">
        <f>Table32[[#This Row],[Residential Incentive Disbursements]]+Table32[[#This Row],[C&amp;I Incentive Disbursements]]</f>
        <v>0</v>
      </c>
      <c r="G209" s="39">
        <f>Table32[[#This Row],[Incentive Disbursements]]/'[1]1.) CLM Reference'!$B$5</f>
        <v>0</v>
      </c>
      <c r="H209" s="40">
        <v>0</v>
      </c>
      <c r="I209" s="39">
        <f>Table32[[#This Row],[Residential CLM $ Collected]]/'[1]1.) CLM Reference'!$B$4</f>
        <v>0</v>
      </c>
      <c r="J209" s="40">
        <v>0</v>
      </c>
      <c r="K209" s="39">
        <f>Table32[[#This Row],[Residential Incentive Disbursements]]/'[1]1.) CLM Reference'!$B$5</f>
        <v>0</v>
      </c>
      <c r="L209" s="40">
        <v>12364.106327999998</v>
      </c>
      <c r="M209" s="39">
        <f>Table32[[#This Row],[C&amp;I CLM $ Collected]]/'[1]1.) CLM Reference'!$B$4</f>
        <v>1.1681128946516147E-4</v>
      </c>
      <c r="N209" s="40">
        <v>0</v>
      </c>
      <c r="O209" s="45">
        <f>Table32[[#This Row],[C&amp;I Incentive Disbursements]]/'[1]1.) CLM Reference'!$B$5</f>
        <v>0</v>
      </c>
    </row>
    <row r="210" spans="1:15" x14ac:dyDescent="0.25">
      <c r="A210" s="47">
        <v>9009351000</v>
      </c>
      <c r="B210" t="s">
        <v>1791</v>
      </c>
      <c r="C210" t="s">
        <v>1774</v>
      </c>
      <c r="D210" s="46">
        <f>Table32[[#This Row],[Residential CLM $ Collected]]+Table32[[#This Row],[C&amp;I CLM $ Collected]]</f>
        <v>1.9397070000000001</v>
      </c>
      <c r="E210" s="39">
        <f>Table32[[#This Row],[CLM $ Collected ]]/'[1]1.) CLM Reference'!$B$4</f>
        <v>1.8325600722268392E-8</v>
      </c>
      <c r="F210" s="40">
        <f>Table32[[#This Row],[Residential Incentive Disbursements]]+Table32[[#This Row],[C&amp;I Incentive Disbursements]]</f>
        <v>0</v>
      </c>
      <c r="G210" s="39">
        <f>Table32[[#This Row],[Incentive Disbursements]]/'[1]1.) CLM Reference'!$B$5</f>
        <v>0</v>
      </c>
      <c r="H210" s="40">
        <v>0</v>
      </c>
      <c r="I210" s="39">
        <f>Table32[[#This Row],[Residential CLM $ Collected]]/'[1]1.) CLM Reference'!$B$4</f>
        <v>0</v>
      </c>
      <c r="J210" s="40">
        <v>0</v>
      </c>
      <c r="K210" s="39">
        <f>Table32[[#This Row],[Residential Incentive Disbursements]]/'[1]1.) CLM Reference'!$B$5</f>
        <v>0</v>
      </c>
      <c r="L210" s="40">
        <v>1.9397070000000001</v>
      </c>
      <c r="M210" s="39">
        <f>Table32[[#This Row],[C&amp;I CLM $ Collected]]/'[1]1.) CLM Reference'!$B$4</f>
        <v>1.8325600722268392E-8</v>
      </c>
      <c r="N210" s="40">
        <v>0</v>
      </c>
      <c r="O210" s="45">
        <f>Table32[[#This Row],[C&amp;I Incentive Disbursements]]/'[1]1.) CLM Reference'!$B$5</f>
        <v>0</v>
      </c>
    </row>
    <row r="211" spans="1:15" x14ac:dyDescent="0.25">
      <c r="A211" s="47">
        <v>9009351602</v>
      </c>
      <c r="B211" t="s">
        <v>1791</v>
      </c>
      <c r="C211" t="s">
        <v>1774</v>
      </c>
      <c r="D211" s="46">
        <f>Table32[[#This Row],[Residential CLM $ Collected]]+Table32[[#This Row],[C&amp;I CLM $ Collected]]</f>
        <v>1254111.7689449999</v>
      </c>
      <c r="E211" s="39">
        <f>Table32[[#This Row],[CLM $ Collected ]]/'[1]1.) CLM Reference'!$B$4</f>
        <v>1.1848362427306691E-2</v>
      </c>
      <c r="F211" s="40">
        <f>Table32[[#This Row],[Residential Incentive Disbursements]]+Table32[[#This Row],[C&amp;I Incentive Disbursements]]</f>
        <v>735453.40399999905</v>
      </c>
      <c r="G211" s="39">
        <f>Table32[[#This Row],[Incentive Disbursements]]/'[1]1.) CLM Reference'!$B$5</f>
        <v>8.2942400922105287E-3</v>
      </c>
      <c r="H211" s="40">
        <v>0</v>
      </c>
      <c r="I211" s="39">
        <f>Table32[[#This Row],[Residential CLM $ Collected]]/'[1]1.) CLM Reference'!$B$4</f>
        <v>0</v>
      </c>
      <c r="J211" s="40">
        <v>0</v>
      </c>
      <c r="K211" s="39">
        <f>Table32[[#This Row],[Residential Incentive Disbursements]]/'[1]1.) CLM Reference'!$B$5</f>
        <v>0</v>
      </c>
      <c r="L211" s="40">
        <v>1254111.7689449999</v>
      </c>
      <c r="M211" s="39">
        <f>Table32[[#This Row],[C&amp;I CLM $ Collected]]/'[1]1.) CLM Reference'!$B$4</f>
        <v>1.1848362427306691E-2</v>
      </c>
      <c r="N211" s="40">
        <v>735453.40399999905</v>
      </c>
      <c r="O211" s="45">
        <f>Table32[[#This Row],[C&amp;I Incentive Disbursements]]/'[1]1.) CLM Reference'!$B$5</f>
        <v>8.2942400922105287E-3</v>
      </c>
    </row>
    <row r="212" spans="1:15" x14ac:dyDescent="0.25">
      <c r="A212" s="47">
        <v>9009351700</v>
      </c>
      <c r="B212" t="s">
        <v>1791</v>
      </c>
      <c r="C212" t="s">
        <v>1774</v>
      </c>
      <c r="D212" s="46">
        <f>Table32[[#This Row],[Residential CLM $ Collected]]+Table32[[#This Row],[C&amp;I CLM $ Collected]]</f>
        <v>4.5257940000000003</v>
      </c>
      <c r="E212" s="39">
        <f>Table32[[#This Row],[CLM $ Collected ]]/'[1]1.) CLM Reference'!$B$4</f>
        <v>4.2757949419803073E-8</v>
      </c>
      <c r="F212" s="40">
        <f>Table32[[#This Row],[Residential Incentive Disbursements]]+Table32[[#This Row],[C&amp;I Incentive Disbursements]]</f>
        <v>0</v>
      </c>
      <c r="G212" s="39">
        <f>Table32[[#This Row],[Incentive Disbursements]]/'[1]1.) CLM Reference'!$B$5</f>
        <v>0</v>
      </c>
      <c r="H212" s="40">
        <v>0</v>
      </c>
      <c r="I212" s="39">
        <f>Table32[[#This Row],[Residential CLM $ Collected]]/'[1]1.) CLM Reference'!$B$4</f>
        <v>0</v>
      </c>
      <c r="J212" s="40">
        <v>0</v>
      </c>
      <c r="K212" s="39">
        <f>Table32[[#This Row],[Residential Incentive Disbursements]]/'[1]1.) CLM Reference'!$B$5</f>
        <v>0</v>
      </c>
      <c r="L212" s="40">
        <v>4.5257940000000003</v>
      </c>
      <c r="M212" s="39">
        <f>Table32[[#This Row],[C&amp;I CLM $ Collected]]/'[1]1.) CLM Reference'!$B$4</f>
        <v>4.2757949419803073E-8</v>
      </c>
      <c r="N212" s="40">
        <v>0</v>
      </c>
      <c r="O212" s="45">
        <f>Table32[[#This Row],[C&amp;I Incentive Disbursements]]/'[1]1.) CLM Reference'!$B$5</f>
        <v>0</v>
      </c>
    </row>
    <row r="213" spans="1:15" x14ac:dyDescent="0.25">
      <c r="A213" s="47">
        <v>9009352300</v>
      </c>
      <c r="B213" t="s">
        <v>1791</v>
      </c>
      <c r="C213" t="s">
        <v>1774</v>
      </c>
      <c r="D213" s="46">
        <f>Table32[[#This Row],[Residential CLM $ Collected]]+Table32[[#This Row],[C&amp;I CLM $ Collected]]</f>
        <v>42.582833999999941</v>
      </c>
      <c r="E213" s="39">
        <f>Table32[[#This Row],[CLM $ Collected ]]/'[1]1.) CLM Reference'!$B$4</f>
        <v>4.0230612845477897E-7</v>
      </c>
      <c r="F213" s="40">
        <f>Table32[[#This Row],[Residential Incentive Disbursements]]+Table32[[#This Row],[C&amp;I Incentive Disbursements]]</f>
        <v>0</v>
      </c>
      <c r="G213" s="39">
        <f>Table32[[#This Row],[Incentive Disbursements]]/'[1]1.) CLM Reference'!$B$5</f>
        <v>0</v>
      </c>
      <c r="H213" s="40">
        <v>0</v>
      </c>
      <c r="I213" s="39">
        <f>Table32[[#This Row],[Residential CLM $ Collected]]/'[1]1.) CLM Reference'!$B$4</f>
        <v>0</v>
      </c>
      <c r="J213" s="40">
        <v>0</v>
      </c>
      <c r="K213" s="39">
        <f>Table32[[#This Row],[Residential Incentive Disbursements]]/'[1]1.) CLM Reference'!$B$5</f>
        <v>0</v>
      </c>
      <c r="L213" s="40">
        <v>42.582833999999941</v>
      </c>
      <c r="M213" s="39">
        <f>Table32[[#This Row],[C&amp;I CLM $ Collected]]/'[1]1.) CLM Reference'!$B$4</f>
        <v>4.0230612845477897E-7</v>
      </c>
      <c r="N213" s="40">
        <v>0</v>
      </c>
      <c r="O213" s="45">
        <f>Table32[[#This Row],[C&amp;I Incentive Disbursements]]/'[1]1.) CLM Reference'!$B$5</f>
        <v>0</v>
      </c>
    </row>
    <row r="214" spans="1:15" x14ac:dyDescent="0.25">
      <c r="A214" s="47">
        <v>9009352702</v>
      </c>
      <c r="B214" t="s">
        <v>1791</v>
      </c>
      <c r="C214" t="s">
        <v>1774</v>
      </c>
      <c r="D214" s="46">
        <f>Table32[[#This Row],[Residential CLM $ Collected]]+Table32[[#This Row],[C&amp;I CLM $ Collected]]</f>
        <v>1.115856</v>
      </c>
      <c r="E214" s="39">
        <f>Table32[[#This Row],[CLM $ Collected ]]/'[1]1.) CLM Reference'!$B$4</f>
        <v>1.0542175452038641E-8</v>
      </c>
      <c r="F214" s="40">
        <f>Table32[[#This Row],[Residential Incentive Disbursements]]+Table32[[#This Row],[C&amp;I Incentive Disbursements]]</f>
        <v>0</v>
      </c>
      <c r="G214" s="39">
        <f>Table32[[#This Row],[Incentive Disbursements]]/'[1]1.) CLM Reference'!$B$5</f>
        <v>0</v>
      </c>
      <c r="H214" s="40">
        <v>0</v>
      </c>
      <c r="I214" s="39">
        <f>Table32[[#This Row],[Residential CLM $ Collected]]/'[1]1.) CLM Reference'!$B$4</f>
        <v>0</v>
      </c>
      <c r="J214" s="40">
        <v>0</v>
      </c>
      <c r="K214" s="39">
        <f>Table32[[#This Row],[Residential Incentive Disbursements]]/'[1]1.) CLM Reference'!$B$5</f>
        <v>0</v>
      </c>
      <c r="L214" s="40">
        <v>1.115856</v>
      </c>
      <c r="M214" s="39">
        <f>Table32[[#This Row],[C&amp;I CLM $ Collected]]/'[1]1.) CLM Reference'!$B$4</f>
        <v>1.0542175452038641E-8</v>
      </c>
      <c r="N214" s="40">
        <v>0</v>
      </c>
      <c r="O214" s="45">
        <f>Table32[[#This Row],[C&amp;I Incentive Disbursements]]/'[1]1.) CLM Reference'!$B$5</f>
        <v>0</v>
      </c>
    </row>
    <row r="215" spans="1:15" x14ac:dyDescent="0.25">
      <c r="A215" s="47">
        <v>9011693300</v>
      </c>
      <c r="B215" t="s">
        <v>1790</v>
      </c>
      <c r="C215" t="s">
        <v>1774</v>
      </c>
      <c r="D215" s="46">
        <f>Table32[[#This Row],[Residential CLM $ Collected]]+Table32[[#This Row],[C&amp;I CLM $ Collected]]</f>
        <v>311182.24750200001</v>
      </c>
      <c r="E215" s="39">
        <f>Table32[[#This Row],[CLM $ Collected ]]/'[1]1.) CLM Reference'!$B$4</f>
        <v>2.9399293911811179E-3</v>
      </c>
      <c r="F215" s="40">
        <f>Table32[[#This Row],[Residential Incentive Disbursements]]+Table32[[#This Row],[C&amp;I Incentive Disbursements]]</f>
        <v>199193.3848</v>
      </c>
      <c r="G215" s="39">
        <f>Table32[[#This Row],[Incentive Disbursements]]/'[1]1.) CLM Reference'!$B$5</f>
        <v>2.2464479045517906E-3</v>
      </c>
      <c r="H215" s="40">
        <v>0</v>
      </c>
      <c r="I215" s="39">
        <f>Table32[[#This Row],[Residential CLM $ Collected]]/'[1]1.) CLM Reference'!$B$4</f>
        <v>0</v>
      </c>
      <c r="J215" s="40">
        <v>0</v>
      </c>
      <c r="K215" s="39">
        <f>Table32[[#This Row],[Residential Incentive Disbursements]]/'[1]1.) CLM Reference'!$B$5</f>
        <v>0</v>
      </c>
      <c r="L215" s="40">
        <v>311182.24750200001</v>
      </c>
      <c r="M215" s="39">
        <f>Table32[[#This Row],[C&amp;I CLM $ Collected]]/'[1]1.) CLM Reference'!$B$4</f>
        <v>2.9399293911811179E-3</v>
      </c>
      <c r="N215" s="40">
        <v>199193.3848</v>
      </c>
      <c r="O215" s="45">
        <f>Table32[[#This Row],[C&amp;I Incentive Disbursements]]/'[1]1.) CLM Reference'!$B$5</f>
        <v>2.2464479045517906E-3</v>
      </c>
    </row>
    <row r="216" spans="1:15" x14ac:dyDescent="0.25">
      <c r="A216" s="47">
        <v>9005360200</v>
      </c>
      <c r="B216" t="s">
        <v>1789</v>
      </c>
      <c r="C216" t="s">
        <v>1774</v>
      </c>
      <c r="D216" s="46">
        <f>Table32[[#This Row],[Residential CLM $ Collected]]+Table32[[#This Row],[C&amp;I CLM $ Collected]]</f>
        <v>391512.57975899999</v>
      </c>
      <c r="E216" s="39">
        <f>Table32[[#This Row],[CLM $ Collected ]]/'[1]1.) CLM Reference'!$B$4</f>
        <v>3.6988592681310582E-3</v>
      </c>
      <c r="F216" s="40">
        <f>Table32[[#This Row],[Residential Incentive Disbursements]]+Table32[[#This Row],[C&amp;I Incentive Disbursements]]</f>
        <v>573155.60959999997</v>
      </c>
      <c r="G216" s="39">
        <f>Table32[[#This Row],[Incentive Disbursements]]/'[1]1.) CLM Reference'!$B$5</f>
        <v>6.4638904522898799E-3</v>
      </c>
      <c r="H216" s="40">
        <v>0</v>
      </c>
      <c r="I216" s="39">
        <f>Table32[[#This Row],[Residential CLM $ Collected]]/'[1]1.) CLM Reference'!$B$4</f>
        <v>0</v>
      </c>
      <c r="J216" s="40">
        <v>0</v>
      </c>
      <c r="K216" s="39">
        <f>Table32[[#This Row],[Residential Incentive Disbursements]]/'[1]1.) CLM Reference'!$B$5</f>
        <v>0</v>
      </c>
      <c r="L216" s="40">
        <v>391512.57975899999</v>
      </c>
      <c r="M216" s="39">
        <f>Table32[[#This Row],[C&amp;I CLM $ Collected]]/'[1]1.) CLM Reference'!$B$4</f>
        <v>3.6988592681310582E-3</v>
      </c>
      <c r="N216" s="40">
        <v>573155.60959999997</v>
      </c>
      <c r="O216" s="45">
        <f>Table32[[#This Row],[C&amp;I Incentive Disbursements]]/'[1]1.) CLM Reference'!$B$5</f>
        <v>6.4638904522898799E-3</v>
      </c>
    </row>
    <row r="217" spans="1:15" x14ac:dyDescent="0.25">
      <c r="A217" s="47">
        <v>9005360300</v>
      </c>
      <c r="B217" t="s">
        <v>1789</v>
      </c>
      <c r="C217" t="s">
        <v>1774</v>
      </c>
      <c r="D217" s="46">
        <f>Table32[[#This Row],[Residential CLM $ Collected]]+Table32[[#This Row],[C&amp;I CLM $ Collected]]</f>
        <v>1.1776589999999942</v>
      </c>
      <c r="E217" s="39">
        <f>Table32[[#This Row],[CLM $ Collected ]]/'[1]1.) CLM Reference'!$B$4</f>
        <v>1.1126066267217556E-8</v>
      </c>
      <c r="F217" s="40">
        <f>Table32[[#This Row],[Residential Incentive Disbursements]]+Table32[[#This Row],[C&amp;I Incentive Disbursements]]</f>
        <v>0</v>
      </c>
      <c r="G217" s="39">
        <f>Table32[[#This Row],[Incentive Disbursements]]/'[1]1.) CLM Reference'!$B$5</f>
        <v>0</v>
      </c>
      <c r="H217" s="40">
        <v>0</v>
      </c>
      <c r="I217" s="39">
        <f>Table32[[#This Row],[Residential CLM $ Collected]]/'[1]1.) CLM Reference'!$B$4</f>
        <v>0</v>
      </c>
      <c r="J217" s="40">
        <v>0</v>
      </c>
      <c r="K217" s="39">
        <f>Table32[[#This Row],[Residential Incentive Disbursements]]/'[1]1.) CLM Reference'!$B$5</f>
        <v>0</v>
      </c>
      <c r="L217" s="40">
        <v>1.1776589999999942</v>
      </c>
      <c r="M217" s="39">
        <f>Table32[[#This Row],[C&amp;I CLM $ Collected]]/'[1]1.) CLM Reference'!$B$4</f>
        <v>1.1126066267217556E-8</v>
      </c>
      <c r="N217" s="40">
        <v>0</v>
      </c>
      <c r="O217" s="45">
        <f>Table32[[#This Row],[C&amp;I Incentive Disbursements]]/'[1]1.) CLM Reference'!$B$5</f>
        <v>0</v>
      </c>
    </row>
    <row r="218" spans="1:15" x14ac:dyDescent="0.25">
      <c r="A218" s="47">
        <v>9003496200</v>
      </c>
      <c r="B218" t="s">
        <v>1788</v>
      </c>
      <c r="C218" t="s">
        <v>1774</v>
      </c>
      <c r="D218" s="46">
        <f>Table32[[#This Row],[Residential CLM $ Collected]]+Table32[[#This Row],[C&amp;I CLM $ Collected]]</f>
        <v>1.1493089999999941</v>
      </c>
      <c r="E218" s="39">
        <f>Table32[[#This Row],[CLM $ Collected ]]/'[1]1.) CLM Reference'!$B$4</f>
        <v>1.0858226443740965E-8</v>
      </c>
      <c r="F218" s="40">
        <f>Table32[[#This Row],[Residential Incentive Disbursements]]+Table32[[#This Row],[C&amp;I Incentive Disbursements]]</f>
        <v>0</v>
      </c>
      <c r="G218" s="39">
        <f>Table32[[#This Row],[Incentive Disbursements]]/'[1]1.) CLM Reference'!$B$5</f>
        <v>0</v>
      </c>
      <c r="H218" s="40">
        <v>0</v>
      </c>
      <c r="I218" s="39">
        <f>Table32[[#This Row],[Residential CLM $ Collected]]/'[1]1.) CLM Reference'!$B$4</f>
        <v>0</v>
      </c>
      <c r="J218" s="40">
        <v>0</v>
      </c>
      <c r="K218" s="39">
        <f>Table32[[#This Row],[Residential Incentive Disbursements]]/'[1]1.) CLM Reference'!$B$5</f>
        <v>0</v>
      </c>
      <c r="L218" s="40">
        <v>1.1493089999999941</v>
      </c>
      <c r="M218" s="39">
        <f>Table32[[#This Row],[C&amp;I CLM $ Collected]]/'[1]1.) CLM Reference'!$B$4</f>
        <v>1.0858226443740965E-8</v>
      </c>
      <c r="N218" s="40">
        <v>0</v>
      </c>
      <c r="O218" s="45">
        <f>Table32[[#This Row],[C&amp;I Incentive Disbursements]]/'[1]1.) CLM Reference'!$B$5</f>
        <v>0</v>
      </c>
    </row>
    <row r="219" spans="1:15" x14ac:dyDescent="0.25">
      <c r="A219" s="47">
        <v>9003497700</v>
      </c>
      <c r="B219" t="s">
        <v>1788</v>
      </c>
      <c r="C219" t="s">
        <v>1774</v>
      </c>
      <c r="D219" s="46">
        <f>Table32[[#This Row],[Residential CLM $ Collected]]+Table32[[#This Row],[C&amp;I CLM $ Collected]]</f>
        <v>594273.02772599994</v>
      </c>
      <c r="E219" s="39">
        <f>Table32[[#This Row],[CLM $ Collected ]]/'[1]1.) CLM Reference'!$B$4</f>
        <v>5.6144614759446702E-3</v>
      </c>
      <c r="F219" s="40">
        <f>Table32[[#This Row],[Residential Incentive Disbursements]]+Table32[[#This Row],[C&amp;I Incentive Disbursements]]</f>
        <v>373747.62339999998</v>
      </c>
      <c r="G219" s="39">
        <f>Table32[[#This Row],[Incentive Disbursements]]/'[1]1.) CLM Reference'!$B$5</f>
        <v>4.2150223324993758E-3</v>
      </c>
      <c r="H219" s="40">
        <v>0</v>
      </c>
      <c r="I219" s="39">
        <f>Table32[[#This Row],[Residential CLM $ Collected]]/'[1]1.) CLM Reference'!$B$4</f>
        <v>0</v>
      </c>
      <c r="J219" s="40">
        <v>0</v>
      </c>
      <c r="K219" s="39">
        <f>Table32[[#This Row],[Residential Incentive Disbursements]]/'[1]1.) CLM Reference'!$B$5</f>
        <v>0</v>
      </c>
      <c r="L219" s="40">
        <v>594273.02772599994</v>
      </c>
      <c r="M219" s="39">
        <f>Table32[[#This Row],[C&amp;I CLM $ Collected]]/'[1]1.) CLM Reference'!$B$4</f>
        <v>5.6144614759446702E-3</v>
      </c>
      <c r="N219" s="40">
        <v>373747.62339999998</v>
      </c>
      <c r="O219" s="45">
        <f>Table32[[#This Row],[C&amp;I Incentive Disbursements]]/'[1]1.) CLM Reference'!$B$5</f>
        <v>4.2150223324993758E-3</v>
      </c>
    </row>
    <row r="220" spans="1:15" x14ac:dyDescent="0.25">
      <c r="A220" s="47">
        <v>9007680100</v>
      </c>
      <c r="B220" t="s">
        <v>1787</v>
      </c>
      <c r="C220" t="s">
        <v>1774</v>
      </c>
      <c r="D220" s="46">
        <f>Table32[[#This Row],[Residential CLM $ Collected]]+Table32[[#This Row],[C&amp;I CLM $ Collected]]</f>
        <v>152309.37764699943</v>
      </c>
      <c r="E220" s="39">
        <f>Table32[[#This Row],[CLM $ Collected ]]/'[1]1.) CLM Reference'!$B$4</f>
        <v>1.4389600290229925E-3</v>
      </c>
      <c r="F220" s="40">
        <f>Table32[[#This Row],[Residential Incentive Disbursements]]+Table32[[#This Row],[C&amp;I Incentive Disbursements]]</f>
        <v>94854.55</v>
      </c>
      <c r="G220" s="39">
        <f>Table32[[#This Row],[Incentive Disbursements]]/'[1]1.) CLM Reference'!$B$5</f>
        <v>1.0697433817827421E-3</v>
      </c>
      <c r="H220" s="40">
        <v>0</v>
      </c>
      <c r="I220" s="39">
        <f>Table32[[#This Row],[Residential CLM $ Collected]]/'[1]1.) CLM Reference'!$B$4</f>
        <v>0</v>
      </c>
      <c r="J220" s="40">
        <v>0</v>
      </c>
      <c r="K220" s="39">
        <f>Table32[[#This Row],[Residential Incentive Disbursements]]/'[1]1.) CLM Reference'!$B$5</f>
        <v>0</v>
      </c>
      <c r="L220" s="40">
        <v>152309.37764699943</v>
      </c>
      <c r="M220" s="39">
        <f>Table32[[#This Row],[C&amp;I CLM $ Collected]]/'[1]1.) CLM Reference'!$B$4</f>
        <v>1.4389600290229925E-3</v>
      </c>
      <c r="N220" s="40">
        <v>94854.55</v>
      </c>
      <c r="O220" s="45">
        <f>Table32[[#This Row],[C&amp;I Incentive Disbursements]]/'[1]1.) CLM Reference'!$B$5</f>
        <v>1.0697433817827421E-3</v>
      </c>
    </row>
    <row r="221" spans="1:15" x14ac:dyDescent="0.25">
      <c r="A221" s="47">
        <v>9001055100</v>
      </c>
      <c r="B221" t="s">
        <v>1786</v>
      </c>
      <c r="C221" t="s">
        <v>1774</v>
      </c>
      <c r="D221" s="46">
        <f>Table32[[#This Row],[Residential CLM $ Collected]]+Table32[[#This Row],[C&amp;I CLM $ Collected]]</f>
        <v>23833.731033</v>
      </c>
      <c r="E221" s="39">
        <f>Table32[[#This Row],[CLM $ Collected ]]/'[1]1.) CLM Reference'!$B$4</f>
        <v>2.2517186288068011E-4</v>
      </c>
      <c r="F221" s="40">
        <f>Table32[[#This Row],[Residential Incentive Disbursements]]+Table32[[#This Row],[C&amp;I Incentive Disbursements]]</f>
        <v>2427.3000000000002</v>
      </c>
      <c r="G221" s="39">
        <f>Table32[[#This Row],[Incentive Disbursements]]/'[1]1.) CLM Reference'!$B$5</f>
        <v>2.7374418102254979E-5</v>
      </c>
      <c r="H221" s="40">
        <v>0</v>
      </c>
      <c r="I221" s="39">
        <f>Table32[[#This Row],[Residential CLM $ Collected]]/'[1]1.) CLM Reference'!$B$4</f>
        <v>0</v>
      </c>
      <c r="J221" s="40">
        <v>0</v>
      </c>
      <c r="K221" s="39">
        <f>Table32[[#This Row],[Residential Incentive Disbursements]]/'[1]1.) CLM Reference'!$B$5</f>
        <v>0</v>
      </c>
      <c r="L221" s="40">
        <v>23833.731033</v>
      </c>
      <c r="M221" s="39">
        <f>Table32[[#This Row],[C&amp;I CLM $ Collected]]/'[1]1.) CLM Reference'!$B$4</f>
        <v>2.2517186288068011E-4</v>
      </c>
      <c r="N221" s="40">
        <v>2427.3000000000002</v>
      </c>
      <c r="O221" s="45">
        <f>Table32[[#This Row],[C&amp;I Incentive Disbursements]]/'[1]1.) CLM Reference'!$B$5</f>
        <v>2.7374418102254979E-5</v>
      </c>
    </row>
    <row r="222" spans="1:15" x14ac:dyDescent="0.25">
      <c r="A222" s="47">
        <v>9001050200</v>
      </c>
      <c r="B222" t="s">
        <v>1785</v>
      </c>
      <c r="C222" t="s">
        <v>1774</v>
      </c>
      <c r="D222" s="46">
        <f>Table32[[#This Row],[Residential CLM $ Collected]]+Table32[[#This Row],[C&amp;I CLM $ Collected]]</f>
        <v>21.775634999999998</v>
      </c>
      <c r="E222" s="39">
        <f>Table32[[#This Row],[CLM $ Collected ]]/'[1]1.) CLM Reference'!$B$4</f>
        <v>2.057277684123699E-7</v>
      </c>
      <c r="F222" s="40">
        <f>Table32[[#This Row],[Residential Incentive Disbursements]]+Table32[[#This Row],[C&amp;I Incentive Disbursements]]</f>
        <v>0</v>
      </c>
      <c r="G222" s="39">
        <f>Table32[[#This Row],[Incentive Disbursements]]/'[1]1.) CLM Reference'!$B$5</f>
        <v>0</v>
      </c>
      <c r="H222" s="40">
        <v>0</v>
      </c>
      <c r="I222" s="39">
        <f>Table32[[#This Row],[Residential CLM $ Collected]]/'[1]1.) CLM Reference'!$B$4</f>
        <v>0</v>
      </c>
      <c r="J222" s="40">
        <v>0</v>
      </c>
      <c r="K222" s="39">
        <f>Table32[[#This Row],[Residential Incentive Disbursements]]/'[1]1.) CLM Reference'!$B$5</f>
        <v>0</v>
      </c>
      <c r="L222" s="40">
        <v>21.775634999999998</v>
      </c>
      <c r="M222" s="39">
        <f>Table32[[#This Row],[C&amp;I CLM $ Collected]]/'[1]1.) CLM Reference'!$B$4</f>
        <v>2.057277684123699E-7</v>
      </c>
      <c r="N222" s="40">
        <v>0</v>
      </c>
      <c r="O222" s="45">
        <f>Table32[[#This Row],[C&amp;I Incentive Disbursements]]/'[1]1.) CLM Reference'!$B$5</f>
        <v>0</v>
      </c>
    </row>
    <row r="223" spans="1:15" x14ac:dyDescent="0.25">
      <c r="A223" s="47">
        <v>9001050300</v>
      </c>
      <c r="B223" t="s">
        <v>1785</v>
      </c>
      <c r="C223" t="s">
        <v>1774</v>
      </c>
      <c r="D223" s="46">
        <f>Table32[[#This Row],[Residential CLM $ Collected]]+Table32[[#This Row],[C&amp;I CLM $ Collected]]</f>
        <v>291949.59786299942</v>
      </c>
      <c r="E223" s="39">
        <f>Table32[[#This Row],[CLM $ Collected ]]/'[1]1.) CLM Reference'!$B$4</f>
        <v>2.7582267638690526E-3</v>
      </c>
      <c r="F223" s="40">
        <f>Table32[[#This Row],[Residential Incentive Disbursements]]+Table32[[#This Row],[C&amp;I Incentive Disbursements]]</f>
        <v>352503.52</v>
      </c>
      <c r="G223" s="39">
        <f>Table32[[#This Row],[Incentive Disbursements]]/'[1]1.) CLM Reference'!$B$5</f>
        <v>3.9754372096554198E-3</v>
      </c>
      <c r="H223" s="40">
        <v>3640.5935999999997</v>
      </c>
      <c r="I223" s="39">
        <f>Table32[[#This Row],[Residential CLM $ Collected]]/'[1]1.) CLM Reference'!$B$4</f>
        <v>3.439491877156997E-5</v>
      </c>
      <c r="J223" s="40">
        <v>0</v>
      </c>
      <c r="K223" s="39">
        <f>Table32[[#This Row],[Residential Incentive Disbursements]]/'[1]1.) CLM Reference'!$B$5</f>
        <v>0</v>
      </c>
      <c r="L223" s="40">
        <v>288309.0042629994</v>
      </c>
      <c r="M223" s="39">
        <f>Table32[[#This Row],[C&amp;I CLM $ Collected]]/'[1]1.) CLM Reference'!$B$4</f>
        <v>2.7238318450974824E-3</v>
      </c>
      <c r="N223" s="40">
        <v>352503.52</v>
      </c>
      <c r="O223" s="45">
        <f>Table32[[#This Row],[C&amp;I Incentive Disbursements]]/'[1]1.) CLM Reference'!$B$5</f>
        <v>3.9754372096554198E-3</v>
      </c>
    </row>
    <row r="224" spans="1:15" x14ac:dyDescent="0.25">
      <c r="A224" s="47">
        <v>9003492500</v>
      </c>
      <c r="B224" t="s">
        <v>1784</v>
      </c>
      <c r="C224" t="s">
        <v>1774</v>
      </c>
      <c r="D224" s="46">
        <f>Table32[[#This Row],[Residential CLM $ Collected]]+Table32[[#This Row],[C&amp;I CLM $ Collected]]</f>
        <v>21.162140999999998</v>
      </c>
      <c r="E224" s="39">
        <f>Table32[[#This Row],[CLM $ Collected ]]/'[1]1.) CLM Reference'!$B$4</f>
        <v>1.9993171463233647E-7</v>
      </c>
      <c r="F224" s="40">
        <f>Table32[[#This Row],[Residential Incentive Disbursements]]+Table32[[#This Row],[C&amp;I Incentive Disbursements]]</f>
        <v>0</v>
      </c>
      <c r="G224" s="39">
        <f>Table32[[#This Row],[Incentive Disbursements]]/'[1]1.) CLM Reference'!$B$5</f>
        <v>0</v>
      </c>
      <c r="H224" s="40">
        <v>0</v>
      </c>
      <c r="I224" s="39">
        <f>Table32[[#This Row],[Residential CLM $ Collected]]/'[1]1.) CLM Reference'!$B$4</f>
        <v>0</v>
      </c>
      <c r="J224" s="40">
        <v>0</v>
      </c>
      <c r="K224" s="39">
        <f>Table32[[#This Row],[Residential Incentive Disbursements]]/'[1]1.) CLM Reference'!$B$5</f>
        <v>0</v>
      </c>
      <c r="L224" s="40">
        <v>21.162140999999998</v>
      </c>
      <c r="M224" s="39">
        <f>Table32[[#This Row],[C&amp;I CLM $ Collected]]/'[1]1.) CLM Reference'!$B$4</f>
        <v>1.9993171463233647E-7</v>
      </c>
      <c r="N224" s="40">
        <v>0</v>
      </c>
      <c r="O224" s="45">
        <f>Table32[[#This Row],[C&amp;I Incentive Disbursements]]/'[1]1.) CLM Reference'!$B$5</f>
        <v>0</v>
      </c>
    </row>
    <row r="225" spans="1:16" x14ac:dyDescent="0.25">
      <c r="A225" s="47">
        <v>9003492600</v>
      </c>
      <c r="B225" t="s">
        <v>1784</v>
      </c>
      <c r="C225" t="s">
        <v>1774</v>
      </c>
      <c r="D225" s="46">
        <f>Table32[[#This Row],[Residential CLM $ Collected]]+Table32[[#This Row],[C&amp;I CLM $ Collected]]</f>
        <v>165425.42916899998</v>
      </c>
      <c r="E225" s="39">
        <f>Table32[[#This Row],[CLM $ Collected ]]/'[1]1.) CLM Reference'!$B$4</f>
        <v>1.5628754055437158E-3</v>
      </c>
      <c r="F225" s="40">
        <f>Table32[[#This Row],[Residential Incentive Disbursements]]+Table32[[#This Row],[C&amp;I Incentive Disbursements]]</f>
        <v>43614.949999999903</v>
      </c>
      <c r="G225" s="39">
        <f>Table32[[#This Row],[Incentive Disbursements]]/'[1]1.) CLM Reference'!$B$5</f>
        <v>4.9187734388371571E-4</v>
      </c>
      <c r="H225" s="40">
        <v>0</v>
      </c>
      <c r="I225" s="39">
        <f>Table32[[#This Row],[Residential CLM $ Collected]]/'[1]1.) CLM Reference'!$B$4</f>
        <v>0</v>
      </c>
      <c r="J225" s="40">
        <v>0</v>
      </c>
      <c r="K225" s="39">
        <f>Table32[[#This Row],[Residential Incentive Disbursements]]/'[1]1.) CLM Reference'!$B$5</f>
        <v>0</v>
      </c>
      <c r="L225" s="40">
        <v>165425.42916899998</v>
      </c>
      <c r="M225" s="39">
        <f>Table32[[#This Row],[C&amp;I CLM $ Collected]]/'[1]1.) CLM Reference'!$B$4</f>
        <v>1.5628754055437158E-3</v>
      </c>
      <c r="N225" s="40">
        <v>43614.949999999903</v>
      </c>
      <c r="O225" s="45">
        <f>Table32[[#This Row],[C&amp;I Incentive Disbursements]]/'[1]1.) CLM Reference'!$B$5</f>
        <v>4.9187734388371571E-4</v>
      </c>
    </row>
    <row r="226" spans="1:16" x14ac:dyDescent="0.25">
      <c r="A226" s="47">
        <v>9013840100</v>
      </c>
      <c r="B226" t="s">
        <v>1783</v>
      </c>
      <c r="C226" t="s">
        <v>1774</v>
      </c>
      <c r="D226" s="46">
        <f>Table32[[#This Row],[Residential CLM $ Collected]]+Table32[[#This Row],[C&amp;I CLM $ Collected]]</f>
        <v>40833.631628999996</v>
      </c>
      <c r="E226" s="39">
        <f>Table32[[#This Row],[CLM $ Collected ]]/'[1]1.) CLM Reference'!$B$4</f>
        <v>3.8578034170791967E-4</v>
      </c>
      <c r="F226" s="40">
        <f>Table32[[#This Row],[Residential Incentive Disbursements]]+Table32[[#This Row],[C&amp;I Incentive Disbursements]]</f>
        <v>2791.8</v>
      </c>
      <c r="G226" s="39">
        <f>Table32[[#This Row],[Incentive Disbursements]]/'[1]1.) CLM Reference'!$B$5</f>
        <v>3.1485148295585814E-5</v>
      </c>
      <c r="H226" s="40">
        <v>0</v>
      </c>
      <c r="I226" s="39">
        <f>Table32[[#This Row],[Residential CLM $ Collected]]/'[1]1.) CLM Reference'!$B$4</f>
        <v>0</v>
      </c>
      <c r="J226" s="40">
        <v>0</v>
      </c>
      <c r="K226" s="39">
        <f>Table32[[#This Row],[Residential Incentive Disbursements]]/'[1]1.) CLM Reference'!$B$5</f>
        <v>0</v>
      </c>
      <c r="L226" s="40">
        <v>40833.631628999996</v>
      </c>
      <c r="M226" s="39">
        <f>Table32[[#This Row],[C&amp;I CLM $ Collected]]/'[1]1.) CLM Reference'!$B$4</f>
        <v>3.8578034170791967E-4</v>
      </c>
      <c r="N226" s="40">
        <v>2791.8</v>
      </c>
      <c r="O226" s="45">
        <f>Table32[[#This Row],[C&amp;I Incentive Disbursements]]/'[1]1.) CLM Reference'!$B$5</f>
        <v>3.1485148295585814E-5</v>
      </c>
    </row>
    <row r="227" spans="1:16" x14ac:dyDescent="0.25">
      <c r="A227" s="47">
        <v>9001045102</v>
      </c>
      <c r="B227" t="s">
        <v>1782</v>
      </c>
      <c r="C227" t="s">
        <v>1774</v>
      </c>
      <c r="D227" s="46">
        <f>Table32[[#This Row],[Residential CLM $ Collected]]+Table32[[#This Row],[C&amp;I CLM $ Collected]]</f>
        <v>381790.50291899999</v>
      </c>
      <c r="E227" s="39">
        <f>Table32[[#This Row],[CLM $ Collected ]]/'[1]1.) CLM Reference'!$B$4</f>
        <v>3.6070088503303015E-3</v>
      </c>
      <c r="F227" s="40">
        <f>Table32[[#This Row],[Residential Incentive Disbursements]]+Table32[[#This Row],[C&amp;I Incentive Disbursements]]</f>
        <v>5167.5</v>
      </c>
      <c r="G227" s="39">
        <f>Table32[[#This Row],[Incentive Disbursements]]/'[1]1.) CLM Reference'!$B$5</f>
        <v>5.8277635868414534E-5</v>
      </c>
      <c r="H227" s="40">
        <v>0</v>
      </c>
      <c r="I227" s="39">
        <f>Table32[[#This Row],[Residential CLM $ Collected]]/'[1]1.) CLM Reference'!$B$4</f>
        <v>0</v>
      </c>
      <c r="J227" s="40">
        <v>0</v>
      </c>
      <c r="K227" s="39">
        <f>Table32[[#This Row],[Residential Incentive Disbursements]]/'[1]1.) CLM Reference'!$B$5</f>
        <v>0</v>
      </c>
      <c r="L227" s="40">
        <v>381790.50291899999</v>
      </c>
      <c r="M227" s="39">
        <f>Table32[[#This Row],[C&amp;I CLM $ Collected]]/'[1]1.) CLM Reference'!$B$4</f>
        <v>3.6070088503303015E-3</v>
      </c>
      <c r="N227" s="40">
        <v>5167.5</v>
      </c>
      <c r="O227" s="45">
        <f>Table32[[#This Row],[C&amp;I Incentive Disbursements]]/'[1]1.) CLM Reference'!$B$5</f>
        <v>5.8277635868414534E-5</v>
      </c>
    </row>
    <row r="228" spans="1:16" x14ac:dyDescent="0.25">
      <c r="A228" s="47">
        <v>9005320100</v>
      </c>
      <c r="B228" t="s">
        <v>1781</v>
      </c>
      <c r="C228" t="s">
        <v>1774</v>
      </c>
      <c r="D228" s="46">
        <f>Table32[[#This Row],[Residential CLM $ Collected]]+Table32[[#This Row],[C&amp;I CLM $ Collected]]</f>
        <v>127626.6537</v>
      </c>
      <c r="E228" s="39">
        <f>Table32[[#This Row],[CLM $ Collected ]]/'[1]1.) CLM Reference'!$B$4</f>
        <v>1.205767209803036E-3</v>
      </c>
      <c r="F228" s="40">
        <f>Table32[[#This Row],[Residential Incentive Disbursements]]+Table32[[#This Row],[C&amp;I Incentive Disbursements]]</f>
        <v>18484.400000000001</v>
      </c>
      <c r="G228" s="39">
        <f>Table32[[#This Row],[Incentive Disbursements]]/'[1]1.) CLM Reference'!$B$5</f>
        <v>2.0846195112648701E-4</v>
      </c>
      <c r="H228" s="40">
        <v>0</v>
      </c>
      <c r="I228" s="39">
        <f>Table32[[#This Row],[Residential CLM $ Collected]]/'[1]1.) CLM Reference'!$B$4</f>
        <v>0</v>
      </c>
      <c r="J228" s="40">
        <v>0</v>
      </c>
      <c r="K228" s="39">
        <f>Table32[[#This Row],[Residential Incentive Disbursements]]/'[1]1.) CLM Reference'!$B$5</f>
        <v>0</v>
      </c>
      <c r="L228" s="40">
        <v>127626.6537</v>
      </c>
      <c r="M228" s="39">
        <f>Table32[[#This Row],[C&amp;I CLM $ Collected]]/'[1]1.) CLM Reference'!$B$4</f>
        <v>1.205767209803036E-3</v>
      </c>
      <c r="N228" s="40">
        <v>18484.400000000001</v>
      </c>
      <c r="O228" s="45">
        <f>Table32[[#This Row],[C&amp;I Incentive Disbursements]]/'[1]1.) CLM Reference'!$B$5</f>
        <v>2.0846195112648701E-4</v>
      </c>
    </row>
    <row r="229" spans="1:16" x14ac:dyDescent="0.25">
      <c r="A229" s="47">
        <v>9015800500</v>
      </c>
      <c r="B229" t="s">
        <v>1780</v>
      </c>
      <c r="C229" t="s">
        <v>1774</v>
      </c>
      <c r="D229" s="46">
        <f>Table32[[#This Row],[Residential CLM $ Collected]]+Table32[[#This Row],[C&amp;I CLM $ Collected]]</f>
        <v>330012.67584599939</v>
      </c>
      <c r="E229" s="39">
        <f>Table32[[#This Row],[CLM $ Collected ]]/'[1]1.) CLM Reference'!$B$4</f>
        <v>3.1178319874296326E-3</v>
      </c>
      <c r="F229" s="40">
        <f>Table32[[#This Row],[Residential Incentive Disbursements]]+Table32[[#This Row],[C&amp;I Incentive Disbursements]]</f>
        <v>1131296.6999999899</v>
      </c>
      <c r="G229" s="39">
        <f>Table32[[#This Row],[Incentive Disbursements]]/'[1]1.) CLM Reference'!$B$5</f>
        <v>1.2758451309480098E-2</v>
      </c>
      <c r="H229" s="40">
        <v>0</v>
      </c>
      <c r="I229" s="39">
        <f>Table32[[#This Row],[Residential CLM $ Collected]]/'[1]1.) CLM Reference'!$B$4</f>
        <v>0</v>
      </c>
      <c r="J229" s="40">
        <v>0</v>
      </c>
      <c r="K229" s="39">
        <f>Table32[[#This Row],[Residential Incentive Disbursements]]/'[1]1.) CLM Reference'!$B$5</f>
        <v>0</v>
      </c>
      <c r="L229" s="40">
        <v>330012.67584599939</v>
      </c>
      <c r="M229" s="39">
        <f>Table32[[#This Row],[C&amp;I CLM $ Collected]]/'[1]1.) CLM Reference'!$B$4</f>
        <v>3.1178319874296326E-3</v>
      </c>
      <c r="N229" s="40">
        <v>1131296.6999999899</v>
      </c>
      <c r="O229" s="45">
        <f>Table32[[#This Row],[C&amp;I Incentive Disbursements]]/'[1]1.) CLM Reference'!$B$5</f>
        <v>1.2758451309480098E-2</v>
      </c>
    </row>
    <row r="230" spans="1:16" x14ac:dyDescent="0.25">
      <c r="A230" s="47">
        <v>9003473100</v>
      </c>
      <c r="B230" t="s">
        <v>1779</v>
      </c>
      <c r="C230" t="s">
        <v>1774</v>
      </c>
      <c r="D230" s="46">
        <f>Table32[[#This Row],[Residential CLM $ Collected]]+Table32[[#This Row],[C&amp;I CLM $ Collected]]</f>
        <v>1244988.3624569944</v>
      </c>
      <c r="E230" s="39">
        <f>Table32[[#This Row],[CLM $ Collected ]]/'[1]1.) CLM Reference'!$B$4</f>
        <v>1.1762168015199016E-2</v>
      </c>
      <c r="F230" s="40">
        <f>Table32[[#This Row],[Residential Incentive Disbursements]]+Table32[[#This Row],[C&amp;I Incentive Disbursements]]</f>
        <v>711267.32999999903</v>
      </c>
      <c r="G230" s="39">
        <f>Table32[[#This Row],[Incentive Disbursements]]/'[1]1.) CLM Reference'!$B$5</f>
        <v>8.0214762385755929E-3</v>
      </c>
      <c r="H230" s="40">
        <v>0</v>
      </c>
      <c r="I230" s="39">
        <f>Table32[[#This Row],[Residential CLM $ Collected]]/'[1]1.) CLM Reference'!$B$4</f>
        <v>0</v>
      </c>
      <c r="J230" s="40">
        <v>0</v>
      </c>
      <c r="K230" s="39">
        <f>Table32[[#This Row],[Residential Incentive Disbursements]]/'[1]1.) CLM Reference'!$B$5</f>
        <v>0</v>
      </c>
      <c r="L230" s="40">
        <v>1244988.3624569944</v>
      </c>
      <c r="M230" s="39">
        <f>Table32[[#This Row],[C&amp;I CLM $ Collected]]/'[1]1.) CLM Reference'!$B$4</f>
        <v>1.1762168015199016E-2</v>
      </c>
      <c r="N230" s="40">
        <v>711267.32999999903</v>
      </c>
      <c r="O230" s="45">
        <f>Table32[[#This Row],[C&amp;I Incentive Disbursements]]/'[1]1.) CLM Reference'!$B$5</f>
        <v>8.0214762385755929E-3</v>
      </c>
    </row>
    <row r="231" spans="1:16" x14ac:dyDescent="0.25">
      <c r="A231" s="47">
        <v>9003473501</v>
      </c>
      <c r="B231" t="s">
        <v>1779</v>
      </c>
      <c r="C231" t="s">
        <v>1774</v>
      </c>
      <c r="D231" s="46">
        <f>Table32[[#This Row],[Residential CLM $ Collected]]+Table32[[#This Row],[C&amp;I CLM $ Collected]]</f>
        <v>4.47363</v>
      </c>
      <c r="E231" s="39">
        <f>Table32[[#This Row],[CLM $ Collected ]]/'[1]1.) CLM Reference'!$B$4</f>
        <v>4.2265124144606141E-8</v>
      </c>
      <c r="F231" s="40">
        <f>Table32[[#This Row],[Residential Incentive Disbursements]]+Table32[[#This Row],[C&amp;I Incentive Disbursements]]</f>
        <v>0</v>
      </c>
      <c r="G231" s="39">
        <f>Table32[[#This Row],[Incentive Disbursements]]/'[1]1.) CLM Reference'!$B$5</f>
        <v>0</v>
      </c>
      <c r="H231" s="40">
        <v>0</v>
      </c>
      <c r="I231" s="39">
        <f>Table32[[#This Row],[Residential CLM $ Collected]]/'[1]1.) CLM Reference'!$B$4</f>
        <v>0</v>
      </c>
      <c r="J231" s="40">
        <v>0</v>
      </c>
      <c r="K231" s="39">
        <f>Table32[[#This Row],[Residential Incentive Disbursements]]/'[1]1.) CLM Reference'!$B$5</f>
        <v>0</v>
      </c>
      <c r="L231" s="40">
        <v>4.47363</v>
      </c>
      <c r="M231" s="39">
        <f>Table32[[#This Row],[C&amp;I CLM $ Collected]]/'[1]1.) CLM Reference'!$B$4</f>
        <v>4.2265124144606141E-8</v>
      </c>
      <c r="N231" s="40">
        <v>0</v>
      </c>
      <c r="O231" s="45">
        <f>Table32[[#This Row],[C&amp;I Incentive Disbursements]]/'[1]1.) CLM Reference'!$B$5</f>
        <v>0</v>
      </c>
    </row>
    <row r="232" spans="1:16" x14ac:dyDescent="0.25">
      <c r="A232" s="47">
        <v>9003476300</v>
      </c>
      <c r="B232" t="s">
        <v>1778</v>
      </c>
      <c r="C232" t="s">
        <v>1774</v>
      </c>
      <c r="D232" s="46">
        <f>Table32[[#This Row],[Residential CLM $ Collected]]+Table32[[#This Row],[C&amp;I CLM $ Collected]]</f>
        <v>312913.05695999996</v>
      </c>
      <c r="E232" s="39">
        <f>Table32[[#This Row],[CLM $ Collected ]]/'[1]1.) CLM Reference'!$B$4</f>
        <v>2.9562814088073021E-3</v>
      </c>
      <c r="F232" s="40">
        <f>Table32[[#This Row],[Residential Incentive Disbursements]]+Table32[[#This Row],[C&amp;I Incentive Disbursements]]</f>
        <v>138739.15400000001</v>
      </c>
      <c r="G232" s="39">
        <f>Table32[[#This Row],[Incentive Disbursements]]/'[1]1.) CLM Reference'!$B$5</f>
        <v>1.5646618089025423E-3</v>
      </c>
      <c r="H232" s="40">
        <v>0</v>
      </c>
      <c r="I232" s="39">
        <f>Table32[[#This Row],[Residential CLM $ Collected]]/'[1]1.) CLM Reference'!$B$4</f>
        <v>0</v>
      </c>
      <c r="J232" s="40">
        <v>0</v>
      </c>
      <c r="K232" s="39">
        <f>Table32[[#This Row],[Residential Incentive Disbursements]]/'[1]1.) CLM Reference'!$B$5</f>
        <v>0</v>
      </c>
      <c r="L232" s="40">
        <v>312913.05695999996</v>
      </c>
      <c r="M232" s="39">
        <f>Table32[[#This Row],[C&amp;I CLM $ Collected]]/'[1]1.) CLM Reference'!$B$4</f>
        <v>2.9562814088073021E-3</v>
      </c>
      <c r="N232" s="40">
        <v>138739.15400000001</v>
      </c>
      <c r="O232" s="45">
        <f>Table32[[#This Row],[C&amp;I Incentive Disbursements]]/'[1]1.) CLM Reference'!$B$5</f>
        <v>1.5646618089025423E-3</v>
      </c>
    </row>
    <row r="233" spans="1:16" x14ac:dyDescent="0.25">
      <c r="A233" s="47">
        <v>9009361100</v>
      </c>
      <c r="B233" t="s">
        <v>1777</v>
      </c>
      <c r="C233" t="s">
        <v>1774</v>
      </c>
      <c r="D233" s="46">
        <f>Table32[[#This Row],[Residential CLM $ Collected]]+Table32[[#This Row],[C&amp;I CLM $ Collected]]</f>
        <v>38462.142221999995</v>
      </c>
      <c r="E233" s="39">
        <f>Table32[[#This Row],[CLM $ Collected ]]/'[1]1.) CLM Reference'!$B$4</f>
        <v>3.6337542798137694E-4</v>
      </c>
      <c r="F233" s="40">
        <f>Table32[[#This Row],[Residential Incentive Disbursements]]+Table32[[#This Row],[C&amp;I Incentive Disbursements]]</f>
        <v>27554.9</v>
      </c>
      <c r="G233" s="39">
        <f>Table32[[#This Row],[Incentive Disbursements]]/'[1]1.) CLM Reference'!$B$5</f>
        <v>3.1075654157534119E-4</v>
      </c>
      <c r="H233" s="40">
        <v>0</v>
      </c>
      <c r="I233" s="39">
        <f>Table32[[#This Row],[Residential CLM $ Collected]]/'[1]1.) CLM Reference'!$B$4</f>
        <v>0</v>
      </c>
      <c r="J233" s="40">
        <v>0</v>
      </c>
      <c r="K233" s="39">
        <f>Table32[[#This Row],[Residential Incentive Disbursements]]/'[1]1.) CLM Reference'!$B$5</f>
        <v>0</v>
      </c>
      <c r="L233" s="40">
        <v>38462.142221999995</v>
      </c>
      <c r="M233" s="39">
        <f>Table32[[#This Row],[C&amp;I CLM $ Collected]]/'[1]1.) CLM Reference'!$B$4</f>
        <v>3.6337542798137694E-4</v>
      </c>
      <c r="N233" s="40">
        <v>27554.9</v>
      </c>
      <c r="O233" s="45">
        <f>Table32[[#This Row],[C&amp;I Incentive Disbursements]]/'[1]1.) CLM Reference'!$B$5</f>
        <v>3.1075654157534119E-4</v>
      </c>
    </row>
    <row r="234" spans="1:16" x14ac:dyDescent="0.25">
      <c r="A234" s="47">
        <v>9005362102</v>
      </c>
      <c r="B234" t="s">
        <v>1776</v>
      </c>
      <c r="C234" t="s">
        <v>1774</v>
      </c>
      <c r="D234" s="46">
        <f>Table32[[#This Row],[Residential CLM $ Collected]]+Table32[[#This Row],[C&amp;I CLM $ Collected]]</f>
        <v>22993.47785699994</v>
      </c>
      <c r="E234" s="39">
        <f>Table32[[#This Row],[CLM $ Collected ]]/'[1]1.) CLM Reference'!$B$4</f>
        <v>2.1723347620217917E-4</v>
      </c>
      <c r="F234" s="40">
        <f>Table32[[#This Row],[Residential Incentive Disbursements]]+Table32[[#This Row],[C&amp;I Incentive Disbursements]]</f>
        <v>68719.25</v>
      </c>
      <c r="G234" s="39">
        <f>Table32[[#This Row],[Incentive Disbursements]]/'[1]1.) CLM Reference'!$B$5</f>
        <v>7.7499669640068605E-4</v>
      </c>
      <c r="H234" s="40">
        <v>0</v>
      </c>
      <c r="I234" s="39">
        <f>Table32[[#This Row],[Residential CLM $ Collected]]/'[1]1.) CLM Reference'!$B$4</f>
        <v>0</v>
      </c>
      <c r="J234" s="40">
        <v>0</v>
      </c>
      <c r="K234" s="39">
        <f>Table32[[#This Row],[Residential Incentive Disbursements]]/'[1]1.) CLM Reference'!$B$5</f>
        <v>0</v>
      </c>
      <c r="L234" s="40">
        <v>22993.47785699994</v>
      </c>
      <c r="M234" s="39">
        <f>Table32[[#This Row],[C&amp;I CLM $ Collected]]/'[1]1.) CLM Reference'!$B$4</f>
        <v>2.1723347620217917E-4</v>
      </c>
      <c r="N234" s="40">
        <v>68719.25</v>
      </c>
      <c r="O234" s="45">
        <f>Table32[[#This Row],[C&amp;I Incentive Disbursements]]/'[1]1.) CLM Reference'!$B$5</f>
        <v>7.7499669640068605E-4</v>
      </c>
    </row>
    <row r="235" spans="1:16" x14ac:dyDescent="0.25">
      <c r="A235" s="47">
        <v>9015901100</v>
      </c>
      <c r="B235" t="s">
        <v>1775</v>
      </c>
      <c r="C235" t="s">
        <v>1774</v>
      </c>
      <c r="D235" s="46">
        <f>Table32[[#This Row],[Residential CLM $ Collected]]+Table32[[#This Row],[C&amp;I CLM $ Collected]]</f>
        <v>36078.441335999996</v>
      </c>
      <c r="E235" s="39">
        <f>Table32[[#This Row],[CLM $ Collected ]]/'[1]1.) CLM Reference'!$B$4</f>
        <v>3.4085514492926985E-4</v>
      </c>
      <c r="F235" s="40">
        <f>Table32[[#This Row],[Residential Incentive Disbursements]]+Table32[[#This Row],[C&amp;I Incentive Disbursements]]</f>
        <v>26669.799999999901</v>
      </c>
      <c r="G235" s="39">
        <f>Table32[[#This Row],[Incentive Disbursements]]/'[1]1.) CLM Reference'!$B$5</f>
        <v>3.007746285599296E-4</v>
      </c>
      <c r="H235" s="40">
        <v>0</v>
      </c>
      <c r="I235" s="39">
        <f>Table32[[#This Row],[Residential CLM $ Collected]]/'[1]1.) CLM Reference'!$B$4</f>
        <v>0</v>
      </c>
      <c r="J235" s="40">
        <v>0</v>
      </c>
      <c r="K235" s="39">
        <f>Table32[[#This Row],[Residential Incentive Disbursements]]/'[1]1.) CLM Reference'!$B$5</f>
        <v>0</v>
      </c>
      <c r="L235" s="40">
        <v>36078.441335999996</v>
      </c>
      <c r="M235" s="39">
        <f>Table32[[#This Row],[C&amp;I CLM $ Collected]]/'[1]1.) CLM Reference'!$B$4</f>
        <v>3.4085514492926985E-4</v>
      </c>
      <c r="N235" s="40">
        <v>26669.799999999901</v>
      </c>
      <c r="O235" s="45">
        <f>Table32[[#This Row],[C&amp;I Incentive Disbursements]]/'[1]1.) CLM Reference'!$B$5</f>
        <v>3.007746285599296E-4</v>
      </c>
    </row>
    <row r="236" spans="1:16" x14ac:dyDescent="0.25">
      <c r="A236" s="67"/>
      <c r="B236" s="66"/>
      <c r="C236" s="65" t="s">
        <v>1761</v>
      </c>
      <c r="D236" s="64">
        <f>SUBTOTAL(109,D6:D235)</f>
        <v>37283383.595240951</v>
      </c>
      <c r="E236" s="63">
        <f>Table32[[#This Row],[CLM $ Collected ]]/'[1]1.) CLM Reference'!$B$4</f>
        <v>0.35223897286629219</v>
      </c>
      <c r="F236" s="62">
        <f>SUBTOTAL(109,F6:F235)</f>
        <v>32775390.240399953</v>
      </c>
      <c r="G236" s="63">
        <f>Table32[[#This Row],[Incentive Disbursements]]/'[1]1.) CLM Reference'!$B$5</f>
        <v>0.36963178671992569</v>
      </c>
      <c r="H236" s="62">
        <f>SUBTOTAL(109,H6:H235)</f>
        <v>47306.631203999939</v>
      </c>
      <c r="I236" s="63">
        <f>Table32[[#This Row],[Residential CLM $ Collected]]/'[1]1.) CLM Reference'!$B$4</f>
        <v>4.4693473548330014E-4</v>
      </c>
      <c r="J236" s="62">
        <f>SUBTOTAL(109,J6:J235)</f>
        <v>0</v>
      </c>
      <c r="K236" s="63">
        <f>Table32[[#This Row],[Residential Incentive Disbursements]]/'[1]1.) CLM Reference'!$B$5</f>
        <v>0</v>
      </c>
      <c r="L236" s="62">
        <f>SUBTOTAL(109,L6:L235)</f>
        <v>37236076.964036956</v>
      </c>
      <c r="M236" s="63">
        <f>Table32[[#This Row],[C&amp;I CLM $ Collected]]/'[1]1.) CLM Reference'!$B$4</f>
        <v>0.35179203813080895</v>
      </c>
      <c r="N236" s="62">
        <f>SUBTOTAL(109,N6:N235)</f>
        <v>32775390.240399953</v>
      </c>
      <c r="O236" s="61">
        <f>Table32[[#This Row],[C&amp;I Incentive Disbursements]]/'[1]1.) CLM Reference'!$B$5</f>
        <v>0.36963178671992569</v>
      </c>
    </row>
    <row r="238" spans="1:16" s="33" customFormat="1" x14ac:dyDescent="0.25">
      <c r="A238" s="32" t="s">
        <v>1772</v>
      </c>
      <c r="C238" s="34"/>
      <c r="D238" s="34"/>
      <c r="E238" s="35"/>
      <c r="F238" s="35"/>
      <c r="G238" s="35"/>
      <c r="H238" s="35"/>
      <c r="I238" s="35"/>
      <c r="J238" s="35"/>
      <c r="K238" s="35"/>
      <c r="L238" s="35"/>
      <c r="M238" s="35"/>
      <c r="N238" s="35"/>
      <c r="O238" s="35"/>
      <c r="P238" s="35"/>
    </row>
    <row r="239" spans="1:16" s="33" customFormat="1" x14ac:dyDescent="0.25">
      <c r="A239" s="32" t="s">
        <v>1773</v>
      </c>
      <c r="C239" s="34"/>
      <c r="D239" s="34"/>
      <c r="E239" s="35"/>
      <c r="F239" s="35"/>
      <c r="G239" s="35"/>
      <c r="H239" s="35"/>
      <c r="I239" s="35"/>
      <c r="J239" s="35"/>
      <c r="K239" s="35"/>
      <c r="L239" s="35"/>
      <c r="M239" s="35"/>
      <c r="N239" s="35"/>
      <c r="O239" s="35"/>
      <c r="P239" s="35"/>
    </row>
  </sheetData>
  <mergeCells count="7">
    <mergeCell ref="A1:O2"/>
    <mergeCell ref="A3:C3"/>
    <mergeCell ref="D3:O3"/>
    <mergeCell ref="A4:C4"/>
    <mergeCell ref="D4:G4"/>
    <mergeCell ref="H4:K4"/>
    <mergeCell ref="L4:O4"/>
  </mergeCells>
  <pageMargins left="0.7" right="0.7" top="0.75" bottom="0.75" header="0.3" footer="0.3"/>
  <pageSetup paperSize="5" scale="52" fitToHeight="25"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92D0-D444-4773-A300-16D2AA16FFCB}">
  <sheetPr>
    <tabColor theme="7" tint="0.59999389629810485"/>
  </sheetPr>
  <dimension ref="A1"/>
  <sheetViews>
    <sheetView workbookViewId="0">
      <selection activeCell="F8" sqref="F8"/>
    </sheetView>
  </sheetViews>
  <sheetFormatPr defaultRowHeight="15" x14ac:dyDescent="0.25"/>
  <sheetData>
    <row r="1" spans="1:1" x14ac:dyDescent="0.25">
      <c r="A1" t="s">
        <v>1963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7C6C3-0D09-4FA3-85C2-157FDC371D93}">
  <sheetPr>
    <tabColor theme="7" tint="0.59999389629810485"/>
  </sheetPr>
  <dimension ref="A1:J8"/>
  <sheetViews>
    <sheetView workbookViewId="0">
      <selection activeCell="O9" sqref="O9"/>
    </sheetView>
  </sheetViews>
  <sheetFormatPr defaultRowHeight="15" x14ac:dyDescent="0.25"/>
  <cols>
    <col min="1" max="1" width="23.85546875" customWidth="1"/>
    <col min="2" max="6" width="14.5703125" bestFit="1" customWidth="1"/>
    <col min="7" max="7" width="13.5703125" bestFit="1" customWidth="1"/>
    <col min="8" max="8" width="14.5703125" bestFit="1" customWidth="1"/>
    <col min="9" max="9" width="11.85546875" bestFit="1" customWidth="1"/>
    <col min="10" max="10" width="13.85546875" bestFit="1" customWidth="1"/>
  </cols>
  <sheetData>
    <row r="1" spans="1:10" x14ac:dyDescent="0.25">
      <c r="A1" s="17" t="s">
        <v>1964</v>
      </c>
    </row>
    <row r="2" spans="1:10" x14ac:dyDescent="0.25">
      <c r="A2" s="145" t="s">
        <v>1761</v>
      </c>
      <c r="B2" s="103" t="s">
        <v>1762</v>
      </c>
      <c r="C2" s="103"/>
      <c r="D2" s="104"/>
      <c r="E2" s="105" t="s">
        <v>1763</v>
      </c>
      <c r="F2" s="106"/>
      <c r="G2" s="106"/>
      <c r="H2" s="107" t="s">
        <v>1764</v>
      </c>
      <c r="I2" s="108"/>
      <c r="J2" s="109"/>
    </row>
    <row r="3" spans="1:10" x14ac:dyDescent="0.25">
      <c r="A3" s="146"/>
      <c r="B3" s="18" t="s">
        <v>1765</v>
      </c>
      <c r="C3" s="19" t="s">
        <v>1766</v>
      </c>
      <c r="D3" s="20" t="s">
        <v>1767</v>
      </c>
      <c r="E3" s="18" t="s">
        <v>1765</v>
      </c>
      <c r="F3" s="20" t="s">
        <v>1766</v>
      </c>
      <c r="G3" s="19" t="s">
        <v>1767</v>
      </c>
      <c r="H3" s="18" t="s">
        <v>1765</v>
      </c>
      <c r="I3" s="19" t="s">
        <v>1766</v>
      </c>
      <c r="J3" s="21" t="s">
        <v>1767</v>
      </c>
    </row>
    <row r="4" spans="1:10" x14ac:dyDescent="0.25">
      <c r="A4" s="22" t="s">
        <v>1768</v>
      </c>
      <c r="B4" s="147">
        <f>SUM(C4:D4)</f>
        <v>29100612.605600007</v>
      </c>
      <c r="C4" s="147">
        <f>F4+I4</f>
        <v>12285079.1623</v>
      </c>
      <c r="D4" s="147">
        <f>G4+J4</f>
        <v>16815533.443300005</v>
      </c>
      <c r="E4" s="147">
        <f>SUM(F4:G4)</f>
        <v>17547918.914700001</v>
      </c>
      <c r="F4" s="147">
        <f>'[2]2.) Small Load'!J423</f>
        <v>12129792.9309</v>
      </c>
      <c r="G4" s="147">
        <f>'[2]2.) Small Load'!O423</f>
        <v>5418125.9837999996</v>
      </c>
      <c r="H4" s="147">
        <f>SUM(I4:J4)</f>
        <v>11552693.690900005</v>
      </c>
      <c r="I4" s="147">
        <f>'[2]3.) Large Load'!I346</f>
        <v>155286.23139999996</v>
      </c>
      <c r="J4" s="148">
        <f>'[2]3.) Large Load'!M346</f>
        <v>11397407.459500005</v>
      </c>
    </row>
    <row r="5" spans="1:10" x14ac:dyDescent="0.25">
      <c r="A5" s="22" t="s">
        <v>1769</v>
      </c>
      <c r="B5" s="147">
        <f>SUM(C5:D5)</f>
        <v>16800987.969999999</v>
      </c>
      <c r="C5" s="147">
        <f>F5+I5</f>
        <v>8495344.290000001</v>
      </c>
      <c r="D5" s="147">
        <f>G5+J5</f>
        <v>8305643.6799999997</v>
      </c>
      <c r="E5" s="147">
        <f>SUM(F5:G5)</f>
        <v>11650460.610000001</v>
      </c>
      <c r="F5" s="147">
        <f>'[2]2.) Small Load'!L423</f>
        <v>8494544.290000001</v>
      </c>
      <c r="G5" s="147">
        <f>'[2]2.) Small Load'!Q423</f>
        <v>3155916.3200000003</v>
      </c>
      <c r="H5" s="147">
        <f>SUM(I5:J5)</f>
        <v>5150527.3599999994</v>
      </c>
      <c r="I5" s="147">
        <f>'[2]3.) Large Load'!K346</f>
        <v>800</v>
      </c>
      <c r="J5" s="147">
        <f>'[2]3.) Large Load'!O346</f>
        <v>5149727.3599999994</v>
      </c>
    </row>
    <row r="7" spans="1:10" x14ac:dyDescent="0.25">
      <c r="A7" s="149" t="s">
        <v>1965</v>
      </c>
    </row>
    <row r="8" spans="1:10" x14ac:dyDescent="0.25">
      <c r="A8" t="s">
        <v>1966</v>
      </c>
    </row>
  </sheetData>
  <mergeCells count="4">
    <mergeCell ref="A2:A3"/>
    <mergeCell ref="B2:D2"/>
    <mergeCell ref="E2:G2"/>
    <mergeCell ref="H2:J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542A9-F400-431F-8D8A-48F4899BD524}">
  <sheetPr>
    <tabColor theme="7" tint="0.59999389629810485"/>
  </sheetPr>
  <dimension ref="A1:S425"/>
  <sheetViews>
    <sheetView workbookViewId="0">
      <selection activeCell="C5" sqref="C5"/>
    </sheetView>
  </sheetViews>
  <sheetFormatPr defaultRowHeight="15" x14ac:dyDescent="0.25"/>
  <cols>
    <col min="1" max="1" width="15.28515625" customWidth="1"/>
    <col min="2" max="2" width="17.85546875" bestFit="1" customWidth="1"/>
    <col min="3" max="3" width="19.42578125" customWidth="1"/>
    <col min="4" max="4" width="17.7109375" customWidth="1"/>
    <col min="5" max="5" width="26.85546875" customWidth="1"/>
    <col min="6" max="6" width="25.140625" customWidth="1"/>
    <col min="7" max="7" width="34.28515625" customWidth="1"/>
    <col min="8" max="8" width="11" customWidth="1"/>
    <col min="9" max="9" width="11.5703125" customWidth="1"/>
    <col min="10" max="10" width="29.85546875" customWidth="1"/>
    <col min="11" max="11" width="40.28515625" customWidth="1"/>
    <col min="12" max="12" width="38.28515625" customWidth="1"/>
    <col min="13" max="13" width="49.28515625" customWidth="1"/>
    <col min="14" max="14" width="14.140625" customWidth="1"/>
    <col min="15" max="15" width="22.42578125" customWidth="1"/>
    <col min="16" max="16" width="32.85546875" customWidth="1"/>
    <col min="17" max="17" width="30.85546875" customWidth="1"/>
    <col min="18" max="18" width="41.28515625" customWidth="1"/>
    <col min="19" max="19" width="14.140625" customWidth="1"/>
  </cols>
  <sheetData>
    <row r="1" spans="1:19" x14ac:dyDescent="0.25">
      <c r="A1" s="113" t="s">
        <v>1939</v>
      </c>
      <c r="B1" s="114"/>
      <c r="C1" s="114"/>
      <c r="D1" s="114"/>
      <c r="E1" s="114"/>
      <c r="F1" s="114"/>
      <c r="G1" s="114"/>
      <c r="H1" s="114"/>
      <c r="I1" s="114"/>
      <c r="J1" s="114"/>
      <c r="K1" s="114"/>
      <c r="L1" s="114"/>
      <c r="M1" s="114"/>
      <c r="N1" s="114"/>
      <c r="O1" s="114"/>
      <c r="P1" s="114"/>
      <c r="Q1" s="114"/>
      <c r="R1" s="115"/>
    </row>
    <row r="2" spans="1:19" ht="15.75" thickBot="1" x14ac:dyDescent="0.3">
      <c r="A2" s="116"/>
      <c r="B2" s="117"/>
      <c r="C2" s="117"/>
      <c r="D2" s="117"/>
      <c r="E2" s="117"/>
      <c r="F2" s="117"/>
      <c r="G2" s="117"/>
      <c r="H2" s="117"/>
      <c r="I2" s="117"/>
      <c r="J2" s="117"/>
      <c r="K2" s="117"/>
      <c r="L2" s="117"/>
      <c r="M2" s="117"/>
      <c r="N2" s="117"/>
      <c r="O2" s="117"/>
      <c r="P2" s="117"/>
      <c r="Q2" s="117"/>
      <c r="R2" s="118"/>
    </row>
    <row r="3" spans="1:19" ht="16.5" thickBot="1" x14ac:dyDescent="0.3">
      <c r="A3" s="126" t="s">
        <v>1964</v>
      </c>
      <c r="B3" s="127"/>
      <c r="C3" s="233"/>
      <c r="D3" s="110" t="s">
        <v>1763</v>
      </c>
      <c r="E3" s="111"/>
      <c r="F3" s="111"/>
      <c r="G3" s="111"/>
      <c r="H3" s="111"/>
      <c r="I3" s="111"/>
      <c r="J3" s="111"/>
      <c r="K3" s="111"/>
      <c r="L3" s="111"/>
      <c r="M3" s="111"/>
      <c r="N3" s="111"/>
      <c r="O3" s="111"/>
      <c r="P3" s="111"/>
      <c r="Q3" s="111"/>
      <c r="R3" s="112"/>
    </row>
    <row r="4" spans="1:19" ht="15.75" thickBot="1" x14ac:dyDescent="0.3">
      <c r="A4" s="135"/>
      <c r="B4" s="136"/>
      <c r="C4" s="150"/>
      <c r="D4" s="231" t="s">
        <v>1765</v>
      </c>
      <c r="E4" s="232"/>
      <c r="F4" s="232"/>
      <c r="G4" s="232"/>
      <c r="H4" s="58"/>
      <c r="I4" s="58"/>
      <c r="J4" s="141" t="s">
        <v>1766</v>
      </c>
      <c r="K4" s="142"/>
      <c r="L4" s="142"/>
      <c r="M4" s="142"/>
      <c r="N4" s="57"/>
      <c r="O4" s="153" t="s">
        <v>1767</v>
      </c>
      <c r="P4" s="139"/>
      <c r="Q4" s="139"/>
      <c r="R4" s="140"/>
    </row>
    <row r="5" spans="1:19" ht="18.75" thickBot="1" x14ac:dyDescent="0.3">
      <c r="A5" s="95" t="s">
        <v>876</v>
      </c>
      <c r="B5" s="94" t="s">
        <v>1938</v>
      </c>
      <c r="C5" s="154" t="s">
        <v>1937</v>
      </c>
      <c r="D5" s="155" t="s">
        <v>1936</v>
      </c>
      <c r="E5" s="156" t="s">
        <v>1935</v>
      </c>
      <c r="F5" s="157" t="s">
        <v>1934</v>
      </c>
      <c r="G5" s="156" t="s">
        <v>1933</v>
      </c>
      <c r="H5" s="158" t="s">
        <v>1967</v>
      </c>
      <c r="I5" s="158" t="s">
        <v>1968</v>
      </c>
      <c r="J5" s="159" t="s">
        <v>1932</v>
      </c>
      <c r="K5" s="160" t="s">
        <v>1931</v>
      </c>
      <c r="L5" s="160" t="s">
        <v>1930</v>
      </c>
      <c r="M5" s="160" t="s">
        <v>1929</v>
      </c>
      <c r="N5" s="161" t="s">
        <v>1969</v>
      </c>
      <c r="O5" s="159" t="s">
        <v>1928</v>
      </c>
      <c r="P5" s="160" t="s">
        <v>1927</v>
      </c>
      <c r="Q5" s="160" t="s">
        <v>1926</v>
      </c>
      <c r="R5" s="162" t="s">
        <v>1925</v>
      </c>
      <c r="S5" s="189" t="s">
        <v>2187</v>
      </c>
    </row>
    <row r="6" spans="1:19" ht="15.75" thickBot="1" x14ac:dyDescent="0.3">
      <c r="A6" s="163" t="s">
        <v>1970</v>
      </c>
      <c r="B6" s="16" t="s">
        <v>1971</v>
      </c>
      <c r="C6" s="164" t="s">
        <v>1774</v>
      </c>
      <c r="D6" s="165">
        <f>[2]!Table3[[#This Row],[Residential CLM $ Collected]]+[2]!Table3[[#This Row],[C&amp;I CLM $ Collected]]</f>
        <v>394.428</v>
      </c>
      <c r="E6" s="166">
        <f>[2]!Table3[[#This Row],[CLM $ Collected ]]/'[2]1.) CLM Reference'!$B$4</f>
        <v>1.3553941470087741E-5</v>
      </c>
      <c r="F6" s="167">
        <f>[2]!Table3[[#This Row],[Residential Incentive Disbursements]]+[2]!Table3[[#This Row],[C&amp;I Incentive Disbursements]]</f>
        <v>0</v>
      </c>
      <c r="G6" s="166">
        <f>[2]!Table3[[#This Row],[Incentive Disbursements]]/'[2]1.) CLM Reference'!$B$5</f>
        <v>0</v>
      </c>
      <c r="H6" s="166" t="str">
        <f>IF(([2]!Table3[[#This Row],[Incentive Disbursements]]&gt;=0.5*[2]!Table3[[#This Row],[CLM $ Collected ]]),"YES",IF([2]!Table3[[#This Row],[Incentive Disbursements]]&lt;=1, "N/A", "NO"))</f>
        <v>N/A</v>
      </c>
      <c r="I6" s="166" t="str">
        <f>IF(ROUND(E6,5)&lt;0.00001,"N/A",IF(ROUND(E6,5)&lt;=ROUND(G6,5),"YES","NO"))</f>
        <v>NO</v>
      </c>
      <c r="J6" s="168">
        <v>394.428</v>
      </c>
      <c r="K6" s="169">
        <f>[2]!Table3[[#This Row],[CLM $ Collected ]]/'[2]1.) CLM Reference'!$B$4</f>
        <v>1.3553941470087741E-5</v>
      </c>
      <c r="L6" s="170">
        <v>0</v>
      </c>
      <c r="M6" s="169">
        <f>[2]!Table3[[#This Row],[Incentive Disbursements]]/'[2]1.) CLM Reference'!$B$5</f>
        <v>0</v>
      </c>
      <c r="N6" s="169" t="str">
        <f t="shared" ref="N6:N69" si="0">IF(ROUND(K6,5)&lt;0.00001,"N/A",IF(ROUND(K6,5)&lt;=ROUND(M6,5),"YES","NO"))</f>
        <v>NO</v>
      </c>
      <c r="O6" s="168">
        <v>0</v>
      </c>
      <c r="P6" s="171">
        <f>[2]!Table3[[#This Row],[CLM $ Collected ]]/'[2]1.) CLM Reference'!$B$4</f>
        <v>1.3553941470087741E-5</v>
      </c>
      <c r="Q6" s="170">
        <v>0</v>
      </c>
      <c r="R6" s="172">
        <f>[2]!Table3[[#This Row],[Incentive Disbursements]]/'[2]1.) CLM Reference'!$B$5</f>
        <v>0</v>
      </c>
      <c r="S6" t="str">
        <f t="shared" ref="S6:S69" si="1">IF(ROUND(P6,5)&lt;0.00001,"N/A",IF(ROUND(P6,5)&lt;=ROUND(R6,5),"YES","NO"))</f>
        <v>NO</v>
      </c>
    </row>
    <row r="7" spans="1:19" ht="15.75" thickBot="1" x14ac:dyDescent="0.3">
      <c r="A7" s="163" t="s">
        <v>1972</v>
      </c>
      <c r="B7" s="16" t="s">
        <v>1971</v>
      </c>
      <c r="C7" s="164" t="s">
        <v>1774</v>
      </c>
      <c r="D7" s="165">
        <f>[2]!Table3[[#This Row],[Residential CLM $ Collected]]+[2]!Table3[[#This Row],[C&amp;I CLM $ Collected]]</f>
        <v>887.51059999999995</v>
      </c>
      <c r="E7" s="166">
        <f>[2]!Table3[[#This Row],[CLM $ Collected ]]/'[2]1.) CLM Reference'!$B$4</f>
        <v>3.049800401209461E-5</v>
      </c>
      <c r="F7" s="167">
        <f>[2]!Table3[[#This Row],[Residential Incentive Disbursements]]+[2]!Table3[[#This Row],[C&amp;I Incentive Disbursements]]</f>
        <v>0</v>
      </c>
      <c r="G7" s="166">
        <f>[2]!Table3[[#This Row],[Incentive Disbursements]]/'[2]1.) CLM Reference'!$B$5</f>
        <v>0</v>
      </c>
      <c r="H7" s="166" t="str">
        <f>IF(([2]!Table3[[#This Row],[Incentive Disbursements]]&gt;=0.5*[2]!Table3[[#This Row],[CLM $ Collected ]]),"YES",IF([2]!Table3[[#This Row],[Incentive Disbursements]]&lt;=1, "N/A", "NO"))</f>
        <v>N/A</v>
      </c>
      <c r="I7" s="166" t="str">
        <f>IF(ROUND(E7,5)&lt;0.00001,"N/A",IF(ROUND(E7,5)&lt;=ROUND(G7,5),"YES","NO"))</f>
        <v>NO</v>
      </c>
      <c r="J7" s="168">
        <v>887.51059999999995</v>
      </c>
      <c r="K7" s="169">
        <f>[2]!Table3[[#This Row],[CLM $ Collected ]]/'[2]1.) CLM Reference'!$B$4</f>
        <v>3.049800401209461E-5</v>
      </c>
      <c r="L7" s="170">
        <v>0</v>
      </c>
      <c r="M7" s="169">
        <f>[2]!Table3[[#This Row],[Incentive Disbursements]]/'[2]1.) CLM Reference'!$B$5</f>
        <v>0</v>
      </c>
      <c r="N7" s="169" t="str">
        <f t="shared" si="0"/>
        <v>NO</v>
      </c>
      <c r="O7" s="168">
        <v>0</v>
      </c>
      <c r="P7" s="171">
        <f>[2]!Table3[[#This Row],[CLM $ Collected ]]/'[2]1.) CLM Reference'!$B$4</f>
        <v>3.049800401209461E-5</v>
      </c>
      <c r="Q7" s="170">
        <v>0</v>
      </c>
      <c r="R7" s="172">
        <f>[2]!Table3[[#This Row],[Incentive Disbursements]]/'[2]1.) CLM Reference'!$B$5</f>
        <v>0</v>
      </c>
      <c r="S7" t="str">
        <f t="shared" si="1"/>
        <v>NO</v>
      </c>
    </row>
    <row r="8" spans="1:19" ht="15.75" thickBot="1" x14ac:dyDescent="0.3">
      <c r="A8" s="163" t="s">
        <v>1973</v>
      </c>
      <c r="B8" s="16" t="s">
        <v>1974</v>
      </c>
      <c r="C8" s="164" t="s">
        <v>1774</v>
      </c>
      <c r="D8" s="165">
        <f>[2]!Table3[[#This Row],[Residential CLM $ Collected]]+[2]!Table3[[#This Row],[C&amp;I CLM $ Collected]]</f>
        <v>0.90290000000000004</v>
      </c>
      <c r="E8" s="166">
        <f>[2]!Table3[[#This Row],[CLM $ Collected ]]/'[2]1.) CLM Reference'!$B$4</f>
        <v>3.1026838240039302E-8</v>
      </c>
      <c r="F8" s="167">
        <f>[2]!Table3[[#This Row],[Residential Incentive Disbursements]]+[2]!Table3[[#This Row],[C&amp;I Incentive Disbursements]]</f>
        <v>0</v>
      </c>
      <c r="G8" s="166">
        <f>[2]!Table3[[#This Row],[Incentive Disbursements]]/'[2]1.) CLM Reference'!$B$5</f>
        <v>0</v>
      </c>
      <c r="H8" s="166" t="str">
        <f>IF(([2]!Table3[[#This Row],[Incentive Disbursements]]&gt;=0.5*[2]!Table3[[#This Row],[CLM $ Collected ]]),"YES",IF([2]!Table3[[#This Row],[Incentive Disbursements]]&lt;=1, "N/A", "NO"))</f>
        <v>N/A</v>
      </c>
      <c r="I8" s="166" t="str">
        <f t="shared" ref="I8:I71" si="2">IF(ROUND(E8,5)&lt;0.00001,"N/A",IF(ROUND(E8,5)&lt;=ROUND(G8,5),"YES","NO"))</f>
        <v>N/A</v>
      </c>
      <c r="J8" s="168">
        <v>0</v>
      </c>
      <c r="K8" s="169">
        <f>[2]!Table3[[#This Row],[CLM $ Collected ]]/'[2]1.) CLM Reference'!$B$4</f>
        <v>3.1026838240039302E-8</v>
      </c>
      <c r="L8" s="170">
        <v>0</v>
      </c>
      <c r="M8" s="169">
        <f>[2]!Table3[[#This Row],[Incentive Disbursements]]/'[2]1.) CLM Reference'!$B$5</f>
        <v>0</v>
      </c>
      <c r="N8" s="169" t="str">
        <f t="shared" si="0"/>
        <v>N/A</v>
      </c>
      <c r="O8" s="168">
        <v>0.90290000000000004</v>
      </c>
      <c r="P8" s="171">
        <f>[2]!Table3[[#This Row],[CLM $ Collected ]]/'[2]1.) CLM Reference'!$B$4</f>
        <v>3.1026838240039302E-8</v>
      </c>
      <c r="Q8" s="170">
        <v>0</v>
      </c>
      <c r="R8" s="172">
        <f>[2]!Table3[[#This Row],[Incentive Disbursements]]/'[2]1.) CLM Reference'!$B$5</f>
        <v>0</v>
      </c>
      <c r="S8" t="str">
        <f t="shared" si="1"/>
        <v>N/A</v>
      </c>
    </row>
    <row r="9" spans="1:19" ht="15.75" thickBot="1" x14ac:dyDescent="0.3">
      <c r="A9" s="163" t="s">
        <v>1973</v>
      </c>
      <c r="B9" s="16" t="s">
        <v>1975</v>
      </c>
      <c r="C9" s="164" t="s">
        <v>1774</v>
      </c>
      <c r="D9" s="165">
        <f>[2]!Table3[[#This Row],[Residential CLM $ Collected]]+[2]!Table3[[#This Row],[C&amp;I CLM $ Collected]]</f>
        <v>71392.777199999895</v>
      </c>
      <c r="E9" s="166">
        <f>[2]!Table3[[#This Row],[CLM $ Collected ]]/'[2]1.) CLM Reference'!$B$4</f>
        <v>2.453308394829508E-3</v>
      </c>
      <c r="F9" s="167">
        <f>[2]!Table3[[#This Row],[Residential Incentive Disbursements]]+[2]!Table3[[#This Row],[C&amp;I Incentive Disbursements]]</f>
        <v>20104.8</v>
      </c>
      <c r="G9" s="166">
        <f>[2]!Table3[[#This Row],[Incentive Disbursements]]/'[2]1.) CLM Reference'!$B$5</f>
        <v>1.1966439137924103E-3</v>
      </c>
      <c r="H9" s="166" t="str">
        <f>IF(([2]!Table3[[#This Row],[Incentive Disbursements]]&gt;=0.5*[2]!Table3[[#This Row],[CLM $ Collected ]]),"YES",IF([2]!Table3[[#This Row],[Incentive Disbursements]]&lt;=1, "N/A", "NO"))</f>
        <v>NO</v>
      </c>
      <c r="I9" s="166" t="str">
        <f t="shared" si="2"/>
        <v>NO</v>
      </c>
      <c r="J9" s="168">
        <v>58128.328499999901</v>
      </c>
      <c r="K9" s="169">
        <f>[2]!Table3[[#This Row],[CLM $ Collected ]]/'[2]1.) CLM Reference'!$B$4</f>
        <v>2.453308394829508E-3</v>
      </c>
      <c r="L9" s="170">
        <v>19857.8</v>
      </c>
      <c r="M9" s="169">
        <f>[2]!Table3[[#This Row],[Incentive Disbursements]]/'[2]1.) CLM Reference'!$B$5</f>
        <v>1.1966439137924103E-3</v>
      </c>
      <c r="N9" s="169" t="str">
        <f t="shared" si="0"/>
        <v>NO</v>
      </c>
      <c r="O9" s="168">
        <v>13264.448700000001</v>
      </c>
      <c r="P9" s="171">
        <f>[2]!Table3[[#This Row],[CLM $ Collected ]]/'[2]1.) CLM Reference'!$B$4</f>
        <v>2.453308394829508E-3</v>
      </c>
      <c r="Q9" s="170">
        <v>247</v>
      </c>
      <c r="R9" s="172">
        <f>[2]!Table3[[#This Row],[Incentive Disbursements]]/'[2]1.) CLM Reference'!$B$5</f>
        <v>1.1966439137924103E-3</v>
      </c>
      <c r="S9" t="str">
        <f t="shared" si="1"/>
        <v>NO</v>
      </c>
    </row>
    <row r="10" spans="1:19" ht="15.75" thickBot="1" x14ac:dyDescent="0.3">
      <c r="A10" s="163" t="s">
        <v>1973</v>
      </c>
      <c r="B10" s="16" t="s">
        <v>1976</v>
      </c>
      <c r="C10" s="164" t="s">
        <v>1774</v>
      </c>
      <c r="D10" s="165">
        <f>[2]!Table3[[#This Row],[Residential CLM $ Collected]]+[2]!Table3[[#This Row],[C&amp;I CLM $ Collected]]</f>
        <v>106.00539999999999</v>
      </c>
      <c r="E10" s="166">
        <f>[2]!Table3[[#This Row],[CLM $ Collected ]]/'[2]1.) CLM Reference'!$B$4</f>
        <v>3.642720565257129E-6</v>
      </c>
      <c r="F10" s="167">
        <f>[2]!Table3[[#This Row],[Residential Incentive Disbursements]]+[2]!Table3[[#This Row],[C&amp;I Incentive Disbursements]]</f>
        <v>0</v>
      </c>
      <c r="G10" s="166">
        <f>[2]!Table3[[#This Row],[Incentive Disbursements]]/'[2]1.) CLM Reference'!$B$5</f>
        <v>0</v>
      </c>
      <c r="H10" s="166" t="str">
        <f>IF(([2]!Table3[[#This Row],[Incentive Disbursements]]&gt;=0.5*[2]!Table3[[#This Row],[CLM $ Collected ]]),"YES",IF([2]!Table3[[#This Row],[Incentive Disbursements]]&lt;=1, "N/A", "NO"))</f>
        <v>N/A</v>
      </c>
      <c r="I10" s="166" t="str">
        <f t="shared" si="2"/>
        <v>N/A</v>
      </c>
      <c r="J10" s="168">
        <v>0</v>
      </c>
      <c r="K10" s="169">
        <f>[2]!Table3[[#This Row],[CLM $ Collected ]]/'[2]1.) CLM Reference'!$B$4</f>
        <v>3.642720565257129E-6</v>
      </c>
      <c r="L10" s="170">
        <v>0</v>
      </c>
      <c r="M10" s="169">
        <f>[2]!Table3[[#This Row],[Incentive Disbursements]]/'[2]1.) CLM Reference'!$B$5</f>
        <v>0</v>
      </c>
      <c r="N10" s="169" t="str">
        <f t="shared" si="0"/>
        <v>N/A</v>
      </c>
      <c r="O10" s="168">
        <v>106.00539999999999</v>
      </c>
      <c r="P10" s="171">
        <f>[2]!Table3[[#This Row],[CLM $ Collected ]]/'[2]1.) CLM Reference'!$B$4</f>
        <v>3.642720565257129E-6</v>
      </c>
      <c r="Q10" s="170">
        <v>0</v>
      </c>
      <c r="R10" s="172">
        <f>[2]!Table3[[#This Row],[Incentive Disbursements]]/'[2]1.) CLM Reference'!$B$5</f>
        <v>0</v>
      </c>
      <c r="S10" t="str">
        <f t="shared" si="1"/>
        <v>N/A</v>
      </c>
    </row>
    <row r="11" spans="1:19" ht="15.75" thickBot="1" x14ac:dyDescent="0.3">
      <c r="A11" s="163" t="s">
        <v>1977</v>
      </c>
      <c r="B11" s="16" t="s">
        <v>1975</v>
      </c>
      <c r="C11" s="164" t="s">
        <v>1774</v>
      </c>
      <c r="D11" s="165">
        <f>[2]!Table3[[#This Row],[Residential CLM $ Collected]]+[2]!Table3[[#This Row],[C&amp;I CLM $ Collected]]</f>
        <v>96972.011800000007</v>
      </c>
      <c r="E11" s="166">
        <f>[2]!Table3[[#This Row],[CLM $ Collected ]]/'[2]1.) CLM Reference'!$B$4</f>
        <v>3.3323013887803549E-3</v>
      </c>
      <c r="F11" s="167">
        <f>[2]!Table3[[#This Row],[Residential Incentive Disbursements]]+[2]!Table3[[#This Row],[C&amp;I Incentive Disbursements]]</f>
        <v>31534.58</v>
      </c>
      <c r="G11" s="166">
        <f>[2]!Table3[[#This Row],[Incentive Disbursements]]/'[2]1.) CLM Reference'!$B$5</f>
        <v>1.8769479542696205E-3</v>
      </c>
      <c r="H11" s="166" t="str">
        <f>IF(([2]!Table3[[#This Row],[Incentive Disbursements]]&gt;=0.5*[2]!Table3[[#This Row],[CLM $ Collected ]]),"YES",IF([2]!Table3[[#This Row],[Incentive Disbursements]]&lt;=1, "N/A", "NO"))</f>
        <v>NO</v>
      </c>
      <c r="I11" s="166" t="str">
        <f t="shared" si="2"/>
        <v>NO</v>
      </c>
      <c r="J11" s="168">
        <v>78630.955100000006</v>
      </c>
      <c r="K11" s="169">
        <f>[2]!Table3[[#This Row],[CLM $ Collected ]]/'[2]1.) CLM Reference'!$B$4</f>
        <v>3.3323013887803549E-3</v>
      </c>
      <c r="L11" s="170">
        <v>29656.58</v>
      </c>
      <c r="M11" s="169">
        <f>[2]!Table3[[#This Row],[Incentive Disbursements]]/'[2]1.) CLM Reference'!$B$5</f>
        <v>1.8769479542696205E-3</v>
      </c>
      <c r="N11" s="169" t="str">
        <f t="shared" si="0"/>
        <v>NO</v>
      </c>
      <c r="O11" s="168">
        <v>18341.056700000001</v>
      </c>
      <c r="P11" s="171">
        <f>[2]!Table3[[#This Row],[CLM $ Collected ]]/'[2]1.) CLM Reference'!$B$4</f>
        <v>3.3323013887803549E-3</v>
      </c>
      <c r="Q11" s="170">
        <v>1878</v>
      </c>
      <c r="R11" s="172">
        <f>[2]!Table3[[#This Row],[Incentive Disbursements]]/'[2]1.) CLM Reference'!$B$5</f>
        <v>1.8769479542696205E-3</v>
      </c>
      <c r="S11" t="str">
        <f t="shared" si="1"/>
        <v>NO</v>
      </c>
    </row>
    <row r="12" spans="1:19" ht="15.75" thickBot="1" x14ac:dyDescent="0.3">
      <c r="A12" s="163" t="s">
        <v>1978</v>
      </c>
      <c r="B12" s="16" t="s">
        <v>1975</v>
      </c>
      <c r="C12" s="164" t="s">
        <v>1774</v>
      </c>
      <c r="D12" s="165">
        <f>[2]!Table3[[#This Row],[Residential CLM $ Collected]]+[2]!Table3[[#This Row],[C&amp;I CLM $ Collected]]</f>
        <v>100651.4894000003</v>
      </c>
      <c r="E12" s="166">
        <f>[2]!Table3[[#This Row],[CLM $ Collected ]]/'[2]1.) CLM Reference'!$B$4</f>
        <v>3.4587412562109197E-3</v>
      </c>
      <c r="F12" s="167">
        <f>[2]!Table3[[#This Row],[Residential Incentive Disbursements]]+[2]!Table3[[#This Row],[C&amp;I Incentive Disbursements]]</f>
        <v>19540.71</v>
      </c>
      <c r="G12" s="166">
        <f>[2]!Table3[[#This Row],[Incentive Disbursements]]/'[2]1.) CLM Reference'!$B$5</f>
        <v>1.1630691025368313E-3</v>
      </c>
      <c r="H12" s="166" t="str">
        <f>IF(([2]!Table3[[#This Row],[Incentive Disbursements]]&gt;=0.5*[2]!Table3[[#This Row],[CLM $ Collected ]]),"YES",IF([2]!Table3[[#This Row],[Incentive Disbursements]]&lt;=1, "N/A", "NO"))</f>
        <v>NO</v>
      </c>
      <c r="I12" s="166" t="str">
        <f t="shared" si="2"/>
        <v>NO</v>
      </c>
      <c r="J12" s="168">
        <v>92872.916500000298</v>
      </c>
      <c r="K12" s="169">
        <f>[2]!Table3[[#This Row],[CLM $ Collected ]]/'[2]1.) CLM Reference'!$B$4</f>
        <v>3.4587412562109197E-3</v>
      </c>
      <c r="L12" s="170">
        <v>19540.71</v>
      </c>
      <c r="M12" s="169">
        <f>[2]!Table3[[#This Row],[Incentive Disbursements]]/'[2]1.) CLM Reference'!$B$5</f>
        <v>1.1630691025368313E-3</v>
      </c>
      <c r="N12" s="169" t="str">
        <f t="shared" si="0"/>
        <v>NO</v>
      </c>
      <c r="O12" s="168">
        <v>7778.5729000000001</v>
      </c>
      <c r="P12" s="171">
        <f>[2]!Table3[[#This Row],[CLM $ Collected ]]/'[2]1.) CLM Reference'!$B$4</f>
        <v>3.4587412562109197E-3</v>
      </c>
      <c r="Q12" s="170">
        <v>0</v>
      </c>
      <c r="R12" s="172">
        <f>[2]!Table3[[#This Row],[Incentive Disbursements]]/'[2]1.) CLM Reference'!$B$5</f>
        <v>1.1630691025368313E-3</v>
      </c>
      <c r="S12" t="str">
        <f t="shared" si="1"/>
        <v>NO</v>
      </c>
    </row>
    <row r="13" spans="1:19" ht="15.75" thickBot="1" x14ac:dyDescent="0.3">
      <c r="A13" s="163" t="s">
        <v>1979</v>
      </c>
      <c r="B13" s="16" t="s">
        <v>1975</v>
      </c>
      <c r="C13" s="164" t="s">
        <v>1774</v>
      </c>
      <c r="D13" s="165">
        <f>[2]!Table3[[#This Row],[Residential CLM $ Collected]]+[2]!Table3[[#This Row],[C&amp;I CLM $ Collected]]</f>
        <v>167953.6121</v>
      </c>
      <c r="E13" s="166">
        <f>[2]!Table3[[#This Row],[CLM $ Collected ]]/'[2]1.) CLM Reference'!$B$4</f>
        <v>5.7714802906822541E-3</v>
      </c>
      <c r="F13" s="167">
        <f>[2]!Table3[[#This Row],[Residential Incentive Disbursements]]+[2]!Table3[[#This Row],[C&amp;I Incentive Disbursements]]</f>
        <v>16361.63</v>
      </c>
      <c r="G13" s="166">
        <f>[2]!Table3[[#This Row],[Incentive Disbursements]]/'[2]1.) CLM Reference'!$B$5</f>
        <v>9.738492777457777E-4</v>
      </c>
      <c r="H13" s="166" t="str">
        <f>IF(([2]!Table3[[#This Row],[Incentive Disbursements]]&gt;=0.5*[2]!Table3[[#This Row],[CLM $ Collected ]]),"YES",IF([2]!Table3[[#This Row],[Incentive Disbursements]]&lt;=1, "N/A", "NO"))</f>
        <v>NO</v>
      </c>
      <c r="I13" s="166" t="str">
        <f t="shared" si="2"/>
        <v>NO</v>
      </c>
      <c r="J13" s="168">
        <v>158569.57990000001</v>
      </c>
      <c r="K13" s="169">
        <f>[2]!Table3[[#This Row],[CLM $ Collected ]]/'[2]1.) CLM Reference'!$B$4</f>
        <v>5.7714802906822541E-3</v>
      </c>
      <c r="L13" s="170">
        <v>16361.63</v>
      </c>
      <c r="M13" s="169">
        <f>[2]!Table3[[#This Row],[Incentive Disbursements]]/'[2]1.) CLM Reference'!$B$5</f>
        <v>9.738492777457777E-4</v>
      </c>
      <c r="N13" s="169" t="str">
        <f t="shared" si="0"/>
        <v>NO</v>
      </c>
      <c r="O13" s="168">
        <v>9384.0321999999996</v>
      </c>
      <c r="P13" s="171">
        <f>[2]!Table3[[#This Row],[CLM $ Collected ]]/'[2]1.) CLM Reference'!$B$4</f>
        <v>5.7714802906822541E-3</v>
      </c>
      <c r="Q13" s="170">
        <v>0</v>
      </c>
      <c r="R13" s="172">
        <f>[2]!Table3[[#This Row],[Incentive Disbursements]]/'[2]1.) CLM Reference'!$B$5</f>
        <v>9.738492777457777E-4</v>
      </c>
      <c r="S13" t="str">
        <f t="shared" si="1"/>
        <v>NO</v>
      </c>
    </row>
    <row r="14" spans="1:19" ht="15.75" thickBot="1" x14ac:dyDescent="0.3">
      <c r="A14" s="163" t="s">
        <v>1980</v>
      </c>
      <c r="B14" s="16" t="s">
        <v>1975</v>
      </c>
      <c r="C14" s="164" t="s">
        <v>1774</v>
      </c>
      <c r="D14" s="165">
        <f>[2]!Table3[[#This Row],[Residential CLM $ Collected]]+[2]!Table3[[#This Row],[C&amp;I CLM $ Collected]]</f>
        <v>77707.489599999899</v>
      </c>
      <c r="E14" s="166">
        <f>[2]!Table3[[#This Row],[CLM $ Collected ]]/'[2]1.) CLM Reference'!$B$4</f>
        <v>2.6703042528062166E-3</v>
      </c>
      <c r="F14" s="167">
        <f>[2]!Table3[[#This Row],[Residential Incentive Disbursements]]+[2]!Table3[[#This Row],[C&amp;I Incentive Disbursements]]</f>
        <v>7351.8</v>
      </c>
      <c r="G14" s="166">
        <f>[2]!Table3[[#This Row],[Incentive Disbursements]]/'[2]1.) CLM Reference'!$B$5</f>
        <v>4.3758140968420684E-4</v>
      </c>
      <c r="H14" s="166" t="str">
        <f>IF(([2]!Table3[[#This Row],[Incentive Disbursements]]&gt;=0.5*[2]!Table3[[#This Row],[CLM $ Collected ]]),"YES",IF([2]!Table3[[#This Row],[Incentive Disbursements]]&lt;=1, "N/A", "NO"))</f>
        <v>NO</v>
      </c>
      <c r="I14" s="166" t="str">
        <f t="shared" si="2"/>
        <v>NO</v>
      </c>
      <c r="J14" s="168">
        <v>71345.134499999898</v>
      </c>
      <c r="K14" s="169">
        <f>[2]!Table3[[#This Row],[CLM $ Collected ]]/'[2]1.) CLM Reference'!$B$4</f>
        <v>2.6703042528062166E-3</v>
      </c>
      <c r="L14" s="170">
        <v>7351.8</v>
      </c>
      <c r="M14" s="169">
        <f>[2]!Table3[[#This Row],[Incentive Disbursements]]/'[2]1.) CLM Reference'!$B$5</f>
        <v>4.3758140968420684E-4</v>
      </c>
      <c r="N14" s="169" t="str">
        <f t="shared" si="0"/>
        <v>NO</v>
      </c>
      <c r="O14" s="168">
        <v>6362.3550999999998</v>
      </c>
      <c r="P14" s="171">
        <f>[2]!Table3[[#This Row],[CLM $ Collected ]]/'[2]1.) CLM Reference'!$B$4</f>
        <v>2.6703042528062166E-3</v>
      </c>
      <c r="Q14" s="170">
        <v>0</v>
      </c>
      <c r="R14" s="172">
        <f>[2]!Table3[[#This Row],[Incentive Disbursements]]/'[2]1.) CLM Reference'!$B$5</f>
        <v>4.3758140968420684E-4</v>
      </c>
      <c r="S14" t="str">
        <f t="shared" si="1"/>
        <v>NO</v>
      </c>
    </row>
    <row r="15" spans="1:19" ht="15.75" thickBot="1" x14ac:dyDescent="0.3">
      <c r="A15" s="163" t="s">
        <v>1981</v>
      </c>
      <c r="B15" s="16" t="s">
        <v>1975</v>
      </c>
      <c r="C15" s="164" t="s">
        <v>1774</v>
      </c>
      <c r="D15" s="165">
        <f>[2]!Table3[[#This Row],[Residential CLM $ Collected]]+[2]!Table3[[#This Row],[C&amp;I CLM $ Collected]]</f>
        <v>122971.57519999982</v>
      </c>
      <c r="E15" s="166">
        <f>[2]!Table3[[#This Row],[CLM $ Collected ]]/'[2]1.) CLM Reference'!$B$4</f>
        <v>4.2257383673199944E-3</v>
      </c>
      <c r="F15" s="167">
        <f>[2]!Table3[[#This Row],[Residential Incentive Disbursements]]+[2]!Table3[[#This Row],[C&amp;I Incentive Disbursements]]</f>
        <v>95807</v>
      </c>
      <c r="G15" s="166">
        <f>[2]!Table3[[#This Row],[Incentive Disbursements]]/'[2]1.) CLM Reference'!$B$5</f>
        <v>5.7024622701399392E-3</v>
      </c>
      <c r="H15" s="166" t="str">
        <f>IF(([2]!Table3[[#This Row],[Incentive Disbursements]]&gt;=0.5*[2]!Table3[[#This Row],[CLM $ Collected ]]),"YES",IF([2]!Table3[[#This Row],[Incentive Disbursements]]&lt;=1, "N/A", "NO"))</f>
        <v>YES</v>
      </c>
      <c r="I15" s="166" t="str">
        <f t="shared" si="2"/>
        <v>YES</v>
      </c>
      <c r="J15" s="168">
        <v>73188.417499999807</v>
      </c>
      <c r="K15" s="169">
        <f>[2]!Table3[[#This Row],[CLM $ Collected ]]/'[2]1.) CLM Reference'!$B$4</f>
        <v>4.2257383673199944E-3</v>
      </c>
      <c r="L15" s="170">
        <v>6296</v>
      </c>
      <c r="M15" s="169">
        <f>[2]!Table3[[#This Row],[Incentive Disbursements]]/'[2]1.) CLM Reference'!$B$5</f>
        <v>5.7024622701399392E-3</v>
      </c>
      <c r="N15" s="169" t="str">
        <f t="shared" si="0"/>
        <v>YES</v>
      </c>
      <c r="O15" s="168">
        <v>49783.157700000003</v>
      </c>
      <c r="P15" s="171">
        <f>[2]!Table3[[#This Row],[CLM $ Collected ]]/'[2]1.) CLM Reference'!$B$4</f>
        <v>4.2257383673199944E-3</v>
      </c>
      <c r="Q15" s="170">
        <v>89511</v>
      </c>
      <c r="R15" s="172">
        <f>[2]!Table3[[#This Row],[Incentive Disbursements]]/'[2]1.) CLM Reference'!$B$5</f>
        <v>5.7024622701399392E-3</v>
      </c>
      <c r="S15" t="str">
        <f t="shared" si="1"/>
        <v>YES</v>
      </c>
    </row>
    <row r="16" spans="1:19" ht="15.75" thickBot="1" x14ac:dyDescent="0.3">
      <c r="A16" s="163" t="s">
        <v>1982</v>
      </c>
      <c r="B16" s="16" t="s">
        <v>1975</v>
      </c>
      <c r="C16" s="164" t="s">
        <v>1774</v>
      </c>
      <c r="D16" s="165">
        <f>[2]!Table3[[#This Row],[Residential CLM $ Collected]]+[2]!Table3[[#This Row],[C&amp;I CLM $ Collected]]</f>
        <v>117727.4436</v>
      </c>
      <c r="E16" s="166">
        <f>[2]!Table3[[#This Row],[CLM $ Collected ]]/'[2]1.) CLM Reference'!$B$4</f>
        <v>4.0455314530851143E-3</v>
      </c>
      <c r="F16" s="167">
        <f>[2]!Table3[[#This Row],[Residential Incentive Disbursements]]+[2]!Table3[[#This Row],[C&amp;I Incentive Disbursements]]</f>
        <v>8336.0400000000009</v>
      </c>
      <c r="G16" s="166">
        <f>[2]!Table3[[#This Row],[Incentive Disbursements]]/'[2]1.) CLM Reference'!$B$5</f>
        <v>4.9616367887917736E-4</v>
      </c>
      <c r="H16" s="166" t="str">
        <f>IF(([2]!Table3[[#This Row],[Incentive Disbursements]]&gt;=0.5*[2]!Table3[[#This Row],[CLM $ Collected ]]),"YES",IF([2]!Table3[[#This Row],[Incentive Disbursements]]&lt;=1, "N/A", "NO"))</f>
        <v>NO</v>
      </c>
      <c r="I16" s="166" t="str">
        <f t="shared" si="2"/>
        <v>NO</v>
      </c>
      <c r="J16" s="168">
        <v>98856.620699999999</v>
      </c>
      <c r="K16" s="169">
        <f>[2]!Table3[[#This Row],[CLM $ Collected ]]/'[2]1.) CLM Reference'!$B$4</f>
        <v>4.0455314530851143E-3</v>
      </c>
      <c r="L16" s="170">
        <v>8336.0400000000009</v>
      </c>
      <c r="M16" s="169">
        <f>[2]!Table3[[#This Row],[Incentive Disbursements]]/'[2]1.) CLM Reference'!$B$5</f>
        <v>4.9616367887917736E-4</v>
      </c>
      <c r="N16" s="169" t="str">
        <f t="shared" si="0"/>
        <v>NO</v>
      </c>
      <c r="O16" s="168">
        <v>18870.822899999999</v>
      </c>
      <c r="P16" s="171">
        <f>[2]!Table3[[#This Row],[CLM $ Collected ]]/'[2]1.) CLM Reference'!$B$4</f>
        <v>4.0455314530851143E-3</v>
      </c>
      <c r="Q16" s="170">
        <v>0</v>
      </c>
      <c r="R16" s="172">
        <f>[2]!Table3[[#This Row],[Incentive Disbursements]]/'[2]1.) CLM Reference'!$B$5</f>
        <v>4.9616367887917736E-4</v>
      </c>
      <c r="S16" t="str">
        <f t="shared" si="1"/>
        <v>NO</v>
      </c>
    </row>
    <row r="17" spans="1:19" ht="15.75" thickBot="1" x14ac:dyDescent="0.3">
      <c r="A17" s="163" t="s">
        <v>1983</v>
      </c>
      <c r="B17" s="16" t="s">
        <v>1975</v>
      </c>
      <c r="C17" s="164" t="s">
        <v>1774</v>
      </c>
      <c r="D17" s="165">
        <f>[2]!Table3[[#This Row],[Residential CLM $ Collected]]+[2]!Table3[[#This Row],[C&amp;I CLM $ Collected]]</f>
        <v>41183.171700000006</v>
      </c>
      <c r="E17" s="166">
        <f>[2]!Table3[[#This Row],[CLM $ Collected ]]/'[2]1.) CLM Reference'!$B$4</f>
        <v>1.4151994756314813E-3</v>
      </c>
      <c r="F17" s="167">
        <f>[2]!Table3[[#This Row],[Residential Incentive Disbursements]]+[2]!Table3[[#This Row],[C&amp;I Incentive Disbursements]]</f>
        <v>4387.5200000000004</v>
      </c>
      <c r="G17" s="166">
        <f>[2]!Table3[[#This Row],[Incentive Disbursements]]/'[2]1.) CLM Reference'!$B$5</f>
        <v>2.6114654732414528E-4</v>
      </c>
      <c r="H17" s="166" t="str">
        <f>IF(([2]!Table3[[#This Row],[Incentive Disbursements]]&gt;=0.5*[2]!Table3[[#This Row],[CLM $ Collected ]]),"YES",IF([2]!Table3[[#This Row],[Incentive Disbursements]]&lt;=1, "N/A", "NO"))</f>
        <v>NO</v>
      </c>
      <c r="I17" s="166" t="str">
        <f t="shared" si="2"/>
        <v>NO</v>
      </c>
      <c r="J17" s="168">
        <v>39085.891300000003</v>
      </c>
      <c r="K17" s="169">
        <f>[2]!Table3[[#This Row],[CLM $ Collected ]]/'[2]1.) CLM Reference'!$B$4</f>
        <v>1.4151994756314813E-3</v>
      </c>
      <c r="L17" s="170">
        <v>4387.5200000000004</v>
      </c>
      <c r="M17" s="169">
        <f>[2]!Table3[[#This Row],[Incentive Disbursements]]/'[2]1.) CLM Reference'!$B$5</f>
        <v>2.6114654732414528E-4</v>
      </c>
      <c r="N17" s="169" t="str">
        <f t="shared" si="0"/>
        <v>NO</v>
      </c>
      <c r="O17" s="168">
        <v>2097.2804000000001</v>
      </c>
      <c r="P17" s="171">
        <f>[2]!Table3[[#This Row],[CLM $ Collected ]]/'[2]1.) CLM Reference'!$B$4</f>
        <v>1.4151994756314813E-3</v>
      </c>
      <c r="Q17" s="170">
        <v>0</v>
      </c>
      <c r="R17" s="172">
        <f>[2]!Table3[[#This Row],[Incentive Disbursements]]/'[2]1.) CLM Reference'!$B$5</f>
        <v>2.6114654732414528E-4</v>
      </c>
      <c r="S17" t="str">
        <f t="shared" si="1"/>
        <v>NO</v>
      </c>
    </row>
    <row r="18" spans="1:19" ht="15.75" thickBot="1" x14ac:dyDescent="0.3">
      <c r="A18" s="163" t="s">
        <v>1984</v>
      </c>
      <c r="B18" s="16" t="s">
        <v>1975</v>
      </c>
      <c r="C18" s="164" t="s">
        <v>1774</v>
      </c>
      <c r="D18" s="165">
        <f>[2]!Table3[[#This Row],[Residential CLM $ Collected]]+[2]!Table3[[#This Row],[C&amp;I CLM $ Collected]]</f>
        <v>49269.364099999999</v>
      </c>
      <c r="E18" s="166">
        <f>[2]!Table3[[#This Row],[CLM $ Collected ]]/'[2]1.) CLM Reference'!$B$4</f>
        <v>1.693069653472477E-3</v>
      </c>
      <c r="F18" s="167">
        <f>[2]!Table3[[#This Row],[Residential Incentive Disbursements]]+[2]!Table3[[#This Row],[C&amp;I Incentive Disbursements]]</f>
        <v>30036.3</v>
      </c>
      <c r="G18" s="166">
        <f>[2]!Table3[[#This Row],[Incentive Disbursements]]/'[2]1.) CLM Reference'!$B$5</f>
        <v>1.7877698652979872E-3</v>
      </c>
      <c r="H18" s="166" t="str">
        <f>IF(([2]!Table3[[#This Row],[Incentive Disbursements]]&gt;=0.5*[2]!Table3[[#This Row],[CLM $ Collected ]]),"YES",IF([2]!Table3[[#This Row],[Incentive Disbursements]]&lt;=1, "N/A", "NO"))</f>
        <v>YES</v>
      </c>
      <c r="I18" s="166" t="str">
        <f t="shared" si="2"/>
        <v>YES</v>
      </c>
      <c r="J18" s="168">
        <v>48889.4</v>
      </c>
      <c r="K18" s="169">
        <f>[2]!Table3[[#This Row],[CLM $ Collected ]]/'[2]1.) CLM Reference'!$B$4</f>
        <v>1.693069653472477E-3</v>
      </c>
      <c r="L18" s="170">
        <v>30036.3</v>
      </c>
      <c r="M18" s="169">
        <f>[2]!Table3[[#This Row],[Incentive Disbursements]]/'[2]1.) CLM Reference'!$B$5</f>
        <v>1.7877698652979872E-3</v>
      </c>
      <c r="N18" s="169" t="str">
        <f t="shared" si="0"/>
        <v>YES</v>
      </c>
      <c r="O18" s="168">
        <v>379.96409999999997</v>
      </c>
      <c r="P18" s="171">
        <f>[2]!Table3[[#This Row],[CLM $ Collected ]]/'[2]1.) CLM Reference'!$B$4</f>
        <v>1.693069653472477E-3</v>
      </c>
      <c r="Q18" s="170">
        <v>0</v>
      </c>
      <c r="R18" s="172">
        <f>[2]!Table3[[#This Row],[Incentive Disbursements]]/'[2]1.) CLM Reference'!$B$5</f>
        <v>1.7877698652979872E-3</v>
      </c>
      <c r="S18" t="str">
        <f t="shared" si="1"/>
        <v>YES</v>
      </c>
    </row>
    <row r="19" spans="1:19" ht="15.75" thickBot="1" x14ac:dyDescent="0.3">
      <c r="A19" s="163" t="s">
        <v>1985</v>
      </c>
      <c r="B19" s="16" t="s">
        <v>1975</v>
      </c>
      <c r="C19" s="164" t="s">
        <v>1774</v>
      </c>
      <c r="D19" s="165">
        <f>[2]!Table3[[#This Row],[Residential CLM $ Collected]]+[2]!Table3[[#This Row],[C&amp;I CLM $ Collected]]</f>
        <v>141435.50439999992</v>
      </c>
      <c r="E19" s="166">
        <f>[2]!Table3[[#This Row],[CLM $ Collected ]]/'[2]1.) CLM Reference'!$B$4</f>
        <v>4.8602242955113123E-3</v>
      </c>
      <c r="F19" s="167">
        <f>[2]!Table3[[#This Row],[Residential Incentive Disbursements]]+[2]!Table3[[#This Row],[C&amp;I Incentive Disbursements]]</f>
        <v>84443.99</v>
      </c>
      <c r="G19" s="166">
        <f>[2]!Table3[[#This Row],[Incentive Disbursements]]/'[2]1.) CLM Reference'!$B$5</f>
        <v>5.0261324007126237E-3</v>
      </c>
      <c r="H19" s="166" t="str">
        <f>IF(([2]!Table3[[#This Row],[Incentive Disbursements]]&gt;=0.5*[2]!Table3[[#This Row],[CLM $ Collected ]]),"YES",IF([2]!Table3[[#This Row],[Incentive Disbursements]]&lt;=1, "N/A", "NO"))</f>
        <v>YES</v>
      </c>
      <c r="I19" s="166" t="str">
        <f t="shared" si="2"/>
        <v>YES</v>
      </c>
      <c r="J19" s="168">
        <v>73580.641299999901</v>
      </c>
      <c r="K19" s="169">
        <f>[2]!Table3[[#This Row],[CLM $ Collected ]]/'[2]1.) CLM Reference'!$B$4</f>
        <v>4.8602242955113123E-3</v>
      </c>
      <c r="L19" s="170">
        <v>75486.320000000007</v>
      </c>
      <c r="M19" s="169">
        <f>[2]!Table3[[#This Row],[Incentive Disbursements]]/'[2]1.) CLM Reference'!$B$5</f>
        <v>5.0261324007126237E-3</v>
      </c>
      <c r="N19" s="169" t="str">
        <f t="shared" si="0"/>
        <v>YES</v>
      </c>
      <c r="O19" s="168">
        <v>67854.863100000002</v>
      </c>
      <c r="P19" s="171">
        <f>[2]!Table3[[#This Row],[CLM $ Collected ]]/'[2]1.) CLM Reference'!$B$4</f>
        <v>4.8602242955113123E-3</v>
      </c>
      <c r="Q19" s="170">
        <v>8957.67</v>
      </c>
      <c r="R19" s="172">
        <f>[2]!Table3[[#This Row],[Incentive Disbursements]]/'[2]1.) CLM Reference'!$B$5</f>
        <v>5.0261324007126237E-3</v>
      </c>
      <c r="S19" t="str">
        <f t="shared" si="1"/>
        <v>YES</v>
      </c>
    </row>
    <row r="20" spans="1:19" ht="15.75" thickBot="1" x14ac:dyDescent="0.3">
      <c r="A20" s="173" t="s">
        <v>1986</v>
      </c>
      <c r="B20" s="174" t="s">
        <v>1975</v>
      </c>
      <c r="C20" s="175" t="s">
        <v>1774</v>
      </c>
      <c r="D20" s="165">
        <f>[2]!Table3[[#This Row],[Residential CLM $ Collected]]+[2]!Table3[[#This Row],[C&amp;I CLM $ Collected]]</f>
        <v>72876.102700000003</v>
      </c>
      <c r="E20" s="166">
        <f>[2]!Table3[[#This Row],[CLM $ Collected ]]/'[2]1.) CLM Reference'!$B$4</f>
        <v>2.5042807066534404E-3</v>
      </c>
      <c r="F20" s="167">
        <f>[2]!Table3[[#This Row],[Residential Incentive Disbursements]]+[2]!Table3[[#This Row],[C&amp;I Incentive Disbursements]]</f>
        <v>4473.07</v>
      </c>
      <c r="G20" s="166">
        <f>[2]!Table3[[#This Row],[Incentive Disbursements]]/'[2]1.) CLM Reference'!$B$5</f>
        <v>2.6623850978211254E-4</v>
      </c>
      <c r="H20" s="166" t="str">
        <f>IF(([2]!Table3[[#This Row],[Incentive Disbursements]]&gt;=0.5*[2]!Table3[[#This Row],[CLM $ Collected ]]),"YES",IF([2]!Table3[[#This Row],[Incentive Disbursements]]&lt;=1, "N/A", "NO"))</f>
        <v>NO</v>
      </c>
      <c r="I20" s="166" t="str">
        <f t="shared" si="2"/>
        <v>NO</v>
      </c>
      <c r="J20" s="176">
        <v>67549.058600000004</v>
      </c>
      <c r="K20" s="177">
        <f>[2]!Table3[[#This Row],[CLM $ Collected ]]/'[2]1.) CLM Reference'!$B$4</f>
        <v>2.5042807066534404E-3</v>
      </c>
      <c r="L20" s="178">
        <v>4173.07</v>
      </c>
      <c r="M20" s="177">
        <f>[2]!Table3[[#This Row],[Incentive Disbursements]]/'[2]1.) CLM Reference'!$B$5</f>
        <v>2.6623850978211254E-4</v>
      </c>
      <c r="N20" s="177" t="str">
        <f t="shared" si="0"/>
        <v>NO</v>
      </c>
      <c r="O20" s="176">
        <v>5327.0441000000001</v>
      </c>
      <c r="P20" s="179">
        <f>[2]!Table3[[#This Row],[CLM $ Collected ]]/'[2]1.) CLM Reference'!$B$4</f>
        <v>2.5042807066534404E-3</v>
      </c>
      <c r="Q20" s="178">
        <v>300</v>
      </c>
      <c r="R20" s="180">
        <f>[2]!Table3[[#This Row],[Incentive Disbursements]]/'[2]1.) CLM Reference'!$B$5</f>
        <v>2.6623850978211254E-4</v>
      </c>
      <c r="S20" t="str">
        <f t="shared" si="1"/>
        <v>NO</v>
      </c>
    </row>
    <row r="21" spans="1:19" ht="15.75" thickBot="1" x14ac:dyDescent="0.3">
      <c r="A21" s="173" t="s">
        <v>1987</v>
      </c>
      <c r="B21" s="174" t="s">
        <v>1975</v>
      </c>
      <c r="C21" s="175" t="s">
        <v>1774</v>
      </c>
      <c r="D21" s="165">
        <f>[2]!Table3[[#This Row],[Residential CLM $ Collected]]+[2]!Table3[[#This Row],[C&amp;I CLM $ Collected]]</f>
        <v>37465.910400000001</v>
      </c>
      <c r="E21" s="166">
        <f>[2]!Table3[[#This Row],[CLM $ Collected ]]/'[2]1.) CLM Reference'!$B$4</f>
        <v>1.2874612265994087E-3</v>
      </c>
      <c r="F21" s="167">
        <f>[2]!Table3[[#This Row],[Residential Incentive Disbursements]]+[2]!Table3[[#This Row],[C&amp;I Incentive Disbursements]]</f>
        <v>19703.03</v>
      </c>
      <c r="G21" s="166">
        <f>[2]!Table3[[#This Row],[Incentive Disbursements]]/'[2]1.) CLM Reference'!$B$5</f>
        <v>1.1727304391373837E-3</v>
      </c>
      <c r="H21" s="166" t="str">
        <f>IF(([2]!Table3[[#This Row],[Incentive Disbursements]]&gt;=0.5*[2]!Table3[[#This Row],[CLM $ Collected ]]),"YES",IF([2]!Table3[[#This Row],[Incentive Disbursements]]&lt;=1, "N/A", "NO"))</f>
        <v>YES</v>
      </c>
      <c r="I21" s="166" t="str">
        <f t="shared" si="2"/>
        <v>NO</v>
      </c>
      <c r="J21" s="176">
        <v>35405.151700000002</v>
      </c>
      <c r="K21" s="177">
        <f>[2]!Table3[[#This Row],[CLM $ Collected ]]/'[2]1.) CLM Reference'!$B$4</f>
        <v>1.2874612265994087E-3</v>
      </c>
      <c r="L21" s="178">
        <v>19213.03</v>
      </c>
      <c r="M21" s="177">
        <f>[2]!Table3[[#This Row],[Incentive Disbursements]]/'[2]1.) CLM Reference'!$B$5</f>
        <v>1.1727304391373837E-3</v>
      </c>
      <c r="N21" s="177" t="str">
        <f t="shared" si="0"/>
        <v>NO</v>
      </c>
      <c r="O21" s="176">
        <v>2060.7586999999999</v>
      </c>
      <c r="P21" s="179">
        <f>[2]!Table3[[#This Row],[CLM $ Collected ]]/'[2]1.) CLM Reference'!$B$4</f>
        <v>1.2874612265994087E-3</v>
      </c>
      <c r="Q21" s="178">
        <v>490</v>
      </c>
      <c r="R21" s="180">
        <f>[2]!Table3[[#This Row],[Incentive Disbursements]]/'[2]1.) CLM Reference'!$B$5</f>
        <v>1.1727304391373837E-3</v>
      </c>
      <c r="S21" t="str">
        <f t="shared" si="1"/>
        <v>NO</v>
      </c>
    </row>
    <row r="22" spans="1:19" ht="15.75" thickBot="1" x14ac:dyDescent="0.3">
      <c r="A22" s="173" t="s">
        <v>1988</v>
      </c>
      <c r="B22" s="174" t="s">
        <v>1975</v>
      </c>
      <c r="C22" s="175" t="s">
        <v>1774</v>
      </c>
      <c r="D22" s="165">
        <f>[2]!Table3[[#This Row],[Residential CLM $ Collected]]+[2]!Table3[[#This Row],[C&amp;I CLM $ Collected]]</f>
        <v>75361.948199999999</v>
      </c>
      <c r="E22" s="166">
        <f>[2]!Table3[[#This Row],[CLM $ Collected ]]/'[2]1.) CLM Reference'!$B$4</f>
        <v>2.5897031523486776E-3</v>
      </c>
      <c r="F22" s="167">
        <f>[2]!Table3[[#This Row],[Residential Incentive Disbursements]]+[2]!Table3[[#This Row],[C&amp;I Incentive Disbursements]]</f>
        <v>35125.230000000003</v>
      </c>
      <c r="G22" s="166">
        <f>[2]!Table3[[#This Row],[Incentive Disbursements]]/'[2]1.) CLM Reference'!$B$5</f>
        <v>2.0906645527465372E-3</v>
      </c>
      <c r="H22" s="166" t="str">
        <f>IF(([2]!Table3[[#This Row],[Incentive Disbursements]]&gt;=0.5*[2]!Table3[[#This Row],[CLM $ Collected ]]),"YES",IF([2]!Table3[[#This Row],[Incentive Disbursements]]&lt;=1, "N/A", "NO"))</f>
        <v>NO</v>
      </c>
      <c r="I22" s="166" t="str">
        <f t="shared" si="2"/>
        <v>NO</v>
      </c>
      <c r="J22" s="176">
        <v>51750.383699999998</v>
      </c>
      <c r="K22" s="177">
        <f>[2]!Table3[[#This Row],[CLM $ Collected ]]/'[2]1.) CLM Reference'!$B$4</f>
        <v>2.5897031523486776E-3</v>
      </c>
      <c r="L22" s="178">
        <v>7224.19</v>
      </c>
      <c r="M22" s="177">
        <f>[2]!Table3[[#This Row],[Incentive Disbursements]]/'[2]1.) CLM Reference'!$B$5</f>
        <v>2.0906645527465372E-3</v>
      </c>
      <c r="N22" s="177" t="str">
        <f t="shared" si="0"/>
        <v>NO</v>
      </c>
      <c r="O22" s="176">
        <v>23611.5645</v>
      </c>
      <c r="P22" s="179">
        <f>[2]!Table3[[#This Row],[CLM $ Collected ]]/'[2]1.) CLM Reference'!$B$4</f>
        <v>2.5897031523486776E-3</v>
      </c>
      <c r="Q22" s="178">
        <v>27901.040000000001</v>
      </c>
      <c r="R22" s="180">
        <f>[2]!Table3[[#This Row],[Incentive Disbursements]]/'[2]1.) CLM Reference'!$B$5</f>
        <v>2.0906645527465372E-3</v>
      </c>
      <c r="S22" t="str">
        <f t="shared" si="1"/>
        <v>NO</v>
      </c>
    </row>
    <row r="23" spans="1:19" ht="15.75" thickBot="1" x14ac:dyDescent="0.3">
      <c r="A23" s="173" t="s">
        <v>1989</v>
      </c>
      <c r="B23" s="174" t="s">
        <v>1975</v>
      </c>
      <c r="C23" s="175" t="s">
        <v>1774</v>
      </c>
      <c r="D23" s="165">
        <f>[2]!Table3[[#This Row],[Residential CLM $ Collected]]+[2]!Table3[[#This Row],[C&amp;I CLM $ Collected]]</f>
        <v>118695.17509999999</v>
      </c>
      <c r="E23" s="166">
        <f>[2]!Table3[[#This Row],[CLM $ Collected ]]/'[2]1.) CLM Reference'!$B$4</f>
        <v>4.0787861310231923E-3</v>
      </c>
      <c r="F23" s="167">
        <f>[2]!Table3[[#This Row],[Residential Incentive Disbursements]]+[2]!Table3[[#This Row],[C&amp;I Incentive Disbursements]]</f>
        <v>8852.1899999999987</v>
      </c>
      <c r="G23" s="166">
        <f>[2]!Table3[[#This Row],[Incentive Disbursements]]/'[2]1.) CLM Reference'!$B$5</f>
        <v>5.2688508650839772E-4</v>
      </c>
      <c r="H23" s="166" t="str">
        <f>IF(([2]!Table3[[#This Row],[Incentive Disbursements]]&gt;=0.5*[2]!Table3[[#This Row],[CLM $ Collected ]]),"YES",IF([2]!Table3[[#This Row],[Incentive Disbursements]]&lt;=1, "N/A", "NO"))</f>
        <v>NO</v>
      </c>
      <c r="I23" s="166" t="str">
        <f t="shared" si="2"/>
        <v>NO</v>
      </c>
      <c r="J23" s="176">
        <v>47281.252</v>
      </c>
      <c r="K23" s="177">
        <f>[2]!Table3[[#This Row],[CLM $ Collected ]]/'[2]1.) CLM Reference'!$B$4</f>
        <v>4.0787861310231923E-3</v>
      </c>
      <c r="L23" s="178">
        <v>5299.19</v>
      </c>
      <c r="M23" s="177">
        <f>[2]!Table3[[#This Row],[Incentive Disbursements]]/'[2]1.) CLM Reference'!$B$5</f>
        <v>5.2688508650839772E-4</v>
      </c>
      <c r="N23" s="177" t="str">
        <f t="shared" si="0"/>
        <v>NO</v>
      </c>
      <c r="O23" s="176">
        <v>71413.9231</v>
      </c>
      <c r="P23" s="179">
        <f>[2]!Table3[[#This Row],[CLM $ Collected ]]/'[2]1.) CLM Reference'!$B$4</f>
        <v>4.0787861310231923E-3</v>
      </c>
      <c r="Q23" s="178">
        <v>3553</v>
      </c>
      <c r="R23" s="180">
        <f>[2]!Table3[[#This Row],[Incentive Disbursements]]/'[2]1.) CLM Reference'!$B$5</f>
        <v>5.2688508650839772E-4</v>
      </c>
      <c r="S23" t="str">
        <f t="shared" si="1"/>
        <v>NO</v>
      </c>
    </row>
    <row r="24" spans="1:19" ht="15.75" thickBot="1" x14ac:dyDescent="0.3">
      <c r="A24" s="173" t="s">
        <v>1990</v>
      </c>
      <c r="B24" s="174" t="s">
        <v>1974</v>
      </c>
      <c r="C24" s="175" t="s">
        <v>1774</v>
      </c>
      <c r="D24" s="165">
        <f>[2]!Table3[[#This Row],[Residential CLM $ Collected]]+[2]!Table3[[#This Row],[C&amp;I CLM $ Collected]]</f>
        <v>539.35699999999997</v>
      </c>
      <c r="E24" s="166">
        <f>[2]!Table3[[#This Row],[CLM $ Collected ]]/'[2]1.) CLM Reference'!$B$4</f>
        <v>1.8534214633550644E-5</v>
      </c>
      <c r="F24" s="167">
        <f>[2]!Table3[[#This Row],[Residential Incentive Disbursements]]+[2]!Table3[[#This Row],[C&amp;I Incentive Disbursements]]</f>
        <v>0</v>
      </c>
      <c r="G24" s="166">
        <f>[2]!Table3[[#This Row],[Incentive Disbursements]]/'[2]1.) CLM Reference'!$B$5</f>
        <v>0</v>
      </c>
      <c r="H24" s="166" t="str">
        <f>IF(([2]!Table3[[#This Row],[Incentive Disbursements]]&gt;=0.5*[2]!Table3[[#This Row],[CLM $ Collected ]]),"YES",IF([2]!Table3[[#This Row],[Incentive Disbursements]]&lt;=1, "N/A", "NO"))</f>
        <v>N/A</v>
      </c>
      <c r="I24" s="166" t="str">
        <f t="shared" si="2"/>
        <v>NO</v>
      </c>
      <c r="J24" s="176">
        <v>0</v>
      </c>
      <c r="K24" s="177">
        <f>[2]!Table3[[#This Row],[CLM $ Collected ]]/'[2]1.) CLM Reference'!$B$4</f>
        <v>1.8534214633550644E-5</v>
      </c>
      <c r="L24" s="178">
        <v>0</v>
      </c>
      <c r="M24" s="177">
        <f>[2]!Table3[[#This Row],[Incentive Disbursements]]/'[2]1.) CLM Reference'!$B$5</f>
        <v>0</v>
      </c>
      <c r="N24" s="177" t="str">
        <f t="shared" si="0"/>
        <v>NO</v>
      </c>
      <c r="O24" s="176">
        <v>539.35699999999997</v>
      </c>
      <c r="P24" s="179">
        <f>[2]!Table3[[#This Row],[CLM $ Collected ]]/'[2]1.) CLM Reference'!$B$4</f>
        <v>1.8534214633550644E-5</v>
      </c>
      <c r="Q24" s="178">
        <v>0</v>
      </c>
      <c r="R24" s="180">
        <f>[2]!Table3[[#This Row],[Incentive Disbursements]]/'[2]1.) CLM Reference'!$B$5</f>
        <v>0</v>
      </c>
      <c r="S24" t="str">
        <f t="shared" si="1"/>
        <v>NO</v>
      </c>
    </row>
    <row r="25" spans="1:19" ht="15.75" thickBot="1" x14ac:dyDescent="0.3">
      <c r="A25" s="173" t="s">
        <v>1990</v>
      </c>
      <c r="B25" s="174" t="s">
        <v>1975</v>
      </c>
      <c r="C25" s="175" t="s">
        <v>1774</v>
      </c>
      <c r="D25" s="165">
        <f>[2]!Table3[[#This Row],[Residential CLM $ Collected]]+[2]!Table3[[#This Row],[C&amp;I CLM $ Collected]]</f>
        <v>188421.01179999998</v>
      </c>
      <c r="E25" s="166">
        <f>[2]!Table3[[#This Row],[CLM $ Collected ]]/'[2]1.) CLM Reference'!$B$4</f>
        <v>6.4748125530436768E-3</v>
      </c>
      <c r="F25" s="167">
        <f>[2]!Table3[[#This Row],[Residential Incentive Disbursements]]+[2]!Table3[[#This Row],[C&amp;I Incentive Disbursements]]</f>
        <v>34700.67</v>
      </c>
      <c r="G25" s="166">
        <f>[2]!Table3[[#This Row],[Incentive Disbursements]]/'[2]1.) CLM Reference'!$B$5</f>
        <v>2.065394610243269E-3</v>
      </c>
      <c r="H25" s="166" t="str">
        <f>IF(([2]!Table3[[#This Row],[Incentive Disbursements]]&gt;=0.5*[2]!Table3[[#This Row],[CLM $ Collected ]]),"YES",IF([2]!Table3[[#This Row],[Incentive Disbursements]]&lt;=1, "N/A", "NO"))</f>
        <v>NO</v>
      </c>
      <c r="I25" s="166" t="str">
        <f t="shared" si="2"/>
        <v>NO</v>
      </c>
      <c r="J25" s="176">
        <v>104123.3682</v>
      </c>
      <c r="K25" s="177">
        <f>[2]!Table3[[#This Row],[CLM $ Collected ]]/'[2]1.) CLM Reference'!$B$4</f>
        <v>6.4748125530436768E-3</v>
      </c>
      <c r="L25" s="178">
        <v>13917.12</v>
      </c>
      <c r="M25" s="177">
        <f>[2]!Table3[[#This Row],[Incentive Disbursements]]/'[2]1.) CLM Reference'!$B$5</f>
        <v>2.065394610243269E-3</v>
      </c>
      <c r="N25" s="177" t="str">
        <f t="shared" si="0"/>
        <v>NO</v>
      </c>
      <c r="O25" s="176">
        <v>84297.643599999996</v>
      </c>
      <c r="P25" s="179">
        <f>[2]!Table3[[#This Row],[CLM $ Collected ]]/'[2]1.) CLM Reference'!$B$4</f>
        <v>6.4748125530436768E-3</v>
      </c>
      <c r="Q25" s="178">
        <v>20783.55</v>
      </c>
      <c r="R25" s="180">
        <f>[2]!Table3[[#This Row],[Incentive Disbursements]]/'[2]1.) CLM Reference'!$B$5</f>
        <v>2.065394610243269E-3</v>
      </c>
      <c r="S25" t="str">
        <f t="shared" si="1"/>
        <v>NO</v>
      </c>
    </row>
    <row r="26" spans="1:19" ht="15.75" thickBot="1" x14ac:dyDescent="0.3">
      <c r="A26" s="173" t="s">
        <v>1991</v>
      </c>
      <c r="B26" s="174" t="s">
        <v>1975</v>
      </c>
      <c r="C26" s="175" t="s">
        <v>1774</v>
      </c>
      <c r="D26" s="165">
        <f>[2]!Table3[[#This Row],[Residential CLM $ Collected]]+[2]!Table3[[#This Row],[C&amp;I CLM $ Collected]]</f>
        <v>182195.8941</v>
      </c>
      <c r="E26" s="166">
        <f>[2]!Table3[[#This Row],[CLM $ Collected ]]/'[2]1.) CLM Reference'!$B$4</f>
        <v>6.2608954859231705E-3</v>
      </c>
      <c r="F26" s="167">
        <f>[2]!Table3[[#This Row],[Residential Incentive Disbursements]]+[2]!Table3[[#This Row],[C&amp;I Incentive Disbursements]]</f>
        <v>24755.48</v>
      </c>
      <c r="G26" s="166">
        <f>[2]!Table3[[#This Row],[Incentive Disbursements]]/'[2]1.) CLM Reference'!$B$5</f>
        <v>1.473453825703799E-3</v>
      </c>
      <c r="H26" s="166" t="str">
        <f>IF(([2]!Table3[[#This Row],[Incentive Disbursements]]&gt;=0.5*[2]!Table3[[#This Row],[CLM $ Collected ]]),"YES",IF([2]!Table3[[#This Row],[Incentive Disbursements]]&lt;=1, "N/A", "NO"))</f>
        <v>NO</v>
      </c>
      <c r="I26" s="166" t="str">
        <f t="shared" si="2"/>
        <v>NO</v>
      </c>
      <c r="J26" s="176">
        <v>114122.9146</v>
      </c>
      <c r="K26" s="177">
        <f>[2]!Table3[[#This Row],[CLM $ Collected ]]/'[2]1.) CLM Reference'!$B$4</f>
        <v>6.2608954859231705E-3</v>
      </c>
      <c r="L26" s="178">
        <v>10431.48</v>
      </c>
      <c r="M26" s="177">
        <f>[2]!Table3[[#This Row],[Incentive Disbursements]]/'[2]1.) CLM Reference'!$B$5</f>
        <v>1.473453825703799E-3</v>
      </c>
      <c r="N26" s="177" t="str">
        <f t="shared" si="0"/>
        <v>NO</v>
      </c>
      <c r="O26" s="176">
        <v>68072.979500000001</v>
      </c>
      <c r="P26" s="179">
        <f>[2]!Table3[[#This Row],[CLM $ Collected ]]/'[2]1.) CLM Reference'!$B$4</f>
        <v>6.2608954859231705E-3</v>
      </c>
      <c r="Q26" s="178">
        <v>14324</v>
      </c>
      <c r="R26" s="180">
        <f>[2]!Table3[[#This Row],[Incentive Disbursements]]/'[2]1.) CLM Reference'!$B$5</f>
        <v>1.473453825703799E-3</v>
      </c>
      <c r="S26" t="str">
        <f t="shared" si="1"/>
        <v>NO</v>
      </c>
    </row>
    <row r="27" spans="1:19" ht="15.75" thickBot="1" x14ac:dyDescent="0.3">
      <c r="A27" s="173" t="s">
        <v>1992</v>
      </c>
      <c r="B27" s="174" t="s">
        <v>1993</v>
      </c>
      <c r="C27" s="175" t="s">
        <v>1774</v>
      </c>
      <c r="D27" s="165">
        <f>[2]!Table3[[#This Row],[Residential CLM $ Collected]]+[2]!Table3[[#This Row],[C&amp;I CLM $ Collected]]</f>
        <v>0</v>
      </c>
      <c r="E27" s="166">
        <f>[2]!Table3[[#This Row],[CLM $ Collected ]]/'[2]1.) CLM Reference'!$B$4</f>
        <v>0</v>
      </c>
      <c r="F27" s="167">
        <f>[2]!Table3[[#This Row],[Residential Incentive Disbursements]]+[2]!Table3[[#This Row],[C&amp;I Incentive Disbursements]]</f>
        <v>11586.15</v>
      </c>
      <c r="G27" s="166">
        <f>[2]!Table3[[#This Row],[Incentive Disbursements]]/'[2]1.) CLM Reference'!$B$5</f>
        <v>6.8961123123761155E-4</v>
      </c>
      <c r="H27" s="166" t="str">
        <f>IF(([2]!Table3[[#This Row],[Incentive Disbursements]]&gt;=0.5*[2]!Table3[[#This Row],[CLM $ Collected ]]),"YES",IF([2]!Table3[[#This Row],[Incentive Disbursements]]&lt;=1, "N/A", "NO"))</f>
        <v>YES</v>
      </c>
      <c r="I27" s="166" t="str">
        <f t="shared" si="2"/>
        <v>N/A</v>
      </c>
      <c r="J27" s="176">
        <v>0</v>
      </c>
      <c r="K27" s="177">
        <f>[2]!Table3[[#This Row],[CLM $ Collected ]]/'[2]1.) CLM Reference'!$B$4</f>
        <v>0</v>
      </c>
      <c r="L27" s="178">
        <v>11088.15</v>
      </c>
      <c r="M27" s="177">
        <f>[2]!Table3[[#This Row],[Incentive Disbursements]]/'[2]1.) CLM Reference'!$B$5</f>
        <v>6.8961123123761155E-4</v>
      </c>
      <c r="N27" s="177" t="str">
        <f t="shared" si="0"/>
        <v>N/A</v>
      </c>
      <c r="O27" s="176">
        <v>0</v>
      </c>
      <c r="P27" s="179">
        <f>[2]!Table3[[#This Row],[CLM $ Collected ]]/'[2]1.) CLM Reference'!$B$4</f>
        <v>0</v>
      </c>
      <c r="Q27" s="178">
        <v>498</v>
      </c>
      <c r="R27" s="180">
        <f>[2]!Table3[[#This Row],[Incentive Disbursements]]/'[2]1.) CLM Reference'!$B$5</f>
        <v>6.8961123123761155E-4</v>
      </c>
      <c r="S27" t="str">
        <f t="shared" si="1"/>
        <v>N/A</v>
      </c>
    </row>
    <row r="28" spans="1:19" ht="15.75" thickBot="1" x14ac:dyDescent="0.3">
      <c r="A28" s="173" t="s">
        <v>1992</v>
      </c>
      <c r="B28" s="174" t="s">
        <v>1974</v>
      </c>
      <c r="C28" s="175" t="s">
        <v>1792</v>
      </c>
      <c r="D28" s="165">
        <f>[2]!Table3[[#This Row],[Residential CLM $ Collected]]+[2]!Table3[[#This Row],[C&amp;I CLM $ Collected]]</f>
        <v>118414.09310000039</v>
      </c>
      <c r="E28" s="166">
        <f>[2]!Table3[[#This Row],[CLM $ Collected ]]/'[2]1.) CLM Reference'!$B$4</f>
        <v>4.0691271591036283E-3</v>
      </c>
      <c r="F28" s="167">
        <f>[2]!Table3[[#This Row],[Residential Incentive Disbursements]]+[2]!Table3[[#This Row],[C&amp;I Incentive Disbursements]]</f>
        <v>0</v>
      </c>
      <c r="G28" s="166">
        <f>[2]!Table3[[#This Row],[Incentive Disbursements]]/'[2]1.) CLM Reference'!$B$5</f>
        <v>0</v>
      </c>
      <c r="H28" s="166" t="str">
        <f>IF(([2]!Table3[[#This Row],[Incentive Disbursements]]&gt;=0.5*[2]!Table3[[#This Row],[CLM $ Collected ]]),"YES",IF([2]!Table3[[#This Row],[Incentive Disbursements]]&lt;=1, "N/A", "NO"))</f>
        <v>N/A</v>
      </c>
      <c r="I28" s="166" t="str">
        <f t="shared" si="2"/>
        <v>NO</v>
      </c>
      <c r="J28" s="176">
        <v>87876.710500000394</v>
      </c>
      <c r="K28" s="177">
        <f>[2]!Table3[[#This Row],[CLM $ Collected ]]/'[2]1.) CLM Reference'!$B$4</f>
        <v>4.0691271591036283E-3</v>
      </c>
      <c r="L28" s="178">
        <v>0</v>
      </c>
      <c r="M28" s="177">
        <f>[2]!Table3[[#This Row],[Incentive Disbursements]]/'[2]1.) CLM Reference'!$B$5</f>
        <v>0</v>
      </c>
      <c r="N28" s="177" t="str">
        <f t="shared" si="0"/>
        <v>NO</v>
      </c>
      <c r="O28" s="176">
        <v>30537.382600000001</v>
      </c>
      <c r="P28" s="179">
        <f>[2]!Table3[[#This Row],[CLM $ Collected ]]/'[2]1.) CLM Reference'!$B$4</f>
        <v>4.0691271591036283E-3</v>
      </c>
      <c r="Q28" s="178">
        <v>0</v>
      </c>
      <c r="R28" s="180">
        <f>[2]!Table3[[#This Row],[Incentive Disbursements]]/'[2]1.) CLM Reference'!$B$5</f>
        <v>0</v>
      </c>
      <c r="S28" t="str">
        <f t="shared" si="1"/>
        <v>NO</v>
      </c>
    </row>
    <row r="29" spans="1:19" ht="15.75" thickBot="1" x14ac:dyDescent="0.3">
      <c r="A29" s="173" t="s">
        <v>1994</v>
      </c>
      <c r="B29" s="174" t="s">
        <v>1993</v>
      </c>
      <c r="C29" s="175" t="s">
        <v>1774</v>
      </c>
      <c r="D29" s="165">
        <f>[2]!Table3[[#This Row],[Residential CLM $ Collected]]+[2]!Table3[[#This Row],[C&amp;I CLM $ Collected]]</f>
        <v>0</v>
      </c>
      <c r="E29" s="166">
        <f>[2]!Table3[[#This Row],[CLM $ Collected ]]/'[2]1.) CLM Reference'!$B$4</f>
        <v>0</v>
      </c>
      <c r="F29" s="167">
        <f>[2]!Table3[[#This Row],[Residential Incentive Disbursements]]+[2]!Table3[[#This Row],[C&amp;I Incentive Disbursements]]</f>
        <v>8670.73</v>
      </c>
      <c r="G29" s="166">
        <f>[2]!Table3[[#This Row],[Incentive Disbursements]]/'[2]1.) CLM Reference'!$B$5</f>
        <v>5.1608453118843578E-4</v>
      </c>
      <c r="H29" s="166" t="str">
        <f>IF(([2]!Table3[[#This Row],[Incentive Disbursements]]&gt;=0.5*[2]!Table3[[#This Row],[CLM $ Collected ]]),"YES",IF([2]!Table3[[#This Row],[Incentive Disbursements]]&lt;=1, "N/A", "NO"))</f>
        <v>YES</v>
      </c>
      <c r="I29" s="166" t="str">
        <f t="shared" si="2"/>
        <v>N/A</v>
      </c>
      <c r="J29" s="176">
        <v>0</v>
      </c>
      <c r="K29" s="177">
        <f>[2]!Table3[[#This Row],[CLM $ Collected ]]/'[2]1.) CLM Reference'!$B$4</f>
        <v>0</v>
      </c>
      <c r="L29" s="178">
        <v>2227.9299999999998</v>
      </c>
      <c r="M29" s="177">
        <f>[2]!Table3[[#This Row],[Incentive Disbursements]]/'[2]1.) CLM Reference'!$B$5</f>
        <v>5.1608453118843578E-4</v>
      </c>
      <c r="N29" s="177" t="str">
        <f t="shared" si="0"/>
        <v>N/A</v>
      </c>
      <c r="O29" s="176">
        <v>0</v>
      </c>
      <c r="P29" s="179">
        <f>[2]!Table3[[#This Row],[CLM $ Collected ]]/'[2]1.) CLM Reference'!$B$4</f>
        <v>0</v>
      </c>
      <c r="Q29" s="178">
        <v>6442.8</v>
      </c>
      <c r="R29" s="180">
        <f>[2]!Table3[[#This Row],[Incentive Disbursements]]/'[2]1.) CLM Reference'!$B$5</f>
        <v>5.1608453118843578E-4</v>
      </c>
      <c r="S29" t="str">
        <f t="shared" si="1"/>
        <v>N/A</v>
      </c>
    </row>
    <row r="30" spans="1:19" ht="15.75" thickBot="1" x14ac:dyDescent="0.3">
      <c r="A30" s="173" t="s">
        <v>1994</v>
      </c>
      <c r="B30" s="174" t="s">
        <v>1974</v>
      </c>
      <c r="C30" s="175" t="s">
        <v>1792</v>
      </c>
      <c r="D30" s="165">
        <f>[2]!Table3[[#This Row],[Residential CLM $ Collected]]+[2]!Table3[[#This Row],[C&amp;I CLM $ Collected]]</f>
        <v>67503.344800000006</v>
      </c>
      <c r="E30" s="166">
        <f>[2]!Table3[[#This Row],[CLM $ Collected ]]/'[2]1.) CLM Reference'!$B$4</f>
        <v>2.3196537377020692E-3</v>
      </c>
      <c r="F30" s="167">
        <f>[2]!Table3[[#This Row],[Residential Incentive Disbursements]]+[2]!Table3[[#This Row],[C&amp;I Incentive Disbursements]]</f>
        <v>0</v>
      </c>
      <c r="G30" s="166">
        <f>[2]!Table3[[#This Row],[Incentive Disbursements]]/'[2]1.) CLM Reference'!$B$5</f>
        <v>0</v>
      </c>
      <c r="H30" s="166" t="str">
        <f>IF(([2]!Table3[[#This Row],[Incentive Disbursements]]&gt;=0.5*[2]!Table3[[#This Row],[CLM $ Collected ]]),"YES",IF([2]!Table3[[#This Row],[Incentive Disbursements]]&lt;=1, "N/A", "NO"))</f>
        <v>N/A</v>
      </c>
      <c r="I30" s="166" t="str">
        <f t="shared" si="2"/>
        <v>NO</v>
      </c>
      <c r="J30" s="176">
        <v>45704.852400000003</v>
      </c>
      <c r="K30" s="177">
        <f>[2]!Table3[[#This Row],[CLM $ Collected ]]/'[2]1.) CLM Reference'!$B$4</f>
        <v>2.3196537377020692E-3</v>
      </c>
      <c r="L30" s="178">
        <v>0</v>
      </c>
      <c r="M30" s="177">
        <f>[2]!Table3[[#This Row],[Incentive Disbursements]]/'[2]1.) CLM Reference'!$B$5</f>
        <v>0</v>
      </c>
      <c r="N30" s="177" t="str">
        <f t="shared" si="0"/>
        <v>NO</v>
      </c>
      <c r="O30" s="176">
        <v>21798.492399999999</v>
      </c>
      <c r="P30" s="179">
        <f>[2]!Table3[[#This Row],[CLM $ Collected ]]/'[2]1.) CLM Reference'!$B$4</f>
        <v>2.3196537377020692E-3</v>
      </c>
      <c r="Q30" s="178">
        <v>0</v>
      </c>
      <c r="R30" s="180">
        <f>[2]!Table3[[#This Row],[Incentive Disbursements]]/'[2]1.) CLM Reference'!$B$5</f>
        <v>0</v>
      </c>
      <c r="S30" t="str">
        <f t="shared" si="1"/>
        <v>NO</v>
      </c>
    </row>
    <row r="31" spans="1:19" ht="15.75" thickBot="1" x14ac:dyDescent="0.3">
      <c r="A31" s="173" t="s">
        <v>1994</v>
      </c>
      <c r="B31" s="174" t="s">
        <v>1995</v>
      </c>
      <c r="C31" s="175" t="s">
        <v>1774</v>
      </c>
      <c r="D31" s="165">
        <f>[2]!Table3[[#This Row],[Residential CLM $ Collected]]+[2]!Table3[[#This Row],[C&amp;I CLM $ Collected]]</f>
        <v>0</v>
      </c>
      <c r="E31" s="166">
        <f>[2]!Table3[[#This Row],[CLM $ Collected ]]/'[2]1.) CLM Reference'!$B$4</f>
        <v>0</v>
      </c>
      <c r="F31" s="167">
        <f>[2]!Table3[[#This Row],[Residential Incentive Disbursements]]+[2]!Table3[[#This Row],[C&amp;I Incentive Disbursements]]</f>
        <v>749.66</v>
      </c>
      <c r="G31" s="166">
        <f>[2]!Table3[[#This Row],[Incentive Disbursements]]/'[2]1.) CLM Reference'!$B$5</f>
        <v>4.4619995046636532E-5</v>
      </c>
      <c r="H31" s="166" t="str">
        <f>IF(([2]!Table3[[#This Row],[Incentive Disbursements]]&gt;=0.5*[2]!Table3[[#This Row],[CLM $ Collected ]]),"YES",IF([2]!Table3[[#This Row],[Incentive Disbursements]]&lt;=1, "N/A", "NO"))</f>
        <v>YES</v>
      </c>
      <c r="I31" s="166" t="str">
        <f t="shared" si="2"/>
        <v>N/A</v>
      </c>
      <c r="J31" s="176">
        <v>0</v>
      </c>
      <c r="K31" s="177">
        <f>[2]!Table3[[#This Row],[CLM $ Collected ]]/'[2]1.) CLM Reference'!$B$4</f>
        <v>0</v>
      </c>
      <c r="L31" s="178">
        <v>749.66</v>
      </c>
      <c r="M31" s="177">
        <f>[2]!Table3[[#This Row],[Incentive Disbursements]]/'[2]1.) CLM Reference'!$B$5</f>
        <v>4.4619995046636532E-5</v>
      </c>
      <c r="N31" s="177" t="str">
        <f t="shared" si="0"/>
        <v>N/A</v>
      </c>
      <c r="O31" s="176">
        <v>0</v>
      </c>
      <c r="P31" s="179">
        <f>[2]!Table3[[#This Row],[CLM $ Collected ]]/'[2]1.) CLM Reference'!$B$4</f>
        <v>0</v>
      </c>
      <c r="Q31" s="178">
        <v>0</v>
      </c>
      <c r="R31" s="180">
        <f>[2]!Table3[[#This Row],[Incentive Disbursements]]/'[2]1.) CLM Reference'!$B$5</f>
        <v>4.4619995046636532E-5</v>
      </c>
      <c r="S31" t="str">
        <f t="shared" si="1"/>
        <v>N/A</v>
      </c>
    </row>
    <row r="32" spans="1:19" ht="15.75" thickBot="1" x14ac:dyDescent="0.3">
      <c r="A32" s="173" t="s">
        <v>1996</v>
      </c>
      <c r="B32" s="174" t="s">
        <v>1993</v>
      </c>
      <c r="C32" s="175" t="s">
        <v>1774</v>
      </c>
      <c r="D32" s="165">
        <f>[2]!Table3[[#This Row],[Residential CLM $ Collected]]+[2]!Table3[[#This Row],[C&amp;I CLM $ Collected]]</f>
        <v>0</v>
      </c>
      <c r="E32" s="166">
        <f>[2]!Table3[[#This Row],[CLM $ Collected ]]/'[2]1.) CLM Reference'!$B$4</f>
        <v>0</v>
      </c>
      <c r="F32" s="167">
        <f>[2]!Table3[[#This Row],[Residential Incentive Disbursements]]+[2]!Table3[[#This Row],[C&amp;I Incentive Disbursements]]</f>
        <v>213519.3</v>
      </c>
      <c r="G32" s="166">
        <f>[2]!Table3[[#This Row],[Incentive Disbursements]]/'[2]1.) CLM Reference'!$B$5</f>
        <v>1.2708734770911213E-2</v>
      </c>
      <c r="H32" s="166" t="str">
        <f>IF(([2]!Table3[[#This Row],[Incentive Disbursements]]&gt;=0.5*[2]!Table3[[#This Row],[CLM $ Collected ]]),"YES",IF([2]!Table3[[#This Row],[Incentive Disbursements]]&lt;=1, "N/A", "NO"))</f>
        <v>YES</v>
      </c>
      <c r="I32" s="166" t="str">
        <f t="shared" si="2"/>
        <v>N/A</v>
      </c>
      <c r="J32" s="176">
        <v>0</v>
      </c>
      <c r="K32" s="177">
        <f>[2]!Table3[[#This Row],[CLM $ Collected ]]/'[2]1.) CLM Reference'!$B$4</f>
        <v>0</v>
      </c>
      <c r="L32" s="178">
        <v>202635.3</v>
      </c>
      <c r="M32" s="177">
        <f>[2]!Table3[[#This Row],[Incentive Disbursements]]/'[2]1.) CLM Reference'!$B$5</f>
        <v>1.2708734770911213E-2</v>
      </c>
      <c r="N32" s="177" t="str">
        <f t="shared" si="0"/>
        <v>N/A</v>
      </c>
      <c r="O32" s="176">
        <v>0</v>
      </c>
      <c r="P32" s="179">
        <f>[2]!Table3[[#This Row],[CLM $ Collected ]]/'[2]1.) CLM Reference'!$B$4</f>
        <v>0</v>
      </c>
      <c r="Q32" s="178">
        <v>10884</v>
      </c>
      <c r="R32" s="180">
        <f>[2]!Table3[[#This Row],[Incentive Disbursements]]/'[2]1.) CLM Reference'!$B$5</f>
        <v>1.2708734770911213E-2</v>
      </c>
      <c r="S32" t="str">
        <f t="shared" si="1"/>
        <v>N/A</v>
      </c>
    </row>
    <row r="33" spans="1:19" ht="15.75" thickBot="1" x14ac:dyDescent="0.3">
      <c r="A33" s="173" t="s">
        <v>1996</v>
      </c>
      <c r="B33" s="174" t="s">
        <v>1974</v>
      </c>
      <c r="C33" s="175" t="s">
        <v>1792</v>
      </c>
      <c r="D33" s="165">
        <f>[2]!Table3[[#This Row],[Residential CLM $ Collected]]+[2]!Table3[[#This Row],[C&amp;I CLM $ Collected]]</f>
        <v>52641.309099999999</v>
      </c>
      <c r="E33" s="166">
        <f>[2]!Table3[[#This Row],[CLM $ Collected ]]/'[2]1.) CLM Reference'!$B$4</f>
        <v>1.808941612791681E-3</v>
      </c>
      <c r="F33" s="167">
        <f>[2]!Table3[[#This Row],[Residential Incentive Disbursements]]+[2]!Table3[[#This Row],[C&amp;I Incentive Disbursements]]</f>
        <v>0</v>
      </c>
      <c r="G33" s="166">
        <f>[2]!Table3[[#This Row],[Incentive Disbursements]]/'[2]1.) CLM Reference'!$B$5</f>
        <v>0</v>
      </c>
      <c r="H33" s="166" t="str">
        <f>IF(([2]!Table3[[#This Row],[Incentive Disbursements]]&gt;=0.5*[2]!Table3[[#This Row],[CLM $ Collected ]]),"YES",IF([2]!Table3[[#This Row],[Incentive Disbursements]]&lt;=1, "N/A", "NO"))</f>
        <v>N/A</v>
      </c>
      <c r="I33" s="166" t="str">
        <f t="shared" si="2"/>
        <v>NO</v>
      </c>
      <c r="J33" s="176">
        <v>16956.723999999998</v>
      </c>
      <c r="K33" s="177">
        <f>[2]!Table3[[#This Row],[CLM $ Collected ]]/'[2]1.) CLM Reference'!$B$4</f>
        <v>1.808941612791681E-3</v>
      </c>
      <c r="L33" s="178">
        <v>0</v>
      </c>
      <c r="M33" s="177">
        <f>[2]!Table3[[#This Row],[Incentive Disbursements]]/'[2]1.) CLM Reference'!$B$5</f>
        <v>0</v>
      </c>
      <c r="N33" s="177" t="str">
        <f t="shared" si="0"/>
        <v>NO</v>
      </c>
      <c r="O33" s="176">
        <v>35684.585099999997</v>
      </c>
      <c r="P33" s="179">
        <f>[2]!Table3[[#This Row],[CLM $ Collected ]]/'[2]1.) CLM Reference'!$B$4</f>
        <v>1.808941612791681E-3</v>
      </c>
      <c r="Q33" s="178">
        <v>0</v>
      </c>
      <c r="R33" s="180">
        <f>[2]!Table3[[#This Row],[Incentive Disbursements]]/'[2]1.) CLM Reference'!$B$5</f>
        <v>0</v>
      </c>
      <c r="S33" t="str">
        <f t="shared" si="1"/>
        <v>NO</v>
      </c>
    </row>
    <row r="34" spans="1:19" ht="15.75" thickBot="1" x14ac:dyDescent="0.3">
      <c r="A34" s="173" t="s">
        <v>1997</v>
      </c>
      <c r="B34" s="174" t="s">
        <v>1993</v>
      </c>
      <c r="C34" s="175" t="s">
        <v>1774</v>
      </c>
      <c r="D34" s="165">
        <f>[2]!Table3[[#This Row],[Residential CLM $ Collected]]+[2]!Table3[[#This Row],[C&amp;I CLM $ Collected]]</f>
        <v>0</v>
      </c>
      <c r="E34" s="166">
        <f>[2]!Table3[[#This Row],[CLM $ Collected ]]/'[2]1.) CLM Reference'!$B$4</f>
        <v>0</v>
      </c>
      <c r="F34" s="167">
        <f>[2]!Table3[[#This Row],[Residential Incentive Disbursements]]+[2]!Table3[[#This Row],[C&amp;I Incentive Disbursements]]</f>
        <v>2503.5299999999997</v>
      </c>
      <c r="G34" s="166">
        <f>[2]!Table3[[#This Row],[Incentive Disbursements]]/'[2]1.) CLM Reference'!$B$5</f>
        <v>1.4901087986434646E-4</v>
      </c>
      <c r="H34" s="166" t="str">
        <f>IF(([2]!Table3[[#This Row],[Incentive Disbursements]]&gt;=0.5*[2]!Table3[[#This Row],[CLM $ Collected ]]),"YES",IF([2]!Table3[[#This Row],[Incentive Disbursements]]&lt;=1, "N/A", "NO"))</f>
        <v>YES</v>
      </c>
      <c r="I34" s="166" t="str">
        <f t="shared" si="2"/>
        <v>N/A</v>
      </c>
      <c r="J34" s="176">
        <v>0</v>
      </c>
      <c r="K34" s="177">
        <f>[2]!Table3[[#This Row],[CLM $ Collected ]]/'[2]1.) CLM Reference'!$B$4</f>
        <v>0</v>
      </c>
      <c r="L34" s="178">
        <v>1029.53</v>
      </c>
      <c r="M34" s="177">
        <f>[2]!Table3[[#This Row],[Incentive Disbursements]]/'[2]1.) CLM Reference'!$B$5</f>
        <v>1.4901087986434646E-4</v>
      </c>
      <c r="N34" s="177" t="str">
        <f t="shared" si="0"/>
        <v>N/A</v>
      </c>
      <c r="O34" s="176">
        <v>0</v>
      </c>
      <c r="P34" s="179">
        <f>[2]!Table3[[#This Row],[CLM $ Collected ]]/'[2]1.) CLM Reference'!$B$4</f>
        <v>0</v>
      </c>
      <c r="Q34" s="178">
        <v>1474</v>
      </c>
      <c r="R34" s="180">
        <f>[2]!Table3[[#This Row],[Incentive Disbursements]]/'[2]1.) CLM Reference'!$B$5</f>
        <v>1.4901087986434646E-4</v>
      </c>
      <c r="S34" t="str">
        <f t="shared" si="1"/>
        <v>N/A</v>
      </c>
    </row>
    <row r="35" spans="1:19" ht="15.75" thickBot="1" x14ac:dyDescent="0.3">
      <c r="A35" s="173" t="s">
        <v>1997</v>
      </c>
      <c r="B35" s="174" t="s">
        <v>1974</v>
      </c>
      <c r="C35" s="175" t="s">
        <v>1792</v>
      </c>
      <c r="D35" s="165">
        <f>[2]!Table3[[#This Row],[Residential CLM $ Collected]]+[2]!Table3[[#This Row],[C&amp;I CLM $ Collected]]</f>
        <v>23919.493000000002</v>
      </c>
      <c r="E35" s="166">
        <f>[2]!Table3[[#This Row],[CLM $ Collected ]]/'[2]1.) CLM Reference'!$B$4</f>
        <v>8.2195840081376946E-4</v>
      </c>
      <c r="F35" s="167">
        <f>[2]!Table3[[#This Row],[Residential Incentive Disbursements]]+[2]!Table3[[#This Row],[C&amp;I Incentive Disbursements]]</f>
        <v>0</v>
      </c>
      <c r="G35" s="166">
        <f>[2]!Table3[[#This Row],[Incentive Disbursements]]/'[2]1.) CLM Reference'!$B$5</f>
        <v>0</v>
      </c>
      <c r="H35" s="166" t="str">
        <f>IF(([2]!Table3[[#This Row],[Incentive Disbursements]]&gt;=0.5*[2]!Table3[[#This Row],[CLM $ Collected ]]),"YES",IF([2]!Table3[[#This Row],[Incentive Disbursements]]&lt;=1, "N/A", "NO"))</f>
        <v>N/A</v>
      </c>
      <c r="I35" s="166" t="str">
        <f t="shared" si="2"/>
        <v>NO</v>
      </c>
      <c r="J35" s="176">
        <v>17866.1715</v>
      </c>
      <c r="K35" s="177">
        <f>[2]!Table3[[#This Row],[CLM $ Collected ]]/'[2]1.) CLM Reference'!$B$4</f>
        <v>8.2195840081376946E-4</v>
      </c>
      <c r="L35" s="178">
        <v>0</v>
      </c>
      <c r="M35" s="177">
        <f>[2]!Table3[[#This Row],[Incentive Disbursements]]/'[2]1.) CLM Reference'!$B$5</f>
        <v>0</v>
      </c>
      <c r="N35" s="177" t="str">
        <f t="shared" si="0"/>
        <v>NO</v>
      </c>
      <c r="O35" s="176">
        <v>6053.3215</v>
      </c>
      <c r="P35" s="179">
        <f>[2]!Table3[[#This Row],[CLM $ Collected ]]/'[2]1.) CLM Reference'!$B$4</f>
        <v>8.2195840081376946E-4</v>
      </c>
      <c r="Q35" s="178">
        <v>0</v>
      </c>
      <c r="R35" s="180">
        <f>[2]!Table3[[#This Row],[Incentive Disbursements]]/'[2]1.) CLM Reference'!$B$5</f>
        <v>0</v>
      </c>
      <c r="S35" t="str">
        <f t="shared" si="1"/>
        <v>NO</v>
      </c>
    </row>
    <row r="36" spans="1:19" ht="15.75" thickBot="1" x14ac:dyDescent="0.3">
      <c r="A36" s="173" t="s">
        <v>1997</v>
      </c>
      <c r="B36" s="174" t="s">
        <v>1998</v>
      </c>
      <c r="C36" s="175" t="s">
        <v>1792</v>
      </c>
      <c r="D36" s="165">
        <f>[2]!Table3[[#This Row],[Residential CLM $ Collected]]+[2]!Table3[[#This Row],[C&amp;I CLM $ Collected]]</f>
        <v>50.864100000000001</v>
      </c>
      <c r="E36" s="166">
        <f>[2]!Table3[[#This Row],[CLM $ Collected ]]/'[2]1.) CLM Reference'!$B$4</f>
        <v>1.7478704207832351E-6</v>
      </c>
      <c r="F36" s="167">
        <f>[2]!Table3[[#This Row],[Residential Incentive Disbursements]]+[2]!Table3[[#This Row],[C&amp;I Incentive Disbursements]]</f>
        <v>0</v>
      </c>
      <c r="G36" s="166">
        <f>[2]!Table3[[#This Row],[Incentive Disbursements]]/'[2]1.) CLM Reference'!$B$5</f>
        <v>0</v>
      </c>
      <c r="H36" s="166" t="str">
        <f>IF(([2]!Table3[[#This Row],[Incentive Disbursements]]&gt;=0.5*[2]!Table3[[#This Row],[CLM $ Collected ]]),"YES",IF([2]!Table3[[#This Row],[Incentive Disbursements]]&lt;=1, "N/A", "NO"))</f>
        <v>N/A</v>
      </c>
      <c r="I36" s="166" t="str">
        <f t="shared" si="2"/>
        <v>N/A</v>
      </c>
      <c r="J36" s="176">
        <v>50.864100000000001</v>
      </c>
      <c r="K36" s="177">
        <f>[2]!Table3[[#This Row],[CLM $ Collected ]]/'[2]1.) CLM Reference'!$B$4</f>
        <v>1.7478704207832351E-6</v>
      </c>
      <c r="L36" s="178">
        <v>0</v>
      </c>
      <c r="M36" s="177">
        <f>[2]!Table3[[#This Row],[Incentive Disbursements]]/'[2]1.) CLM Reference'!$B$5</f>
        <v>0</v>
      </c>
      <c r="N36" s="177" t="str">
        <f t="shared" si="0"/>
        <v>N/A</v>
      </c>
      <c r="O36" s="176">
        <v>0</v>
      </c>
      <c r="P36" s="179">
        <f>[2]!Table3[[#This Row],[CLM $ Collected ]]/'[2]1.) CLM Reference'!$B$4</f>
        <v>1.7478704207832351E-6</v>
      </c>
      <c r="Q36" s="178">
        <v>0</v>
      </c>
      <c r="R36" s="180">
        <f>[2]!Table3[[#This Row],[Incentive Disbursements]]/'[2]1.) CLM Reference'!$B$5</f>
        <v>0</v>
      </c>
      <c r="S36" t="str">
        <f t="shared" si="1"/>
        <v>N/A</v>
      </c>
    </row>
    <row r="37" spans="1:19" ht="15.75" thickBot="1" x14ac:dyDescent="0.3">
      <c r="A37" s="173" t="s">
        <v>1999</v>
      </c>
      <c r="B37" s="174" t="s">
        <v>1993</v>
      </c>
      <c r="C37" s="175" t="s">
        <v>1774</v>
      </c>
      <c r="D37" s="165">
        <f>[2]!Table3[[#This Row],[Residential CLM $ Collected]]+[2]!Table3[[#This Row],[C&amp;I CLM $ Collected]]</f>
        <v>0</v>
      </c>
      <c r="E37" s="166">
        <f>[2]!Table3[[#This Row],[CLM $ Collected ]]/'[2]1.) CLM Reference'!$B$4</f>
        <v>0</v>
      </c>
      <c r="F37" s="167">
        <f>[2]!Table3[[#This Row],[Residential Incentive Disbursements]]+[2]!Table3[[#This Row],[C&amp;I Incentive Disbursements]]</f>
        <v>16596.989999999998</v>
      </c>
      <c r="G37" s="166">
        <f>[2]!Table3[[#This Row],[Incentive Disbursements]]/'[2]1.) CLM Reference'!$B$5</f>
        <v>9.8785797773534145E-4</v>
      </c>
      <c r="H37" s="166" t="str">
        <f>IF(([2]!Table3[[#This Row],[Incentive Disbursements]]&gt;=0.5*[2]!Table3[[#This Row],[CLM $ Collected ]]),"YES",IF([2]!Table3[[#This Row],[Incentive Disbursements]]&lt;=1, "N/A", "NO"))</f>
        <v>YES</v>
      </c>
      <c r="I37" s="166" t="str">
        <f t="shared" si="2"/>
        <v>N/A</v>
      </c>
      <c r="J37" s="176">
        <v>0</v>
      </c>
      <c r="K37" s="177">
        <f>[2]!Table3[[#This Row],[CLM $ Collected ]]/'[2]1.) CLM Reference'!$B$4</f>
        <v>0</v>
      </c>
      <c r="L37" s="178">
        <v>359.75</v>
      </c>
      <c r="M37" s="177">
        <f>[2]!Table3[[#This Row],[Incentive Disbursements]]/'[2]1.) CLM Reference'!$B$5</f>
        <v>9.8785797773534145E-4</v>
      </c>
      <c r="N37" s="177" t="str">
        <f t="shared" si="0"/>
        <v>N/A</v>
      </c>
      <c r="O37" s="176">
        <v>0</v>
      </c>
      <c r="P37" s="179">
        <f>[2]!Table3[[#This Row],[CLM $ Collected ]]/'[2]1.) CLM Reference'!$B$4</f>
        <v>0</v>
      </c>
      <c r="Q37" s="178">
        <v>16237.24</v>
      </c>
      <c r="R37" s="180">
        <f>[2]!Table3[[#This Row],[Incentive Disbursements]]/'[2]1.) CLM Reference'!$B$5</f>
        <v>9.8785797773534145E-4</v>
      </c>
      <c r="S37" t="str">
        <f t="shared" si="1"/>
        <v>N/A</v>
      </c>
    </row>
    <row r="38" spans="1:19" ht="15.75" thickBot="1" x14ac:dyDescent="0.3">
      <c r="A38" s="173" t="s">
        <v>1999</v>
      </c>
      <c r="B38" s="174" t="s">
        <v>1974</v>
      </c>
      <c r="C38" s="175" t="s">
        <v>1792</v>
      </c>
      <c r="D38" s="165">
        <f>[2]!Table3[[#This Row],[Residential CLM $ Collected]]+[2]!Table3[[#This Row],[C&amp;I CLM $ Collected]]</f>
        <v>29086.940599999998</v>
      </c>
      <c r="E38" s="166">
        <f>[2]!Table3[[#This Row],[CLM $ Collected ]]/'[2]1.) CLM Reference'!$B$4</f>
        <v>9.995301815193616E-4</v>
      </c>
      <c r="F38" s="167">
        <f>[2]!Table3[[#This Row],[Residential Incentive Disbursements]]+[2]!Table3[[#This Row],[C&amp;I Incentive Disbursements]]</f>
        <v>0</v>
      </c>
      <c r="G38" s="166">
        <f>[2]!Table3[[#This Row],[Incentive Disbursements]]/'[2]1.) CLM Reference'!$B$5</f>
        <v>0</v>
      </c>
      <c r="H38" s="166" t="str">
        <f>IF(([2]!Table3[[#This Row],[Incentive Disbursements]]&gt;=0.5*[2]!Table3[[#This Row],[CLM $ Collected ]]),"YES",IF([2]!Table3[[#This Row],[Incentive Disbursements]]&lt;=1, "N/A", "NO"))</f>
        <v>N/A</v>
      </c>
      <c r="I38" s="166" t="str">
        <f t="shared" si="2"/>
        <v>NO</v>
      </c>
      <c r="J38" s="176">
        <v>23101.568599999999</v>
      </c>
      <c r="K38" s="177">
        <f>[2]!Table3[[#This Row],[CLM $ Collected ]]/'[2]1.) CLM Reference'!$B$4</f>
        <v>9.995301815193616E-4</v>
      </c>
      <c r="L38" s="178">
        <v>0</v>
      </c>
      <c r="M38" s="177">
        <f>[2]!Table3[[#This Row],[Incentive Disbursements]]/'[2]1.) CLM Reference'!$B$5</f>
        <v>0</v>
      </c>
      <c r="N38" s="177" t="str">
        <f t="shared" si="0"/>
        <v>NO</v>
      </c>
      <c r="O38" s="176">
        <v>5985.3720000000003</v>
      </c>
      <c r="P38" s="179">
        <f>[2]!Table3[[#This Row],[CLM $ Collected ]]/'[2]1.) CLM Reference'!$B$4</f>
        <v>9.995301815193616E-4</v>
      </c>
      <c r="Q38" s="178">
        <v>0</v>
      </c>
      <c r="R38" s="180">
        <f>[2]!Table3[[#This Row],[Incentive Disbursements]]/'[2]1.) CLM Reference'!$B$5</f>
        <v>0</v>
      </c>
      <c r="S38" t="str">
        <f t="shared" si="1"/>
        <v>NO</v>
      </c>
    </row>
    <row r="39" spans="1:19" ht="15.75" thickBot="1" x14ac:dyDescent="0.3">
      <c r="A39" s="173" t="s">
        <v>2000</v>
      </c>
      <c r="B39" s="174" t="s">
        <v>1993</v>
      </c>
      <c r="C39" s="175" t="s">
        <v>1774</v>
      </c>
      <c r="D39" s="165">
        <f>[2]!Table3[[#This Row],[Residential CLM $ Collected]]+[2]!Table3[[#This Row],[C&amp;I CLM $ Collected]]</f>
        <v>0</v>
      </c>
      <c r="E39" s="166">
        <f>[2]!Table3[[#This Row],[CLM $ Collected ]]/'[2]1.) CLM Reference'!$B$4</f>
        <v>0</v>
      </c>
      <c r="F39" s="167">
        <f>[2]!Table3[[#This Row],[Residential Incentive Disbursements]]+[2]!Table3[[#This Row],[C&amp;I Incentive Disbursements]]</f>
        <v>110631.34</v>
      </c>
      <c r="G39" s="166">
        <f>[2]!Table3[[#This Row],[Incentive Disbursements]]/'[2]1.) CLM Reference'!$B$5</f>
        <v>6.584811571649498E-3</v>
      </c>
      <c r="H39" s="166" t="str">
        <f>IF(([2]!Table3[[#This Row],[Incentive Disbursements]]&gt;=0.5*[2]!Table3[[#This Row],[CLM $ Collected ]]),"YES",IF([2]!Table3[[#This Row],[Incentive Disbursements]]&lt;=1, "N/A", "NO"))</f>
        <v>YES</v>
      </c>
      <c r="I39" s="166" t="str">
        <f t="shared" si="2"/>
        <v>N/A</v>
      </c>
      <c r="J39" s="176">
        <v>0</v>
      </c>
      <c r="K39" s="177">
        <f>[2]!Table3[[#This Row],[CLM $ Collected ]]/'[2]1.) CLM Reference'!$B$4</f>
        <v>0</v>
      </c>
      <c r="L39" s="178">
        <v>96774.69</v>
      </c>
      <c r="M39" s="177">
        <f>[2]!Table3[[#This Row],[Incentive Disbursements]]/'[2]1.) CLM Reference'!$B$5</f>
        <v>6.584811571649498E-3</v>
      </c>
      <c r="N39" s="177" t="str">
        <f t="shared" si="0"/>
        <v>N/A</v>
      </c>
      <c r="O39" s="176">
        <v>0</v>
      </c>
      <c r="P39" s="179">
        <f>[2]!Table3[[#This Row],[CLM $ Collected ]]/'[2]1.) CLM Reference'!$B$4</f>
        <v>0</v>
      </c>
      <c r="Q39" s="178">
        <v>13856.65</v>
      </c>
      <c r="R39" s="180">
        <f>[2]!Table3[[#This Row],[Incentive Disbursements]]/'[2]1.) CLM Reference'!$B$5</f>
        <v>6.584811571649498E-3</v>
      </c>
      <c r="S39" t="str">
        <f t="shared" si="1"/>
        <v>N/A</v>
      </c>
    </row>
    <row r="40" spans="1:19" ht="15.75" thickBot="1" x14ac:dyDescent="0.3">
      <c r="A40" s="173" t="s">
        <v>2000</v>
      </c>
      <c r="B40" s="174" t="s">
        <v>1974</v>
      </c>
      <c r="C40" s="175" t="s">
        <v>1792</v>
      </c>
      <c r="D40" s="165">
        <f>[2]!Table3[[#This Row],[Residential CLM $ Collected]]+[2]!Table3[[#This Row],[C&amp;I CLM $ Collected]]</f>
        <v>144313.22889999999</v>
      </c>
      <c r="E40" s="166">
        <f>[2]!Table3[[#This Row],[CLM $ Collected ]]/'[2]1.) CLM Reference'!$B$4</f>
        <v>4.9591130900188997E-3</v>
      </c>
      <c r="F40" s="167">
        <f>[2]!Table3[[#This Row],[Residential Incentive Disbursements]]+[2]!Table3[[#This Row],[C&amp;I Incentive Disbursements]]</f>
        <v>0</v>
      </c>
      <c r="G40" s="166">
        <f>[2]!Table3[[#This Row],[Incentive Disbursements]]/'[2]1.) CLM Reference'!$B$5</f>
        <v>0</v>
      </c>
      <c r="H40" s="166" t="str">
        <f>IF(([2]!Table3[[#This Row],[Incentive Disbursements]]&gt;=0.5*[2]!Table3[[#This Row],[CLM $ Collected ]]),"YES",IF([2]!Table3[[#This Row],[Incentive Disbursements]]&lt;=1, "N/A", "NO"))</f>
        <v>N/A</v>
      </c>
      <c r="I40" s="166" t="str">
        <f t="shared" si="2"/>
        <v>NO</v>
      </c>
      <c r="J40" s="176">
        <v>35967.757299999997</v>
      </c>
      <c r="K40" s="177">
        <f>[2]!Table3[[#This Row],[CLM $ Collected ]]/'[2]1.) CLM Reference'!$B$4</f>
        <v>4.9591130900188997E-3</v>
      </c>
      <c r="L40" s="178">
        <v>0</v>
      </c>
      <c r="M40" s="177">
        <f>[2]!Table3[[#This Row],[Incentive Disbursements]]/'[2]1.) CLM Reference'!$B$5</f>
        <v>0</v>
      </c>
      <c r="N40" s="177" t="str">
        <f t="shared" si="0"/>
        <v>NO</v>
      </c>
      <c r="O40" s="176">
        <v>108345.4716</v>
      </c>
      <c r="P40" s="179">
        <f>[2]!Table3[[#This Row],[CLM $ Collected ]]/'[2]1.) CLM Reference'!$B$4</f>
        <v>4.9591130900188997E-3</v>
      </c>
      <c r="Q40" s="178">
        <v>0</v>
      </c>
      <c r="R40" s="180">
        <f>[2]!Table3[[#This Row],[Incentive Disbursements]]/'[2]1.) CLM Reference'!$B$5</f>
        <v>0</v>
      </c>
      <c r="S40" t="str">
        <f t="shared" si="1"/>
        <v>NO</v>
      </c>
    </row>
    <row r="41" spans="1:19" ht="15.75" thickBot="1" x14ac:dyDescent="0.3">
      <c r="A41" s="173" t="s">
        <v>2001</v>
      </c>
      <c r="B41" s="174" t="s">
        <v>1993</v>
      </c>
      <c r="C41" s="175" t="s">
        <v>1774</v>
      </c>
      <c r="D41" s="165">
        <f>[2]!Table3[[#This Row],[Residential CLM $ Collected]]+[2]!Table3[[#This Row],[C&amp;I CLM $ Collected]]</f>
        <v>0</v>
      </c>
      <c r="E41" s="166">
        <f>[2]!Table3[[#This Row],[CLM $ Collected ]]/'[2]1.) CLM Reference'!$B$4</f>
        <v>0</v>
      </c>
      <c r="F41" s="167">
        <f>[2]!Table3[[#This Row],[Residential Incentive Disbursements]]+[2]!Table3[[#This Row],[C&amp;I Incentive Disbursements]]</f>
        <v>30327.010000000002</v>
      </c>
      <c r="G41" s="166">
        <f>[2]!Table3[[#This Row],[Incentive Disbursements]]/'[2]1.) CLM Reference'!$B$5</f>
        <v>1.805073014405593E-3</v>
      </c>
      <c r="H41" s="166" t="str">
        <f>IF(([2]!Table3[[#This Row],[Incentive Disbursements]]&gt;=0.5*[2]!Table3[[#This Row],[CLM $ Collected ]]),"YES",IF([2]!Table3[[#This Row],[Incentive Disbursements]]&lt;=1, "N/A", "NO"))</f>
        <v>YES</v>
      </c>
      <c r="I41" s="166" t="str">
        <f t="shared" si="2"/>
        <v>N/A</v>
      </c>
      <c r="J41" s="176">
        <v>0</v>
      </c>
      <c r="K41" s="177">
        <f>[2]!Table3[[#This Row],[CLM $ Collected ]]/'[2]1.) CLM Reference'!$B$4</f>
        <v>0</v>
      </c>
      <c r="L41" s="178">
        <v>4170.01</v>
      </c>
      <c r="M41" s="177">
        <f>[2]!Table3[[#This Row],[Incentive Disbursements]]/'[2]1.) CLM Reference'!$B$5</f>
        <v>1.805073014405593E-3</v>
      </c>
      <c r="N41" s="177" t="str">
        <f t="shared" si="0"/>
        <v>N/A</v>
      </c>
      <c r="O41" s="176">
        <v>0</v>
      </c>
      <c r="P41" s="179">
        <f>[2]!Table3[[#This Row],[CLM $ Collected ]]/'[2]1.) CLM Reference'!$B$4</f>
        <v>0</v>
      </c>
      <c r="Q41" s="178">
        <v>26157</v>
      </c>
      <c r="R41" s="180">
        <f>[2]!Table3[[#This Row],[Incentive Disbursements]]/'[2]1.) CLM Reference'!$B$5</f>
        <v>1.805073014405593E-3</v>
      </c>
      <c r="S41" t="str">
        <f t="shared" si="1"/>
        <v>N/A</v>
      </c>
    </row>
    <row r="42" spans="1:19" ht="15.75" thickBot="1" x14ac:dyDescent="0.3">
      <c r="A42" s="173" t="s">
        <v>2001</v>
      </c>
      <c r="B42" s="174" t="s">
        <v>1974</v>
      </c>
      <c r="C42" s="175" t="s">
        <v>1792</v>
      </c>
      <c r="D42" s="165">
        <f>[2]!Table3[[#This Row],[Residential CLM $ Collected]]+[2]!Table3[[#This Row],[C&amp;I CLM $ Collected]]</f>
        <v>40068.741500000004</v>
      </c>
      <c r="E42" s="166">
        <f>[2]!Table3[[#This Row],[CLM $ Collected ]]/'[2]1.) CLM Reference'!$B$4</f>
        <v>1.3769037113771734E-3</v>
      </c>
      <c r="F42" s="167">
        <f>[2]!Table3[[#This Row],[Residential Incentive Disbursements]]+[2]!Table3[[#This Row],[C&amp;I Incentive Disbursements]]</f>
        <v>0</v>
      </c>
      <c r="G42" s="166">
        <f>[2]!Table3[[#This Row],[Incentive Disbursements]]/'[2]1.) CLM Reference'!$B$5</f>
        <v>0</v>
      </c>
      <c r="H42" s="166" t="str">
        <f>IF(([2]!Table3[[#This Row],[Incentive Disbursements]]&gt;=0.5*[2]!Table3[[#This Row],[CLM $ Collected ]]),"YES",IF([2]!Table3[[#This Row],[Incentive Disbursements]]&lt;=1, "N/A", "NO"))</f>
        <v>N/A</v>
      </c>
      <c r="I42" s="166" t="str">
        <f t="shared" si="2"/>
        <v>NO</v>
      </c>
      <c r="J42" s="176">
        <v>29174.958600000002</v>
      </c>
      <c r="K42" s="177">
        <f>[2]!Table3[[#This Row],[CLM $ Collected ]]/'[2]1.) CLM Reference'!$B$4</f>
        <v>1.3769037113771734E-3</v>
      </c>
      <c r="L42" s="178">
        <v>0</v>
      </c>
      <c r="M42" s="177">
        <f>[2]!Table3[[#This Row],[Incentive Disbursements]]/'[2]1.) CLM Reference'!$B$5</f>
        <v>0</v>
      </c>
      <c r="N42" s="177" t="str">
        <f t="shared" si="0"/>
        <v>NO</v>
      </c>
      <c r="O42" s="176">
        <v>10893.7829</v>
      </c>
      <c r="P42" s="179">
        <f>[2]!Table3[[#This Row],[CLM $ Collected ]]/'[2]1.) CLM Reference'!$B$4</f>
        <v>1.3769037113771734E-3</v>
      </c>
      <c r="Q42" s="178">
        <v>0</v>
      </c>
      <c r="R42" s="180">
        <f>[2]!Table3[[#This Row],[Incentive Disbursements]]/'[2]1.) CLM Reference'!$B$5</f>
        <v>0</v>
      </c>
      <c r="S42" t="str">
        <f t="shared" si="1"/>
        <v>NO</v>
      </c>
    </row>
    <row r="43" spans="1:19" ht="15.75" thickBot="1" x14ac:dyDescent="0.3">
      <c r="A43" s="173" t="s">
        <v>2002</v>
      </c>
      <c r="B43" s="174" t="s">
        <v>1993</v>
      </c>
      <c r="C43" s="175" t="s">
        <v>1774</v>
      </c>
      <c r="D43" s="165">
        <f>[2]!Table3[[#This Row],[Residential CLM $ Collected]]+[2]!Table3[[#This Row],[C&amp;I CLM $ Collected]]</f>
        <v>0</v>
      </c>
      <c r="E43" s="166">
        <f>[2]!Table3[[#This Row],[CLM $ Collected ]]/'[2]1.) CLM Reference'!$B$4</f>
        <v>0</v>
      </c>
      <c r="F43" s="167">
        <f>[2]!Table3[[#This Row],[Residential Incentive Disbursements]]+[2]!Table3[[#This Row],[C&amp;I Incentive Disbursements]]</f>
        <v>17169.5</v>
      </c>
      <c r="G43" s="166">
        <f>[2]!Table3[[#This Row],[Incentive Disbursements]]/'[2]1.) CLM Reference'!$B$5</f>
        <v>1.0219339499949658E-3</v>
      </c>
      <c r="H43" s="166" t="str">
        <f>IF(([2]!Table3[[#This Row],[Incentive Disbursements]]&gt;=0.5*[2]!Table3[[#This Row],[CLM $ Collected ]]),"YES",IF([2]!Table3[[#This Row],[Incentive Disbursements]]&lt;=1, "N/A", "NO"))</f>
        <v>YES</v>
      </c>
      <c r="I43" s="166" t="str">
        <f t="shared" si="2"/>
        <v>N/A</v>
      </c>
      <c r="J43" s="176">
        <v>0</v>
      </c>
      <c r="K43" s="177">
        <f>[2]!Table3[[#This Row],[CLM $ Collected ]]/'[2]1.) CLM Reference'!$B$4</f>
        <v>0</v>
      </c>
      <c r="L43" s="178">
        <v>14379.5</v>
      </c>
      <c r="M43" s="177">
        <f>[2]!Table3[[#This Row],[Incentive Disbursements]]/'[2]1.) CLM Reference'!$B$5</f>
        <v>1.0219339499949658E-3</v>
      </c>
      <c r="N43" s="177" t="str">
        <f t="shared" si="0"/>
        <v>N/A</v>
      </c>
      <c r="O43" s="176">
        <v>0</v>
      </c>
      <c r="P43" s="179">
        <f>[2]!Table3[[#This Row],[CLM $ Collected ]]/'[2]1.) CLM Reference'!$B$4</f>
        <v>0</v>
      </c>
      <c r="Q43" s="178">
        <v>2790</v>
      </c>
      <c r="R43" s="180">
        <f>[2]!Table3[[#This Row],[Incentive Disbursements]]/'[2]1.) CLM Reference'!$B$5</f>
        <v>1.0219339499949658E-3</v>
      </c>
      <c r="S43" t="str">
        <f t="shared" si="1"/>
        <v>N/A</v>
      </c>
    </row>
    <row r="44" spans="1:19" ht="15.75" thickBot="1" x14ac:dyDescent="0.3">
      <c r="A44" s="173" t="s">
        <v>2002</v>
      </c>
      <c r="B44" s="174" t="s">
        <v>1974</v>
      </c>
      <c r="C44" s="175" t="s">
        <v>1792</v>
      </c>
      <c r="D44" s="165">
        <f>[2]!Table3[[#This Row],[Residential CLM $ Collected]]+[2]!Table3[[#This Row],[C&amp;I CLM $ Collected]]</f>
        <v>63545.393400000001</v>
      </c>
      <c r="E44" s="166">
        <f>[2]!Table3[[#This Row],[CLM $ Collected ]]/'[2]1.) CLM Reference'!$B$4</f>
        <v>2.1836445253311122E-3</v>
      </c>
      <c r="F44" s="167">
        <f>[2]!Table3[[#This Row],[Residential Incentive Disbursements]]+[2]!Table3[[#This Row],[C&amp;I Incentive Disbursements]]</f>
        <v>0</v>
      </c>
      <c r="G44" s="166">
        <f>[2]!Table3[[#This Row],[Incentive Disbursements]]/'[2]1.) CLM Reference'!$B$5</f>
        <v>0</v>
      </c>
      <c r="H44" s="166" t="str">
        <f>IF(([2]!Table3[[#This Row],[Incentive Disbursements]]&gt;=0.5*[2]!Table3[[#This Row],[CLM $ Collected ]]),"YES",IF([2]!Table3[[#This Row],[Incentive Disbursements]]&lt;=1, "N/A", "NO"))</f>
        <v>N/A</v>
      </c>
      <c r="I44" s="166" t="str">
        <f t="shared" si="2"/>
        <v>NO</v>
      </c>
      <c r="J44" s="176">
        <v>37249.348899999997</v>
      </c>
      <c r="K44" s="177">
        <f>[2]!Table3[[#This Row],[CLM $ Collected ]]/'[2]1.) CLM Reference'!$B$4</f>
        <v>2.1836445253311122E-3</v>
      </c>
      <c r="L44" s="178">
        <v>0</v>
      </c>
      <c r="M44" s="177">
        <f>[2]!Table3[[#This Row],[Incentive Disbursements]]/'[2]1.) CLM Reference'!$B$5</f>
        <v>0</v>
      </c>
      <c r="N44" s="177" t="str">
        <f t="shared" si="0"/>
        <v>NO</v>
      </c>
      <c r="O44" s="176">
        <v>26296.0445</v>
      </c>
      <c r="P44" s="179">
        <f>[2]!Table3[[#This Row],[CLM $ Collected ]]/'[2]1.) CLM Reference'!$B$4</f>
        <v>2.1836445253311122E-3</v>
      </c>
      <c r="Q44" s="178">
        <v>0</v>
      </c>
      <c r="R44" s="180">
        <f>[2]!Table3[[#This Row],[Incentive Disbursements]]/'[2]1.) CLM Reference'!$B$5</f>
        <v>0</v>
      </c>
      <c r="S44" t="str">
        <f t="shared" si="1"/>
        <v>NO</v>
      </c>
    </row>
    <row r="45" spans="1:19" ht="15.75" thickBot="1" x14ac:dyDescent="0.3">
      <c r="A45" s="173" t="s">
        <v>2003</v>
      </c>
      <c r="B45" s="174" t="s">
        <v>1974</v>
      </c>
      <c r="C45" s="175" t="s">
        <v>1774</v>
      </c>
      <c r="D45" s="165">
        <f>[2]!Table3[[#This Row],[Residential CLM $ Collected]]+[2]!Table3[[#This Row],[C&amp;I CLM $ Collected]]</f>
        <v>66899.110799999995</v>
      </c>
      <c r="E45" s="166">
        <f>[2]!Table3[[#This Row],[CLM $ Collected ]]/'[2]1.) CLM Reference'!$B$4</f>
        <v>2.2988901198295114E-3</v>
      </c>
      <c r="F45" s="167">
        <f>[2]!Table3[[#This Row],[Residential Incentive Disbursements]]+[2]!Table3[[#This Row],[C&amp;I Incentive Disbursements]]</f>
        <v>29836.83</v>
      </c>
      <c r="G45" s="166">
        <f>[2]!Table3[[#This Row],[Incentive Disbursements]]/'[2]1.) CLM Reference'!$B$5</f>
        <v>1.7758973492080898E-3</v>
      </c>
      <c r="H45" s="166" t="str">
        <f>IF(([2]!Table3[[#This Row],[Incentive Disbursements]]&gt;=0.5*[2]!Table3[[#This Row],[CLM $ Collected ]]),"YES",IF([2]!Table3[[#This Row],[Incentive Disbursements]]&lt;=1, "N/A", "NO"))</f>
        <v>NO</v>
      </c>
      <c r="I45" s="166" t="str">
        <f t="shared" si="2"/>
        <v>NO</v>
      </c>
      <c r="J45" s="176">
        <v>51783.790099999998</v>
      </c>
      <c r="K45" s="177">
        <f>[2]!Table3[[#This Row],[CLM $ Collected ]]/'[2]1.) CLM Reference'!$B$4</f>
        <v>2.2988901198295114E-3</v>
      </c>
      <c r="L45" s="178">
        <v>21423.83</v>
      </c>
      <c r="M45" s="177">
        <f>[2]!Table3[[#This Row],[Incentive Disbursements]]/'[2]1.) CLM Reference'!$B$5</f>
        <v>1.7758973492080898E-3</v>
      </c>
      <c r="N45" s="177" t="str">
        <f t="shared" si="0"/>
        <v>NO</v>
      </c>
      <c r="O45" s="176">
        <v>15115.3207</v>
      </c>
      <c r="P45" s="179">
        <f>[2]!Table3[[#This Row],[CLM $ Collected ]]/'[2]1.) CLM Reference'!$B$4</f>
        <v>2.2988901198295114E-3</v>
      </c>
      <c r="Q45" s="178">
        <v>8413</v>
      </c>
      <c r="R45" s="180">
        <f>[2]!Table3[[#This Row],[Incentive Disbursements]]/'[2]1.) CLM Reference'!$B$5</f>
        <v>1.7758973492080898E-3</v>
      </c>
      <c r="S45" t="str">
        <f t="shared" si="1"/>
        <v>NO</v>
      </c>
    </row>
    <row r="46" spans="1:19" ht="15.75" thickBot="1" x14ac:dyDescent="0.3">
      <c r="A46" s="173" t="s">
        <v>2004</v>
      </c>
      <c r="B46" s="174" t="s">
        <v>1993</v>
      </c>
      <c r="C46" s="175" t="s">
        <v>1774</v>
      </c>
      <c r="D46" s="165">
        <f>[2]!Table3[[#This Row],[Residential CLM $ Collected]]+[2]!Table3[[#This Row],[C&amp;I CLM $ Collected]]</f>
        <v>0</v>
      </c>
      <c r="E46" s="166">
        <f>[2]!Table3[[#This Row],[CLM $ Collected ]]/'[2]1.) CLM Reference'!$B$4</f>
        <v>0</v>
      </c>
      <c r="F46" s="167">
        <f>[2]!Table3[[#This Row],[Residential Incentive Disbursements]]+[2]!Table3[[#This Row],[C&amp;I Incentive Disbursements]]</f>
        <v>20104.86</v>
      </c>
      <c r="G46" s="166">
        <f>[2]!Table3[[#This Row],[Incentive Disbursements]]/'[2]1.) CLM Reference'!$B$5</f>
        <v>1.1966474850109664E-3</v>
      </c>
      <c r="H46" s="166" t="str">
        <f>IF(([2]!Table3[[#This Row],[Incentive Disbursements]]&gt;=0.5*[2]!Table3[[#This Row],[CLM $ Collected ]]),"YES",IF([2]!Table3[[#This Row],[Incentive Disbursements]]&lt;=1, "N/A", "NO"))</f>
        <v>YES</v>
      </c>
      <c r="I46" s="166" t="str">
        <f t="shared" si="2"/>
        <v>N/A</v>
      </c>
      <c r="J46" s="176">
        <v>0</v>
      </c>
      <c r="K46" s="177">
        <f>[2]!Table3[[#This Row],[CLM $ Collected ]]/'[2]1.) CLM Reference'!$B$4</f>
        <v>0</v>
      </c>
      <c r="L46" s="178">
        <v>4593.8599999999997</v>
      </c>
      <c r="M46" s="177">
        <f>[2]!Table3[[#This Row],[Incentive Disbursements]]/'[2]1.) CLM Reference'!$B$5</f>
        <v>1.1966474850109664E-3</v>
      </c>
      <c r="N46" s="177" t="str">
        <f t="shared" si="0"/>
        <v>N/A</v>
      </c>
      <c r="O46" s="176">
        <v>0</v>
      </c>
      <c r="P46" s="179">
        <f>[2]!Table3[[#This Row],[CLM $ Collected ]]/'[2]1.) CLM Reference'!$B$4</f>
        <v>0</v>
      </c>
      <c r="Q46" s="178">
        <v>15511</v>
      </c>
      <c r="R46" s="180">
        <f>[2]!Table3[[#This Row],[Incentive Disbursements]]/'[2]1.) CLM Reference'!$B$5</f>
        <v>1.1966474850109664E-3</v>
      </c>
      <c r="S46" t="str">
        <f t="shared" si="1"/>
        <v>N/A</v>
      </c>
    </row>
    <row r="47" spans="1:19" ht="15.75" thickBot="1" x14ac:dyDescent="0.3">
      <c r="A47" s="173" t="s">
        <v>2004</v>
      </c>
      <c r="B47" s="174" t="s">
        <v>1974</v>
      </c>
      <c r="C47" s="175" t="s">
        <v>1792</v>
      </c>
      <c r="D47" s="165">
        <f>[2]!Table3[[#This Row],[Residential CLM $ Collected]]+[2]!Table3[[#This Row],[C&amp;I CLM $ Collected]]</f>
        <v>65667.876300000004</v>
      </c>
      <c r="E47" s="166">
        <f>[2]!Table3[[#This Row],[CLM $ Collected ]]/'[2]1.) CLM Reference'!$B$4</f>
        <v>2.256580546602072E-3</v>
      </c>
      <c r="F47" s="167">
        <f>[2]!Table3[[#This Row],[Residential Incentive Disbursements]]+[2]!Table3[[#This Row],[C&amp;I Incentive Disbursements]]</f>
        <v>0</v>
      </c>
      <c r="G47" s="166">
        <f>[2]!Table3[[#This Row],[Incentive Disbursements]]/'[2]1.) CLM Reference'!$B$5</f>
        <v>0</v>
      </c>
      <c r="H47" s="166" t="str">
        <f>IF(([2]!Table3[[#This Row],[Incentive Disbursements]]&gt;=0.5*[2]!Table3[[#This Row],[CLM $ Collected ]]),"YES",IF([2]!Table3[[#This Row],[Incentive Disbursements]]&lt;=1, "N/A", "NO"))</f>
        <v>N/A</v>
      </c>
      <c r="I47" s="166" t="str">
        <f t="shared" si="2"/>
        <v>NO</v>
      </c>
      <c r="J47" s="176">
        <v>45169.658199999998</v>
      </c>
      <c r="K47" s="177">
        <f>[2]!Table3[[#This Row],[CLM $ Collected ]]/'[2]1.) CLM Reference'!$B$4</f>
        <v>2.256580546602072E-3</v>
      </c>
      <c r="L47" s="178">
        <v>0</v>
      </c>
      <c r="M47" s="177">
        <f>[2]!Table3[[#This Row],[Incentive Disbursements]]/'[2]1.) CLM Reference'!$B$5</f>
        <v>0</v>
      </c>
      <c r="N47" s="177" t="str">
        <f t="shared" si="0"/>
        <v>NO</v>
      </c>
      <c r="O47" s="176">
        <v>20498.218099999998</v>
      </c>
      <c r="P47" s="179">
        <f>[2]!Table3[[#This Row],[CLM $ Collected ]]/'[2]1.) CLM Reference'!$B$4</f>
        <v>2.256580546602072E-3</v>
      </c>
      <c r="Q47" s="178">
        <v>0</v>
      </c>
      <c r="R47" s="180">
        <f>[2]!Table3[[#This Row],[Incentive Disbursements]]/'[2]1.) CLM Reference'!$B$5</f>
        <v>0</v>
      </c>
      <c r="S47" t="str">
        <f t="shared" si="1"/>
        <v>NO</v>
      </c>
    </row>
    <row r="48" spans="1:19" ht="15.75" thickBot="1" x14ac:dyDescent="0.3">
      <c r="A48" s="173" t="s">
        <v>2005</v>
      </c>
      <c r="B48" s="174" t="s">
        <v>1993</v>
      </c>
      <c r="C48" s="175" t="s">
        <v>1774</v>
      </c>
      <c r="D48" s="165">
        <f>[2]!Table3[[#This Row],[Residential CLM $ Collected]]+[2]!Table3[[#This Row],[C&amp;I CLM $ Collected]]</f>
        <v>0</v>
      </c>
      <c r="E48" s="166">
        <f>[2]!Table3[[#This Row],[CLM $ Collected ]]/'[2]1.) CLM Reference'!$B$4</f>
        <v>0</v>
      </c>
      <c r="F48" s="167">
        <f>[2]!Table3[[#This Row],[Residential Incentive Disbursements]]+[2]!Table3[[#This Row],[C&amp;I Incentive Disbursements]]</f>
        <v>2772.3199999999997</v>
      </c>
      <c r="G48" s="166">
        <f>[2]!Table3[[#This Row],[Incentive Disbursements]]/'[2]1.) CLM Reference'!$B$5</f>
        <v>1.6500934379277458E-4</v>
      </c>
      <c r="H48" s="166" t="str">
        <f>IF(([2]!Table3[[#This Row],[Incentive Disbursements]]&gt;=0.5*[2]!Table3[[#This Row],[CLM $ Collected ]]),"YES",IF([2]!Table3[[#This Row],[Incentive Disbursements]]&lt;=1, "N/A", "NO"))</f>
        <v>YES</v>
      </c>
      <c r="I48" s="166" t="str">
        <f t="shared" si="2"/>
        <v>N/A</v>
      </c>
      <c r="J48" s="176">
        <v>0</v>
      </c>
      <c r="K48" s="177">
        <f>[2]!Table3[[#This Row],[CLM $ Collected ]]/'[2]1.) CLM Reference'!$B$4</f>
        <v>0</v>
      </c>
      <c r="L48" s="178">
        <v>1572.32</v>
      </c>
      <c r="M48" s="177">
        <f>[2]!Table3[[#This Row],[Incentive Disbursements]]/'[2]1.) CLM Reference'!$B$5</f>
        <v>1.6500934379277458E-4</v>
      </c>
      <c r="N48" s="177" t="str">
        <f t="shared" si="0"/>
        <v>N/A</v>
      </c>
      <c r="O48" s="176">
        <v>0</v>
      </c>
      <c r="P48" s="179">
        <f>[2]!Table3[[#This Row],[CLM $ Collected ]]/'[2]1.) CLM Reference'!$B$4</f>
        <v>0</v>
      </c>
      <c r="Q48" s="178">
        <v>1200</v>
      </c>
      <c r="R48" s="180">
        <f>[2]!Table3[[#This Row],[Incentive Disbursements]]/'[2]1.) CLM Reference'!$B$5</f>
        <v>1.6500934379277458E-4</v>
      </c>
      <c r="S48" t="str">
        <f t="shared" si="1"/>
        <v>N/A</v>
      </c>
    </row>
    <row r="49" spans="1:19" ht="15.75" thickBot="1" x14ac:dyDescent="0.3">
      <c r="A49" s="173" t="s">
        <v>2005</v>
      </c>
      <c r="B49" s="174" t="s">
        <v>1974</v>
      </c>
      <c r="C49" s="175" t="s">
        <v>1792</v>
      </c>
      <c r="D49" s="165">
        <f>[2]!Table3[[#This Row],[Residential CLM $ Collected]]+[2]!Table3[[#This Row],[C&amp;I CLM $ Collected]]</f>
        <v>54252.862399999998</v>
      </c>
      <c r="E49" s="166">
        <f>[2]!Table3[[#This Row],[CLM $ Collected ]]/'[2]1.) CLM Reference'!$B$4</f>
        <v>1.8643202854622997E-3</v>
      </c>
      <c r="F49" s="167">
        <f>[2]!Table3[[#This Row],[Residential Incentive Disbursements]]+[2]!Table3[[#This Row],[C&amp;I Incentive Disbursements]]</f>
        <v>0</v>
      </c>
      <c r="G49" s="166">
        <f>[2]!Table3[[#This Row],[Incentive Disbursements]]/'[2]1.) CLM Reference'!$B$5</f>
        <v>0</v>
      </c>
      <c r="H49" s="166" t="str">
        <f>IF(([2]!Table3[[#This Row],[Incentive Disbursements]]&gt;=0.5*[2]!Table3[[#This Row],[CLM $ Collected ]]),"YES",IF([2]!Table3[[#This Row],[Incentive Disbursements]]&lt;=1, "N/A", "NO"))</f>
        <v>N/A</v>
      </c>
      <c r="I49" s="166" t="str">
        <f t="shared" si="2"/>
        <v>NO</v>
      </c>
      <c r="J49" s="176">
        <v>34389.4211</v>
      </c>
      <c r="K49" s="177">
        <f>[2]!Table3[[#This Row],[CLM $ Collected ]]/'[2]1.) CLM Reference'!$B$4</f>
        <v>1.8643202854622997E-3</v>
      </c>
      <c r="L49" s="178">
        <v>0</v>
      </c>
      <c r="M49" s="177">
        <f>[2]!Table3[[#This Row],[Incentive Disbursements]]/'[2]1.) CLM Reference'!$B$5</f>
        <v>0</v>
      </c>
      <c r="N49" s="177" t="str">
        <f t="shared" si="0"/>
        <v>NO</v>
      </c>
      <c r="O49" s="176">
        <v>19863.441299999999</v>
      </c>
      <c r="P49" s="179">
        <f>[2]!Table3[[#This Row],[CLM $ Collected ]]/'[2]1.) CLM Reference'!$B$4</f>
        <v>1.8643202854622997E-3</v>
      </c>
      <c r="Q49" s="178">
        <v>0</v>
      </c>
      <c r="R49" s="180">
        <f>[2]!Table3[[#This Row],[Incentive Disbursements]]/'[2]1.) CLM Reference'!$B$5</f>
        <v>0</v>
      </c>
      <c r="S49" t="str">
        <f t="shared" si="1"/>
        <v>NO</v>
      </c>
    </row>
    <row r="50" spans="1:19" ht="15.75" thickBot="1" x14ac:dyDescent="0.3">
      <c r="A50" s="173" t="s">
        <v>2006</v>
      </c>
      <c r="B50" s="174" t="s">
        <v>1974</v>
      </c>
      <c r="C50" s="175" t="s">
        <v>1774</v>
      </c>
      <c r="D50" s="165">
        <f>[2]!Table3[[#This Row],[Residential CLM $ Collected]]+[2]!Table3[[#This Row],[C&amp;I CLM $ Collected]]</f>
        <v>68350.4467</v>
      </c>
      <c r="E50" s="166">
        <f>[2]!Table3[[#This Row],[CLM $ Collected ]]/'[2]1.) CLM Reference'!$B$4</f>
        <v>2.3487631558260363E-3</v>
      </c>
      <c r="F50" s="167">
        <f>[2]!Table3[[#This Row],[Residential Incentive Disbursements]]+[2]!Table3[[#This Row],[C&amp;I Incentive Disbursements]]</f>
        <v>10239.369999999999</v>
      </c>
      <c r="G50" s="166">
        <f>[2]!Table3[[#This Row],[Incentive Disbursements]]/'[2]1.) CLM Reference'!$B$5</f>
        <v>6.094504691202395E-4</v>
      </c>
      <c r="H50" s="166" t="str">
        <f>IF(([2]!Table3[[#This Row],[Incentive Disbursements]]&gt;=0.5*[2]!Table3[[#This Row],[CLM $ Collected ]]),"YES",IF([2]!Table3[[#This Row],[Incentive Disbursements]]&lt;=1, "N/A", "NO"))</f>
        <v>NO</v>
      </c>
      <c r="I50" s="166" t="str">
        <f t="shared" si="2"/>
        <v>NO</v>
      </c>
      <c r="J50" s="176">
        <v>38432.275500000003</v>
      </c>
      <c r="K50" s="177">
        <f>[2]!Table3[[#This Row],[CLM $ Collected ]]/'[2]1.) CLM Reference'!$B$4</f>
        <v>2.3487631558260363E-3</v>
      </c>
      <c r="L50" s="178">
        <v>3327.16</v>
      </c>
      <c r="M50" s="177">
        <f>[2]!Table3[[#This Row],[Incentive Disbursements]]/'[2]1.) CLM Reference'!$B$5</f>
        <v>6.094504691202395E-4</v>
      </c>
      <c r="N50" s="177" t="str">
        <f t="shared" si="0"/>
        <v>NO</v>
      </c>
      <c r="O50" s="176">
        <v>29918.171200000001</v>
      </c>
      <c r="P50" s="179">
        <f>[2]!Table3[[#This Row],[CLM $ Collected ]]/'[2]1.) CLM Reference'!$B$4</f>
        <v>2.3487631558260363E-3</v>
      </c>
      <c r="Q50" s="178">
        <v>6912.21</v>
      </c>
      <c r="R50" s="180">
        <f>[2]!Table3[[#This Row],[Incentive Disbursements]]/'[2]1.) CLM Reference'!$B$5</f>
        <v>6.094504691202395E-4</v>
      </c>
      <c r="S50" t="str">
        <f t="shared" si="1"/>
        <v>NO</v>
      </c>
    </row>
    <row r="51" spans="1:19" ht="15.75" thickBot="1" x14ac:dyDescent="0.3">
      <c r="A51" s="173" t="s">
        <v>2007</v>
      </c>
      <c r="B51" s="174" t="s">
        <v>1993</v>
      </c>
      <c r="C51" s="175" t="s">
        <v>1774</v>
      </c>
      <c r="D51" s="165">
        <f>[2]!Table3[[#This Row],[Residential CLM $ Collected]]+[2]!Table3[[#This Row],[C&amp;I CLM $ Collected]]</f>
        <v>0</v>
      </c>
      <c r="E51" s="166">
        <f>[2]!Table3[[#This Row],[CLM $ Collected ]]/'[2]1.) CLM Reference'!$B$4</f>
        <v>0</v>
      </c>
      <c r="F51" s="167">
        <f>[2]!Table3[[#This Row],[Residential Incentive Disbursements]]+[2]!Table3[[#This Row],[C&amp;I Incentive Disbursements]]</f>
        <v>1330.85</v>
      </c>
      <c r="G51" s="166">
        <f>[2]!Table3[[#This Row],[Incentive Disbursements]]/'[2]1.) CLM Reference'!$B$5</f>
        <v>7.9212603590716105E-5</v>
      </c>
      <c r="H51" s="166" t="str">
        <f>IF(([2]!Table3[[#This Row],[Incentive Disbursements]]&gt;=0.5*[2]!Table3[[#This Row],[CLM $ Collected ]]),"YES",IF([2]!Table3[[#This Row],[Incentive Disbursements]]&lt;=1, "N/A", "NO"))</f>
        <v>YES</v>
      </c>
      <c r="I51" s="166" t="str">
        <f t="shared" si="2"/>
        <v>N/A</v>
      </c>
      <c r="J51" s="176">
        <v>0</v>
      </c>
      <c r="K51" s="177">
        <f>[2]!Table3[[#This Row],[CLM $ Collected ]]/'[2]1.) CLM Reference'!$B$4</f>
        <v>0</v>
      </c>
      <c r="L51" s="178">
        <v>1330.85</v>
      </c>
      <c r="M51" s="177">
        <f>[2]!Table3[[#This Row],[Incentive Disbursements]]/'[2]1.) CLM Reference'!$B$5</f>
        <v>7.9212603590716105E-5</v>
      </c>
      <c r="N51" s="177" t="str">
        <f t="shared" si="0"/>
        <v>N/A</v>
      </c>
      <c r="O51" s="176">
        <v>0</v>
      </c>
      <c r="P51" s="179">
        <f>[2]!Table3[[#This Row],[CLM $ Collected ]]/'[2]1.) CLM Reference'!$B$4</f>
        <v>0</v>
      </c>
      <c r="Q51" s="178">
        <v>0</v>
      </c>
      <c r="R51" s="180">
        <f>[2]!Table3[[#This Row],[Incentive Disbursements]]/'[2]1.) CLM Reference'!$B$5</f>
        <v>7.9212603590716105E-5</v>
      </c>
      <c r="S51" t="str">
        <f t="shared" si="1"/>
        <v>N/A</v>
      </c>
    </row>
    <row r="52" spans="1:19" ht="15.75" thickBot="1" x14ac:dyDescent="0.3">
      <c r="A52" s="173" t="s">
        <v>2007</v>
      </c>
      <c r="B52" s="174" t="s">
        <v>1974</v>
      </c>
      <c r="C52" s="175" t="s">
        <v>1792</v>
      </c>
      <c r="D52" s="165">
        <f>[2]!Table3[[#This Row],[Residential CLM $ Collected]]+[2]!Table3[[#This Row],[C&amp;I CLM $ Collected]]</f>
        <v>31813.543699999998</v>
      </c>
      <c r="E52" s="166">
        <f>[2]!Table3[[#This Row],[CLM $ Collected ]]/'[2]1.) CLM Reference'!$B$4</f>
        <v>1.0932259100922819E-3</v>
      </c>
      <c r="F52" s="167">
        <f>[2]!Table3[[#This Row],[Residential Incentive Disbursements]]+[2]!Table3[[#This Row],[C&amp;I Incentive Disbursements]]</f>
        <v>0</v>
      </c>
      <c r="G52" s="166">
        <f>[2]!Table3[[#This Row],[Incentive Disbursements]]/'[2]1.) CLM Reference'!$B$5</f>
        <v>0</v>
      </c>
      <c r="H52" s="166" t="str">
        <f>IF(([2]!Table3[[#This Row],[Incentive Disbursements]]&gt;=0.5*[2]!Table3[[#This Row],[CLM $ Collected ]]),"YES",IF([2]!Table3[[#This Row],[Incentive Disbursements]]&lt;=1, "N/A", "NO"))</f>
        <v>N/A</v>
      </c>
      <c r="I52" s="166" t="str">
        <f t="shared" si="2"/>
        <v>NO</v>
      </c>
      <c r="J52" s="176">
        <v>24529.813099999999</v>
      </c>
      <c r="K52" s="177">
        <f>[2]!Table3[[#This Row],[CLM $ Collected ]]/'[2]1.) CLM Reference'!$B$4</f>
        <v>1.0932259100922819E-3</v>
      </c>
      <c r="L52" s="178">
        <v>0</v>
      </c>
      <c r="M52" s="177">
        <f>[2]!Table3[[#This Row],[Incentive Disbursements]]/'[2]1.) CLM Reference'!$B$5</f>
        <v>0</v>
      </c>
      <c r="N52" s="177" t="str">
        <f t="shared" si="0"/>
        <v>NO</v>
      </c>
      <c r="O52" s="176">
        <v>7283.7305999999999</v>
      </c>
      <c r="P52" s="179">
        <f>[2]!Table3[[#This Row],[CLM $ Collected ]]/'[2]1.) CLM Reference'!$B$4</f>
        <v>1.0932259100922819E-3</v>
      </c>
      <c r="Q52" s="178">
        <v>0</v>
      </c>
      <c r="R52" s="180">
        <f>[2]!Table3[[#This Row],[Incentive Disbursements]]/'[2]1.) CLM Reference'!$B$5</f>
        <v>0</v>
      </c>
      <c r="S52" t="str">
        <f t="shared" si="1"/>
        <v>NO</v>
      </c>
    </row>
    <row r="53" spans="1:19" ht="15.75" thickBot="1" x14ac:dyDescent="0.3">
      <c r="A53" s="173" t="s">
        <v>2008</v>
      </c>
      <c r="B53" s="174" t="s">
        <v>2009</v>
      </c>
      <c r="C53" s="175" t="s">
        <v>1774</v>
      </c>
      <c r="D53" s="165">
        <f>[2]!Table3[[#This Row],[Residential CLM $ Collected]]+[2]!Table3[[#This Row],[C&amp;I CLM $ Collected]]</f>
        <v>0</v>
      </c>
      <c r="E53" s="166">
        <f>[2]!Table3[[#This Row],[CLM $ Collected ]]/'[2]1.) CLM Reference'!$B$4</f>
        <v>0</v>
      </c>
      <c r="F53" s="167">
        <f>[2]!Table3[[#This Row],[Residential Incentive Disbursements]]+[2]!Table3[[#This Row],[C&amp;I Incentive Disbursements]]</f>
        <v>230</v>
      </c>
      <c r="G53" s="166">
        <f>[2]!Table3[[#This Row],[Incentive Disbursements]]/'[2]1.) CLM Reference'!$B$5</f>
        <v>1.3689671131881657E-5</v>
      </c>
      <c r="H53" s="166" t="str">
        <f>IF(([2]!Table3[[#This Row],[Incentive Disbursements]]&gt;=0.5*[2]!Table3[[#This Row],[CLM $ Collected ]]),"YES",IF([2]!Table3[[#This Row],[Incentive Disbursements]]&lt;=1, "N/A", "NO"))</f>
        <v>YES</v>
      </c>
      <c r="I53" s="166" t="str">
        <f t="shared" si="2"/>
        <v>N/A</v>
      </c>
      <c r="J53" s="176">
        <v>0</v>
      </c>
      <c r="K53" s="177">
        <f>[2]!Table3[[#This Row],[CLM $ Collected ]]/'[2]1.) CLM Reference'!$B$4</f>
        <v>0</v>
      </c>
      <c r="L53" s="178">
        <v>230</v>
      </c>
      <c r="M53" s="177">
        <f>[2]!Table3[[#This Row],[Incentive Disbursements]]/'[2]1.) CLM Reference'!$B$5</f>
        <v>1.3689671131881657E-5</v>
      </c>
      <c r="N53" s="177" t="str">
        <f t="shared" si="0"/>
        <v>N/A</v>
      </c>
      <c r="O53" s="176">
        <v>0</v>
      </c>
      <c r="P53" s="179">
        <f>[2]!Table3[[#This Row],[CLM $ Collected ]]/'[2]1.) CLM Reference'!$B$4</f>
        <v>0</v>
      </c>
      <c r="Q53" s="178">
        <v>0</v>
      </c>
      <c r="R53" s="180">
        <f>[2]!Table3[[#This Row],[Incentive Disbursements]]/'[2]1.) CLM Reference'!$B$5</f>
        <v>1.3689671131881657E-5</v>
      </c>
      <c r="S53" t="str">
        <f t="shared" si="1"/>
        <v>N/A</v>
      </c>
    </row>
    <row r="54" spans="1:19" ht="15.75" thickBot="1" x14ac:dyDescent="0.3">
      <c r="A54" s="173" t="s">
        <v>2008</v>
      </c>
      <c r="B54" s="174" t="s">
        <v>1993</v>
      </c>
      <c r="C54" s="175" t="s">
        <v>1774</v>
      </c>
      <c r="D54" s="165">
        <f>[2]!Table3[[#This Row],[Residential CLM $ Collected]]+[2]!Table3[[#This Row],[C&amp;I CLM $ Collected]]</f>
        <v>0</v>
      </c>
      <c r="E54" s="166">
        <f>[2]!Table3[[#This Row],[CLM $ Collected ]]/'[2]1.) CLM Reference'!$B$4</f>
        <v>0</v>
      </c>
      <c r="F54" s="167">
        <f>[2]!Table3[[#This Row],[Residential Incentive Disbursements]]+[2]!Table3[[#This Row],[C&amp;I Incentive Disbursements]]</f>
        <v>8360.09</v>
      </c>
      <c r="G54" s="166">
        <f>[2]!Table3[[#This Row],[Incentive Disbursements]]/'[2]1.) CLM Reference'!$B$5</f>
        <v>4.9759514231709798E-4</v>
      </c>
      <c r="H54" s="166" t="str">
        <f>IF(([2]!Table3[[#This Row],[Incentive Disbursements]]&gt;=0.5*[2]!Table3[[#This Row],[CLM $ Collected ]]),"YES",IF([2]!Table3[[#This Row],[Incentive Disbursements]]&lt;=1, "N/A", "NO"))</f>
        <v>YES</v>
      </c>
      <c r="I54" s="166" t="str">
        <f t="shared" si="2"/>
        <v>N/A</v>
      </c>
      <c r="J54" s="176">
        <v>0</v>
      </c>
      <c r="K54" s="177">
        <f>[2]!Table3[[#This Row],[CLM $ Collected ]]/'[2]1.) CLM Reference'!$B$4</f>
        <v>0</v>
      </c>
      <c r="L54" s="178">
        <v>3390.23</v>
      </c>
      <c r="M54" s="177">
        <f>[2]!Table3[[#This Row],[Incentive Disbursements]]/'[2]1.) CLM Reference'!$B$5</f>
        <v>4.9759514231709798E-4</v>
      </c>
      <c r="N54" s="177" t="str">
        <f t="shared" si="0"/>
        <v>N/A</v>
      </c>
      <c r="O54" s="176">
        <v>0</v>
      </c>
      <c r="P54" s="179">
        <f>[2]!Table3[[#This Row],[CLM $ Collected ]]/'[2]1.) CLM Reference'!$B$4</f>
        <v>0</v>
      </c>
      <c r="Q54" s="178">
        <v>4969.8599999999997</v>
      </c>
      <c r="R54" s="180">
        <f>[2]!Table3[[#This Row],[Incentive Disbursements]]/'[2]1.) CLM Reference'!$B$5</f>
        <v>4.9759514231709798E-4</v>
      </c>
      <c r="S54" t="str">
        <f t="shared" si="1"/>
        <v>N/A</v>
      </c>
    </row>
    <row r="55" spans="1:19" ht="15.75" thickBot="1" x14ac:dyDescent="0.3">
      <c r="A55" s="173" t="s">
        <v>2008</v>
      </c>
      <c r="B55" s="174" t="s">
        <v>1974</v>
      </c>
      <c r="C55" s="175" t="s">
        <v>1792</v>
      </c>
      <c r="D55" s="165">
        <f>[2]!Table3[[#This Row],[Residential CLM $ Collected]]+[2]!Table3[[#This Row],[C&amp;I CLM $ Collected]]</f>
        <v>64668.711600000104</v>
      </c>
      <c r="E55" s="166">
        <f>[2]!Table3[[#This Row],[CLM $ Collected ]]/'[2]1.) CLM Reference'!$B$4</f>
        <v>2.2222457127090002E-3</v>
      </c>
      <c r="F55" s="167">
        <f>[2]!Table3[[#This Row],[Residential Incentive Disbursements]]+[2]!Table3[[#This Row],[C&amp;I Incentive Disbursements]]</f>
        <v>0</v>
      </c>
      <c r="G55" s="166">
        <f>[2]!Table3[[#This Row],[Incentive Disbursements]]/'[2]1.) CLM Reference'!$B$5</f>
        <v>0</v>
      </c>
      <c r="H55" s="166" t="str">
        <f>IF(([2]!Table3[[#This Row],[Incentive Disbursements]]&gt;=0.5*[2]!Table3[[#This Row],[CLM $ Collected ]]),"YES",IF([2]!Table3[[#This Row],[Incentive Disbursements]]&lt;=1, "N/A", "NO"))</f>
        <v>N/A</v>
      </c>
      <c r="I55" s="166" t="str">
        <f t="shared" si="2"/>
        <v>NO</v>
      </c>
      <c r="J55" s="176">
        <v>46534.635900000103</v>
      </c>
      <c r="K55" s="177">
        <f>[2]!Table3[[#This Row],[CLM $ Collected ]]/'[2]1.) CLM Reference'!$B$4</f>
        <v>2.2222457127090002E-3</v>
      </c>
      <c r="L55" s="178">
        <v>0</v>
      </c>
      <c r="M55" s="177">
        <f>[2]!Table3[[#This Row],[Incentive Disbursements]]/'[2]1.) CLM Reference'!$B$5</f>
        <v>0</v>
      </c>
      <c r="N55" s="177" t="str">
        <f t="shared" si="0"/>
        <v>NO</v>
      </c>
      <c r="O55" s="176">
        <v>18134.075700000001</v>
      </c>
      <c r="P55" s="179">
        <f>[2]!Table3[[#This Row],[CLM $ Collected ]]/'[2]1.) CLM Reference'!$B$4</f>
        <v>2.2222457127090002E-3</v>
      </c>
      <c r="Q55" s="178">
        <v>0</v>
      </c>
      <c r="R55" s="180">
        <f>[2]!Table3[[#This Row],[Incentive Disbursements]]/'[2]1.) CLM Reference'!$B$5</f>
        <v>0</v>
      </c>
      <c r="S55" t="str">
        <f t="shared" si="1"/>
        <v>NO</v>
      </c>
    </row>
    <row r="56" spans="1:19" ht="15.75" thickBot="1" x14ac:dyDescent="0.3">
      <c r="A56" s="173" t="s">
        <v>2010</v>
      </c>
      <c r="B56" s="174" t="s">
        <v>1993</v>
      </c>
      <c r="C56" s="175" t="s">
        <v>1774</v>
      </c>
      <c r="D56" s="165">
        <f>[2]!Table3[[#This Row],[Residential CLM $ Collected]]+[2]!Table3[[#This Row],[C&amp;I CLM $ Collected]]</f>
        <v>0</v>
      </c>
      <c r="E56" s="166">
        <f>[2]!Table3[[#This Row],[CLM $ Collected ]]/'[2]1.) CLM Reference'!$B$4</f>
        <v>0</v>
      </c>
      <c r="F56" s="167">
        <f>[2]!Table3[[#This Row],[Residential Incentive Disbursements]]+[2]!Table3[[#This Row],[C&amp;I Incentive Disbursements]]</f>
        <v>19104.27</v>
      </c>
      <c r="G56" s="166">
        <f>[2]!Table3[[#This Row],[Incentive Disbursements]]/'[2]1.) CLM Reference'!$B$5</f>
        <v>1.1370920587594469E-3</v>
      </c>
      <c r="H56" s="166" t="str">
        <f>IF(([2]!Table3[[#This Row],[Incentive Disbursements]]&gt;=0.5*[2]!Table3[[#This Row],[CLM $ Collected ]]),"YES",IF([2]!Table3[[#This Row],[Incentive Disbursements]]&lt;=1, "N/A", "NO"))</f>
        <v>YES</v>
      </c>
      <c r="I56" s="166" t="str">
        <f t="shared" si="2"/>
        <v>N/A</v>
      </c>
      <c r="J56" s="176">
        <v>0</v>
      </c>
      <c r="K56" s="177">
        <f>[2]!Table3[[#This Row],[CLM $ Collected ]]/'[2]1.) CLM Reference'!$B$4</f>
        <v>0</v>
      </c>
      <c r="L56" s="178">
        <v>19032.27</v>
      </c>
      <c r="M56" s="177">
        <f>[2]!Table3[[#This Row],[Incentive Disbursements]]/'[2]1.) CLM Reference'!$B$5</f>
        <v>1.1370920587594469E-3</v>
      </c>
      <c r="N56" s="177" t="str">
        <f t="shared" si="0"/>
        <v>N/A</v>
      </c>
      <c r="O56" s="176">
        <v>0</v>
      </c>
      <c r="P56" s="179">
        <f>[2]!Table3[[#This Row],[CLM $ Collected ]]/'[2]1.) CLM Reference'!$B$4</f>
        <v>0</v>
      </c>
      <c r="Q56" s="178">
        <v>72</v>
      </c>
      <c r="R56" s="180">
        <f>[2]!Table3[[#This Row],[Incentive Disbursements]]/'[2]1.) CLM Reference'!$B$5</f>
        <v>1.1370920587594469E-3</v>
      </c>
      <c r="S56" t="str">
        <f t="shared" si="1"/>
        <v>N/A</v>
      </c>
    </row>
    <row r="57" spans="1:19" ht="15.75" thickBot="1" x14ac:dyDescent="0.3">
      <c r="A57" s="163" t="s">
        <v>2010</v>
      </c>
      <c r="B57" s="16" t="s">
        <v>1974</v>
      </c>
      <c r="C57" s="164" t="s">
        <v>1792</v>
      </c>
      <c r="D57" s="165">
        <f>[2]!Table3[[#This Row],[Residential CLM $ Collected]]+[2]!Table3[[#This Row],[C&amp;I CLM $ Collected]]</f>
        <v>52439.411500000002</v>
      </c>
      <c r="E57" s="166">
        <f>[2]!Table3[[#This Row],[CLM $ Collected ]]/'[2]1.) CLM Reference'!$B$4</f>
        <v>1.8020036969912025E-3</v>
      </c>
      <c r="F57" s="167">
        <f>[2]!Table3[[#This Row],[Residential Incentive Disbursements]]+[2]!Table3[[#This Row],[C&amp;I Incentive Disbursements]]</f>
        <v>0</v>
      </c>
      <c r="G57" s="166">
        <f>[2]!Table3[[#This Row],[Incentive Disbursements]]/'[2]1.) CLM Reference'!$B$5</f>
        <v>0</v>
      </c>
      <c r="H57" s="166" t="str">
        <f>IF(([2]!Table3[[#This Row],[Incentive Disbursements]]&gt;=0.5*[2]!Table3[[#This Row],[CLM $ Collected ]]),"YES",IF([2]!Table3[[#This Row],[Incentive Disbursements]]&lt;=1, "N/A", "NO"))</f>
        <v>N/A</v>
      </c>
      <c r="I57" s="166" t="str">
        <f t="shared" si="2"/>
        <v>NO</v>
      </c>
      <c r="J57" s="168">
        <v>43927.019899999999</v>
      </c>
      <c r="K57" s="169">
        <f>[2]!Table3[[#This Row],[CLM $ Collected ]]/'[2]1.) CLM Reference'!$B$4</f>
        <v>1.8020036969912025E-3</v>
      </c>
      <c r="L57" s="170">
        <v>0</v>
      </c>
      <c r="M57" s="169">
        <f>[2]!Table3[[#This Row],[Incentive Disbursements]]/'[2]1.) CLM Reference'!$B$5</f>
        <v>0</v>
      </c>
      <c r="N57" s="169" t="str">
        <f t="shared" si="0"/>
        <v>NO</v>
      </c>
      <c r="O57" s="168">
        <v>8512.3916000000008</v>
      </c>
      <c r="P57" s="171">
        <f>[2]!Table3[[#This Row],[CLM $ Collected ]]/'[2]1.) CLM Reference'!$B$4</f>
        <v>1.8020036969912025E-3</v>
      </c>
      <c r="Q57" s="170">
        <v>0</v>
      </c>
      <c r="R57" s="172">
        <f>[2]!Table3[[#This Row],[Incentive Disbursements]]/'[2]1.) CLM Reference'!$B$5</f>
        <v>0</v>
      </c>
      <c r="S57" t="str">
        <f t="shared" si="1"/>
        <v>NO</v>
      </c>
    </row>
    <row r="58" spans="1:19" ht="15.75" thickBot="1" x14ac:dyDescent="0.3">
      <c r="A58" s="163" t="s">
        <v>2011</v>
      </c>
      <c r="B58" s="16" t="s">
        <v>1974</v>
      </c>
      <c r="C58" s="164" t="s">
        <v>1774</v>
      </c>
      <c r="D58" s="165">
        <f>[2]!Table3[[#This Row],[Residential CLM $ Collected]]+[2]!Table3[[#This Row],[C&amp;I CLM $ Collected]]</f>
        <v>147726.3769</v>
      </c>
      <c r="E58" s="166">
        <f>[2]!Table3[[#This Row],[CLM $ Collected ]]/'[2]1.) CLM Reference'!$B$4</f>
        <v>5.0764009301842716E-3</v>
      </c>
      <c r="F58" s="167">
        <f>[2]!Table3[[#This Row],[Residential Incentive Disbursements]]+[2]!Table3[[#This Row],[C&amp;I Incentive Disbursements]]</f>
        <v>46711.47</v>
      </c>
      <c r="G58" s="166">
        <f>[2]!Table3[[#This Row],[Incentive Disbursements]]/'[2]1.) CLM Reference'!$B$5</f>
        <v>2.7802811408119831E-3</v>
      </c>
      <c r="H58" s="166" t="str">
        <f>IF(([2]!Table3[[#This Row],[Incentive Disbursements]]&gt;=0.5*[2]!Table3[[#This Row],[CLM $ Collected ]]),"YES",IF([2]!Table3[[#This Row],[Incentive Disbursements]]&lt;=1, "N/A", "NO"))</f>
        <v>NO</v>
      </c>
      <c r="I58" s="166" t="str">
        <f t="shared" si="2"/>
        <v>NO</v>
      </c>
      <c r="J58" s="168">
        <v>119833.8798</v>
      </c>
      <c r="K58" s="169">
        <f>[2]!Table3[[#This Row],[CLM $ Collected ]]/'[2]1.) CLM Reference'!$B$4</f>
        <v>5.0764009301842716E-3</v>
      </c>
      <c r="L58" s="170">
        <v>44620.47</v>
      </c>
      <c r="M58" s="169">
        <f>[2]!Table3[[#This Row],[Incentive Disbursements]]/'[2]1.) CLM Reference'!$B$5</f>
        <v>2.7802811408119831E-3</v>
      </c>
      <c r="N58" s="169" t="str">
        <f t="shared" si="0"/>
        <v>NO</v>
      </c>
      <c r="O58" s="168">
        <v>27892.497100000001</v>
      </c>
      <c r="P58" s="171">
        <f>[2]!Table3[[#This Row],[CLM $ Collected ]]/'[2]1.) CLM Reference'!$B$4</f>
        <v>5.0764009301842716E-3</v>
      </c>
      <c r="Q58" s="170">
        <v>2091</v>
      </c>
      <c r="R58" s="172">
        <f>[2]!Table3[[#This Row],[Incentive Disbursements]]/'[2]1.) CLM Reference'!$B$5</f>
        <v>2.7802811408119831E-3</v>
      </c>
      <c r="S58" t="str">
        <f t="shared" si="1"/>
        <v>NO</v>
      </c>
    </row>
    <row r="59" spans="1:19" ht="15.75" thickBot="1" x14ac:dyDescent="0.3">
      <c r="A59" s="163" t="s">
        <v>2011</v>
      </c>
      <c r="B59" s="16" t="s">
        <v>1975</v>
      </c>
      <c r="C59" s="164" t="s">
        <v>1774</v>
      </c>
      <c r="D59" s="165">
        <f>[2]!Table3[[#This Row],[Residential CLM $ Collected]]+[2]!Table3[[#This Row],[C&amp;I CLM $ Collected]]</f>
        <v>383.21100000000001</v>
      </c>
      <c r="E59" s="166">
        <f>[2]!Table3[[#This Row],[CLM $ Collected ]]/'[2]1.) CLM Reference'!$B$4</f>
        <v>1.3168485667076864E-5</v>
      </c>
      <c r="F59" s="167">
        <f>[2]!Table3[[#This Row],[Residential Incentive Disbursements]]+[2]!Table3[[#This Row],[C&amp;I Incentive Disbursements]]</f>
        <v>0</v>
      </c>
      <c r="G59" s="166">
        <f>[2]!Table3[[#This Row],[Incentive Disbursements]]/'[2]1.) CLM Reference'!$B$5</f>
        <v>0</v>
      </c>
      <c r="H59" s="166" t="str">
        <f>IF(([2]!Table3[[#This Row],[Incentive Disbursements]]&gt;=0.5*[2]!Table3[[#This Row],[CLM $ Collected ]]),"YES",IF([2]!Table3[[#This Row],[Incentive Disbursements]]&lt;=1, "N/A", "NO"))</f>
        <v>N/A</v>
      </c>
      <c r="I59" s="166" t="str">
        <f t="shared" si="2"/>
        <v>NO</v>
      </c>
      <c r="J59" s="168">
        <v>302.35410000000002</v>
      </c>
      <c r="K59" s="169">
        <f>[2]!Table3[[#This Row],[CLM $ Collected ]]/'[2]1.) CLM Reference'!$B$4</f>
        <v>1.3168485667076864E-5</v>
      </c>
      <c r="L59" s="170">
        <v>0</v>
      </c>
      <c r="M59" s="169">
        <f>[2]!Table3[[#This Row],[Incentive Disbursements]]/'[2]1.) CLM Reference'!$B$5</f>
        <v>0</v>
      </c>
      <c r="N59" s="169" t="str">
        <f t="shared" si="0"/>
        <v>NO</v>
      </c>
      <c r="O59" s="168">
        <v>80.856899999999996</v>
      </c>
      <c r="P59" s="171">
        <f>[2]!Table3[[#This Row],[CLM $ Collected ]]/'[2]1.) CLM Reference'!$B$4</f>
        <v>1.3168485667076864E-5</v>
      </c>
      <c r="Q59" s="170">
        <v>0</v>
      </c>
      <c r="R59" s="172">
        <f>[2]!Table3[[#This Row],[Incentive Disbursements]]/'[2]1.) CLM Reference'!$B$5</f>
        <v>0</v>
      </c>
      <c r="S59" t="str">
        <f t="shared" si="1"/>
        <v>NO</v>
      </c>
    </row>
    <row r="60" spans="1:19" ht="15.75" thickBot="1" x14ac:dyDescent="0.3">
      <c r="A60" s="163" t="s">
        <v>2012</v>
      </c>
      <c r="B60" s="16" t="s">
        <v>1993</v>
      </c>
      <c r="C60" s="164" t="s">
        <v>1774</v>
      </c>
      <c r="D60" s="165">
        <f>[2]!Table3[[#This Row],[Residential CLM $ Collected]]+[2]!Table3[[#This Row],[C&amp;I CLM $ Collected]]</f>
        <v>0</v>
      </c>
      <c r="E60" s="166">
        <f>[2]!Table3[[#This Row],[CLM $ Collected ]]/'[2]1.) CLM Reference'!$B$4</f>
        <v>0</v>
      </c>
      <c r="F60" s="167">
        <f>[2]!Table3[[#This Row],[Residential Incentive Disbursements]]+[2]!Table3[[#This Row],[C&amp;I Incentive Disbursements]]</f>
        <v>74220.17</v>
      </c>
      <c r="G60" s="166">
        <f>[2]!Table3[[#This Row],[Incentive Disbursements]]/'[2]1.) CLM Reference'!$B$5</f>
        <v>4.4176074724015177E-3</v>
      </c>
      <c r="H60" s="166" t="str">
        <f>IF(([2]!Table3[[#This Row],[Incentive Disbursements]]&gt;=0.5*[2]!Table3[[#This Row],[CLM $ Collected ]]),"YES",IF([2]!Table3[[#This Row],[Incentive Disbursements]]&lt;=1, "N/A", "NO"))</f>
        <v>YES</v>
      </c>
      <c r="I60" s="166" t="str">
        <f t="shared" si="2"/>
        <v>N/A</v>
      </c>
      <c r="J60" s="168">
        <v>0</v>
      </c>
      <c r="K60" s="169">
        <f>[2]!Table3[[#This Row],[CLM $ Collected ]]/'[2]1.) CLM Reference'!$B$4</f>
        <v>0</v>
      </c>
      <c r="L60" s="170">
        <v>23077.93</v>
      </c>
      <c r="M60" s="169">
        <f>[2]!Table3[[#This Row],[Incentive Disbursements]]/'[2]1.) CLM Reference'!$B$5</f>
        <v>4.4176074724015177E-3</v>
      </c>
      <c r="N60" s="169" t="str">
        <f t="shared" si="0"/>
        <v>N/A</v>
      </c>
      <c r="O60" s="168">
        <v>0</v>
      </c>
      <c r="P60" s="171">
        <f>[2]!Table3[[#This Row],[CLM $ Collected ]]/'[2]1.) CLM Reference'!$B$4</f>
        <v>0</v>
      </c>
      <c r="Q60" s="170">
        <v>51142.239999999998</v>
      </c>
      <c r="R60" s="172">
        <f>[2]!Table3[[#This Row],[Incentive Disbursements]]/'[2]1.) CLM Reference'!$B$5</f>
        <v>4.4176074724015177E-3</v>
      </c>
      <c r="S60" t="str">
        <f t="shared" si="1"/>
        <v>N/A</v>
      </c>
    </row>
    <row r="61" spans="1:19" ht="15.75" thickBot="1" x14ac:dyDescent="0.3">
      <c r="A61" s="163" t="s">
        <v>2012</v>
      </c>
      <c r="B61" s="16" t="s">
        <v>1974</v>
      </c>
      <c r="C61" s="164" t="s">
        <v>1792</v>
      </c>
      <c r="D61" s="165">
        <f>[2]!Table3[[#This Row],[Residential CLM $ Collected]]+[2]!Table3[[#This Row],[C&amp;I CLM $ Collected]]</f>
        <v>48370.034999999996</v>
      </c>
      <c r="E61" s="166">
        <f>[2]!Table3[[#This Row],[CLM $ Collected ]]/'[2]1.) CLM Reference'!$B$4</f>
        <v>1.6621655239894111E-3</v>
      </c>
      <c r="F61" s="167">
        <f>[2]!Table3[[#This Row],[Residential Incentive Disbursements]]+[2]!Table3[[#This Row],[C&amp;I Incentive Disbursements]]</f>
        <v>0</v>
      </c>
      <c r="G61" s="166">
        <f>[2]!Table3[[#This Row],[Incentive Disbursements]]/'[2]1.) CLM Reference'!$B$5</f>
        <v>0</v>
      </c>
      <c r="H61" s="166" t="str">
        <f>IF(([2]!Table3[[#This Row],[Incentive Disbursements]]&gt;=0.5*[2]!Table3[[#This Row],[CLM $ Collected ]]),"YES",IF([2]!Table3[[#This Row],[Incentive Disbursements]]&lt;=1, "N/A", "NO"))</f>
        <v>N/A</v>
      </c>
      <c r="I61" s="166" t="str">
        <f t="shared" si="2"/>
        <v>NO</v>
      </c>
      <c r="J61" s="168">
        <v>41166.362699999998</v>
      </c>
      <c r="K61" s="169">
        <f>[2]!Table3[[#This Row],[CLM $ Collected ]]/'[2]1.) CLM Reference'!$B$4</f>
        <v>1.6621655239894111E-3</v>
      </c>
      <c r="L61" s="170">
        <v>0</v>
      </c>
      <c r="M61" s="169">
        <f>[2]!Table3[[#This Row],[Incentive Disbursements]]/'[2]1.) CLM Reference'!$B$5</f>
        <v>0</v>
      </c>
      <c r="N61" s="169" t="str">
        <f t="shared" si="0"/>
        <v>NO</v>
      </c>
      <c r="O61" s="168">
        <v>7203.6723000000002</v>
      </c>
      <c r="P61" s="171">
        <f>[2]!Table3[[#This Row],[CLM $ Collected ]]/'[2]1.) CLM Reference'!$B$4</f>
        <v>1.6621655239894111E-3</v>
      </c>
      <c r="Q61" s="170">
        <v>0</v>
      </c>
      <c r="R61" s="172">
        <f>[2]!Table3[[#This Row],[Incentive Disbursements]]/'[2]1.) CLM Reference'!$B$5</f>
        <v>0</v>
      </c>
      <c r="S61" t="str">
        <f t="shared" si="1"/>
        <v>NO</v>
      </c>
    </row>
    <row r="62" spans="1:19" ht="15.75" thickBot="1" x14ac:dyDescent="0.3">
      <c r="A62" s="163" t="s">
        <v>2012</v>
      </c>
      <c r="B62" s="16" t="s">
        <v>1975</v>
      </c>
      <c r="C62" s="164" t="s">
        <v>1792</v>
      </c>
      <c r="D62" s="165">
        <f>[2]!Table3[[#This Row],[Residential CLM $ Collected]]+[2]!Table3[[#This Row],[C&amp;I CLM $ Collected]]</f>
        <v>1.5974999999999999</v>
      </c>
      <c r="E62" s="166">
        <f>[2]!Table3[[#This Row],[CLM $ Collected ]]/'[2]1.) CLM Reference'!$B$4</f>
        <v>5.4895751565469905E-8</v>
      </c>
      <c r="F62" s="167">
        <f>[2]!Table3[[#This Row],[Residential Incentive Disbursements]]+[2]!Table3[[#This Row],[C&amp;I Incentive Disbursements]]</f>
        <v>0</v>
      </c>
      <c r="G62" s="166">
        <f>[2]!Table3[[#This Row],[Incentive Disbursements]]/'[2]1.) CLM Reference'!$B$5</f>
        <v>0</v>
      </c>
      <c r="H62" s="166" t="str">
        <f>IF(([2]!Table3[[#This Row],[Incentive Disbursements]]&gt;=0.5*[2]!Table3[[#This Row],[CLM $ Collected ]]),"YES",IF([2]!Table3[[#This Row],[Incentive Disbursements]]&lt;=1, "N/A", "NO"))</f>
        <v>N/A</v>
      </c>
      <c r="I62" s="166" t="str">
        <f t="shared" si="2"/>
        <v>N/A</v>
      </c>
      <c r="J62" s="168">
        <v>0</v>
      </c>
      <c r="K62" s="169">
        <f>[2]!Table3[[#This Row],[CLM $ Collected ]]/'[2]1.) CLM Reference'!$B$4</f>
        <v>5.4895751565469905E-8</v>
      </c>
      <c r="L62" s="170">
        <v>0</v>
      </c>
      <c r="M62" s="169">
        <f>[2]!Table3[[#This Row],[Incentive Disbursements]]/'[2]1.) CLM Reference'!$B$5</f>
        <v>0</v>
      </c>
      <c r="N62" s="169" t="str">
        <f t="shared" si="0"/>
        <v>N/A</v>
      </c>
      <c r="O62" s="168">
        <v>1.5974999999999999</v>
      </c>
      <c r="P62" s="171">
        <f>[2]!Table3[[#This Row],[CLM $ Collected ]]/'[2]1.) CLM Reference'!$B$4</f>
        <v>5.4895751565469905E-8</v>
      </c>
      <c r="Q62" s="170">
        <v>0</v>
      </c>
      <c r="R62" s="172">
        <f>[2]!Table3[[#This Row],[Incentive Disbursements]]/'[2]1.) CLM Reference'!$B$5</f>
        <v>0</v>
      </c>
      <c r="S62" t="str">
        <f t="shared" si="1"/>
        <v>N/A</v>
      </c>
    </row>
    <row r="63" spans="1:19" ht="15.75" thickBot="1" x14ac:dyDescent="0.3">
      <c r="A63" s="163" t="s">
        <v>2013</v>
      </c>
      <c r="B63" s="16" t="s">
        <v>1974</v>
      </c>
      <c r="C63" s="164" t="s">
        <v>1774</v>
      </c>
      <c r="D63" s="165">
        <f>[2]!Table3[[#This Row],[Residential CLM $ Collected]]+[2]!Table3[[#This Row],[C&amp;I CLM $ Collected]]</f>
        <v>71996.736900000105</v>
      </c>
      <c r="E63" s="166">
        <f>[2]!Table3[[#This Row],[CLM $ Collected ]]/'[2]1.) CLM Reference'!$B$4</f>
        <v>2.4740625867836659E-3</v>
      </c>
      <c r="F63" s="167">
        <f>[2]!Table3[[#This Row],[Residential Incentive Disbursements]]+[2]!Table3[[#This Row],[C&amp;I Incentive Disbursements]]</f>
        <v>18750.489999999998</v>
      </c>
      <c r="G63" s="166">
        <f>[2]!Table3[[#This Row],[Incentive Disbursements]]/'[2]1.) CLM Reference'!$B$5</f>
        <v>1.116034963746242E-3</v>
      </c>
      <c r="H63" s="166" t="str">
        <f>IF(([2]!Table3[[#This Row],[Incentive Disbursements]]&gt;=0.5*[2]!Table3[[#This Row],[CLM $ Collected ]]),"YES",IF([2]!Table3[[#This Row],[Incentive Disbursements]]&lt;=1, "N/A", "NO"))</f>
        <v>NO</v>
      </c>
      <c r="I63" s="166" t="str">
        <f t="shared" si="2"/>
        <v>NO</v>
      </c>
      <c r="J63" s="168">
        <v>62912.309300000103</v>
      </c>
      <c r="K63" s="169">
        <f>[2]!Table3[[#This Row],[CLM $ Collected ]]/'[2]1.) CLM Reference'!$B$4</f>
        <v>2.4740625867836659E-3</v>
      </c>
      <c r="L63" s="170">
        <v>15404.49</v>
      </c>
      <c r="M63" s="169">
        <f>[2]!Table3[[#This Row],[Incentive Disbursements]]/'[2]1.) CLM Reference'!$B$5</f>
        <v>1.116034963746242E-3</v>
      </c>
      <c r="N63" s="169" t="str">
        <f t="shared" si="0"/>
        <v>NO</v>
      </c>
      <c r="O63" s="168">
        <v>9084.4276000000009</v>
      </c>
      <c r="P63" s="171">
        <f>[2]!Table3[[#This Row],[CLM $ Collected ]]/'[2]1.) CLM Reference'!$B$4</f>
        <v>2.4740625867836659E-3</v>
      </c>
      <c r="Q63" s="170">
        <v>3346</v>
      </c>
      <c r="R63" s="172">
        <f>[2]!Table3[[#This Row],[Incentive Disbursements]]/'[2]1.) CLM Reference'!$B$5</f>
        <v>1.116034963746242E-3</v>
      </c>
      <c r="S63" t="str">
        <f t="shared" si="1"/>
        <v>NO</v>
      </c>
    </row>
    <row r="64" spans="1:19" ht="15.75" thickBot="1" x14ac:dyDescent="0.3">
      <c r="A64" s="163" t="s">
        <v>2014</v>
      </c>
      <c r="B64" s="16" t="s">
        <v>1974</v>
      </c>
      <c r="C64" s="164" t="s">
        <v>1774</v>
      </c>
      <c r="D64" s="165">
        <f>[2]!Table3[[#This Row],[Residential CLM $ Collected]]+[2]!Table3[[#This Row],[C&amp;I CLM $ Collected]]</f>
        <v>46883.466399999998</v>
      </c>
      <c r="E64" s="166">
        <f>[2]!Table3[[#This Row],[CLM $ Collected ]]/'[2]1.) CLM Reference'!$B$4</f>
        <v>1.6110817677761852E-3</v>
      </c>
      <c r="F64" s="167">
        <f>[2]!Table3[[#This Row],[Residential Incentive Disbursements]]+[2]!Table3[[#This Row],[C&amp;I Incentive Disbursements]]</f>
        <v>33071.410000000003</v>
      </c>
      <c r="G64" s="166">
        <f>[2]!Table3[[#This Row],[Incentive Disbursements]]/'[2]1.) CLM Reference'!$B$5</f>
        <v>1.968420551163576E-3</v>
      </c>
      <c r="H64" s="166" t="str">
        <f>IF(([2]!Table3[[#This Row],[Incentive Disbursements]]&gt;=0.5*[2]!Table3[[#This Row],[CLM $ Collected ]]),"YES",IF([2]!Table3[[#This Row],[Incentive Disbursements]]&lt;=1, "N/A", "NO"))</f>
        <v>YES</v>
      </c>
      <c r="I64" s="166" t="str">
        <f t="shared" si="2"/>
        <v>YES</v>
      </c>
      <c r="J64" s="168">
        <v>38727.082199999997</v>
      </c>
      <c r="K64" s="169">
        <f>[2]!Table3[[#This Row],[CLM $ Collected ]]/'[2]1.) CLM Reference'!$B$4</f>
        <v>1.6110817677761852E-3</v>
      </c>
      <c r="L64" s="170">
        <v>29244.41</v>
      </c>
      <c r="M64" s="169">
        <f>[2]!Table3[[#This Row],[Incentive Disbursements]]/'[2]1.) CLM Reference'!$B$5</f>
        <v>1.968420551163576E-3</v>
      </c>
      <c r="N64" s="169" t="str">
        <f t="shared" si="0"/>
        <v>YES</v>
      </c>
      <c r="O64" s="168">
        <v>8156.3842000000004</v>
      </c>
      <c r="P64" s="171">
        <f>[2]!Table3[[#This Row],[CLM $ Collected ]]/'[2]1.) CLM Reference'!$B$4</f>
        <v>1.6110817677761852E-3</v>
      </c>
      <c r="Q64" s="170">
        <v>3827</v>
      </c>
      <c r="R64" s="172">
        <f>[2]!Table3[[#This Row],[Incentive Disbursements]]/'[2]1.) CLM Reference'!$B$5</f>
        <v>1.968420551163576E-3</v>
      </c>
      <c r="S64" t="str">
        <f t="shared" si="1"/>
        <v>YES</v>
      </c>
    </row>
    <row r="65" spans="1:19" ht="15.75" thickBot="1" x14ac:dyDescent="0.3">
      <c r="A65" s="163" t="s">
        <v>2015</v>
      </c>
      <c r="B65" s="16" t="s">
        <v>1974</v>
      </c>
      <c r="C65" s="164" t="s">
        <v>1774</v>
      </c>
      <c r="D65" s="165">
        <f>[2]!Table3[[#This Row],[Residential CLM $ Collected]]+[2]!Table3[[#This Row],[C&amp;I CLM $ Collected]]</f>
        <v>93619.371000000305</v>
      </c>
      <c r="E65" s="166">
        <f>[2]!Table3[[#This Row],[CLM $ Collected ]]/'[2]1.) CLM Reference'!$B$4</f>
        <v>3.2170927900667138E-3</v>
      </c>
      <c r="F65" s="167">
        <f>[2]!Table3[[#This Row],[Residential Incentive Disbursements]]+[2]!Table3[[#This Row],[C&amp;I Incentive Disbursements]]</f>
        <v>19820.64</v>
      </c>
      <c r="G65" s="166">
        <f>[2]!Table3[[#This Row],[Incentive Disbursements]]/'[2]1.) CLM Reference'!$B$5</f>
        <v>1.1797306227105168E-3</v>
      </c>
      <c r="H65" s="166" t="str">
        <f>IF(([2]!Table3[[#This Row],[Incentive Disbursements]]&gt;=0.5*[2]!Table3[[#This Row],[CLM $ Collected ]]),"YES",IF([2]!Table3[[#This Row],[Incentive Disbursements]]&lt;=1, "N/A", "NO"))</f>
        <v>NO</v>
      </c>
      <c r="I65" s="166" t="str">
        <f t="shared" si="2"/>
        <v>NO</v>
      </c>
      <c r="J65" s="168">
        <v>78001.035200000304</v>
      </c>
      <c r="K65" s="169">
        <f>[2]!Table3[[#This Row],[CLM $ Collected ]]/'[2]1.) CLM Reference'!$B$4</f>
        <v>3.2170927900667138E-3</v>
      </c>
      <c r="L65" s="170">
        <v>18716.64</v>
      </c>
      <c r="M65" s="169">
        <f>[2]!Table3[[#This Row],[Incentive Disbursements]]/'[2]1.) CLM Reference'!$B$5</f>
        <v>1.1797306227105168E-3</v>
      </c>
      <c r="N65" s="169" t="str">
        <f t="shared" si="0"/>
        <v>NO</v>
      </c>
      <c r="O65" s="168">
        <v>15618.335800000001</v>
      </c>
      <c r="P65" s="171">
        <f>[2]!Table3[[#This Row],[CLM $ Collected ]]/'[2]1.) CLM Reference'!$B$4</f>
        <v>3.2170927900667138E-3</v>
      </c>
      <c r="Q65" s="170">
        <v>1104</v>
      </c>
      <c r="R65" s="172">
        <f>[2]!Table3[[#This Row],[Incentive Disbursements]]/'[2]1.) CLM Reference'!$B$5</f>
        <v>1.1797306227105168E-3</v>
      </c>
      <c r="S65" t="str">
        <f t="shared" si="1"/>
        <v>NO</v>
      </c>
    </row>
    <row r="66" spans="1:19" ht="15.75" thickBot="1" x14ac:dyDescent="0.3">
      <c r="A66" s="163" t="s">
        <v>2015</v>
      </c>
      <c r="B66" s="16" t="s">
        <v>1975</v>
      </c>
      <c r="C66" s="164" t="s">
        <v>1774</v>
      </c>
      <c r="D66" s="165">
        <f>[2]!Table3[[#This Row],[Residential CLM $ Collected]]+[2]!Table3[[#This Row],[C&amp;I CLM $ Collected]]</f>
        <v>55.980600000000003</v>
      </c>
      <c r="E66" s="166">
        <f>[2]!Table3[[#This Row],[CLM $ Collected ]]/'[2]1.) CLM Reference'!$B$4</f>
        <v>1.9236914617126416E-6</v>
      </c>
      <c r="F66" s="167">
        <f>[2]!Table3[[#This Row],[Residential Incentive Disbursements]]+[2]!Table3[[#This Row],[C&amp;I Incentive Disbursements]]</f>
        <v>0</v>
      </c>
      <c r="G66" s="166">
        <f>[2]!Table3[[#This Row],[Incentive Disbursements]]/'[2]1.) CLM Reference'!$B$5</f>
        <v>0</v>
      </c>
      <c r="H66" s="166" t="str">
        <f>IF(([2]!Table3[[#This Row],[Incentive Disbursements]]&gt;=0.5*[2]!Table3[[#This Row],[CLM $ Collected ]]),"YES",IF([2]!Table3[[#This Row],[Incentive Disbursements]]&lt;=1, "N/A", "NO"))</f>
        <v>N/A</v>
      </c>
      <c r="I66" s="166" t="str">
        <f t="shared" si="2"/>
        <v>N/A</v>
      </c>
      <c r="J66" s="168">
        <v>0</v>
      </c>
      <c r="K66" s="169">
        <f>[2]!Table3[[#This Row],[CLM $ Collected ]]/'[2]1.) CLM Reference'!$B$4</f>
        <v>1.9236914617126416E-6</v>
      </c>
      <c r="L66" s="170">
        <v>0</v>
      </c>
      <c r="M66" s="169">
        <f>[2]!Table3[[#This Row],[Incentive Disbursements]]/'[2]1.) CLM Reference'!$B$5</f>
        <v>0</v>
      </c>
      <c r="N66" s="169" t="str">
        <f t="shared" si="0"/>
        <v>N/A</v>
      </c>
      <c r="O66" s="168">
        <v>55.980600000000003</v>
      </c>
      <c r="P66" s="171">
        <f>[2]!Table3[[#This Row],[CLM $ Collected ]]/'[2]1.) CLM Reference'!$B$4</f>
        <v>1.9236914617126416E-6</v>
      </c>
      <c r="Q66" s="170">
        <v>0</v>
      </c>
      <c r="R66" s="172">
        <f>[2]!Table3[[#This Row],[Incentive Disbursements]]/'[2]1.) CLM Reference'!$B$5</f>
        <v>0</v>
      </c>
      <c r="S66" t="str">
        <f t="shared" si="1"/>
        <v>N/A</v>
      </c>
    </row>
    <row r="67" spans="1:19" ht="15.75" thickBot="1" x14ac:dyDescent="0.3">
      <c r="A67" s="163" t="s">
        <v>2016</v>
      </c>
      <c r="B67" s="16" t="s">
        <v>1974</v>
      </c>
      <c r="C67" s="164" t="s">
        <v>1774</v>
      </c>
      <c r="D67" s="165">
        <f>[2]!Table3[[#This Row],[Residential CLM $ Collected]]+[2]!Table3[[#This Row],[C&amp;I CLM $ Collected]]</f>
        <v>150867.26629999999</v>
      </c>
      <c r="E67" s="166">
        <f>[2]!Table3[[#This Row],[CLM $ Collected ]]/'[2]1.) CLM Reference'!$B$4</f>
        <v>5.1843330016691017E-3</v>
      </c>
      <c r="F67" s="167">
        <f>[2]!Table3[[#This Row],[Residential Incentive Disbursements]]+[2]!Table3[[#This Row],[C&amp;I Incentive Disbursements]]</f>
        <v>51595.67</v>
      </c>
      <c r="G67" s="166">
        <f>[2]!Table3[[#This Row],[Incentive Disbursements]]/'[2]1.) CLM Reference'!$B$5</f>
        <v>3.0709902353438802E-3</v>
      </c>
      <c r="H67" s="166" t="str">
        <f>IF(([2]!Table3[[#This Row],[Incentive Disbursements]]&gt;=0.5*[2]!Table3[[#This Row],[CLM $ Collected ]]),"YES",IF([2]!Table3[[#This Row],[Incentive Disbursements]]&lt;=1, "N/A", "NO"))</f>
        <v>NO</v>
      </c>
      <c r="I67" s="166" t="str">
        <f t="shared" si="2"/>
        <v>NO</v>
      </c>
      <c r="J67" s="168">
        <v>118351.0931</v>
      </c>
      <c r="K67" s="169">
        <f>[2]!Table3[[#This Row],[CLM $ Collected ]]/'[2]1.) CLM Reference'!$B$4</f>
        <v>5.1843330016691017E-3</v>
      </c>
      <c r="L67" s="170">
        <v>43073.09</v>
      </c>
      <c r="M67" s="169">
        <f>[2]!Table3[[#This Row],[Incentive Disbursements]]/'[2]1.) CLM Reference'!$B$5</f>
        <v>3.0709902353438802E-3</v>
      </c>
      <c r="N67" s="169" t="str">
        <f t="shared" si="0"/>
        <v>NO</v>
      </c>
      <c r="O67" s="168">
        <v>32516.173200000001</v>
      </c>
      <c r="P67" s="171">
        <f>[2]!Table3[[#This Row],[CLM $ Collected ]]/'[2]1.) CLM Reference'!$B$4</f>
        <v>5.1843330016691017E-3</v>
      </c>
      <c r="Q67" s="170">
        <v>8522.58</v>
      </c>
      <c r="R67" s="172">
        <f>[2]!Table3[[#This Row],[Incentive Disbursements]]/'[2]1.) CLM Reference'!$B$5</f>
        <v>3.0709902353438802E-3</v>
      </c>
      <c r="S67" t="str">
        <f t="shared" si="1"/>
        <v>NO</v>
      </c>
    </row>
    <row r="68" spans="1:19" ht="15.75" thickBot="1" x14ac:dyDescent="0.3">
      <c r="A68" s="163" t="s">
        <v>2016</v>
      </c>
      <c r="B68" s="16" t="s">
        <v>1976</v>
      </c>
      <c r="C68" s="164" t="s">
        <v>1774</v>
      </c>
      <c r="D68" s="165">
        <f>[2]!Table3[[#This Row],[Residential CLM $ Collected]]+[2]!Table3[[#This Row],[C&amp;I CLM $ Collected]]</f>
        <v>41.979599999999998</v>
      </c>
      <c r="E68" s="166">
        <f>[2]!Table3[[#This Row],[CLM $ Collected ]]/'[2]1.) CLM Reference'!$B$4</f>
        <v>1.4425675695886076E-6</v>
      </c>
      <c r="F68" s="167">
        <f>[2]!Table3[[#This Row],[Residential Incentive Disbursements]]+[2]!Table3[[#This Row],[C&amp;I Incentive Disbursements]]</f>
        <v>0</v>
      </c>
      <c r="G68" s="166">
        <f>[2]!Table3[[#This Row],[Incentive Disbursements]]/'[2]1.) CLM Reference'!$B$5</f>
        <v>0</v>
      </c>
      <c r="H68" s="166" t="str">
        <f>IF(([2]!Table3[[#This Row],[Incentive Disbursements]]&gt;=0.5*[2]!Table3[[#This Row],[CLM $ Collected ]]),"YES",IF([2]!Table3[[#This Row],[Incentive Disbursements]]&lt;=1, "N/A", "NO"))</f>
        <v>N/A</v>
      </c>
      <c r="I68" s="166" t="str">
        <f t="shared" si="2"/>
        <v>N/A</v>
      </c>
      <c r="J68" s="168">
        <v>41.979599999999998</v>
      </c>
      <c r="K68" s="169">
        <f>[2]!Table3[[#This Row],[CLM $ Collected ]]/'[2]1.) CLM Reference'!$B$4</f>
        <v>1.4425675695886076E-6</v>
      </c>
      <c r="L68" s="170">
        <v>0</v>
      </c>
      <c r="M68" s="169">
        <f>[2]!Table3[[#This Row],[Incentive Disbursements]]/'[2]1.) CLM Reference'!$B$5</f>
        <v>0</v>
      </c>
      <c r="N68" s="169" t="str">
        <f t="shared" si="0"/>
        <v>N/A</v>
      </c>
      <c r="O68" s="168">
        <v>0</v>
      </c>
      <c r="P68" s="171">
        <f>[2]!Table3[[#This Row],[CLM $ Collected ]]/'[2]1.) CLM Reference'!$B$4</f>
        <v>1.4425675695886076E-6</v>
      </c>
      <c r="Q68" s="170">
        <v>0</v>
      </c>
      <c r="R68" s="172">
        <f>[2]!Table3[[#This Row],[Incentive Disbursements]]/'[2]1.) CLM Reference'!$B$5</f>
        <v>0</v>
      </c>
      <c r="S68" t="str">
        <f t="shared" si="1"/>
        <v>N/A</v>
      </c>
    </row>
    <row r="69" spans="1:19" ht="15.75" thickBot="1" x14ac:dyDescent="0.3">
      <c r="A69" s="163" t="s">
        <v>2017</v>
      </c>
      <c r="B69" s="16" t="s">
        <v>1974</v>
      </c>
      <c r="C69" s="164" t="s">
        <v>1774</v>
      </c>
      <c r="D69" s="165">
        <f>[2]!Table3[[#This Row],[Residential CLM $ Collected]]+[2]!Table3[[#This Row],[C&amp;I CLM $ Collected]]</f>
        <v>78752.083299999998</v>
      </c>
      <c r="E69" s="166">
        <f>[2]!Table3[[#This Row],[CLM $ Collected ]]/'[2]1.) CLM Reference'!$B$4</f>
        <v>2.70620018785602E-3</v>
      </c>
      <c r="F69" s="167">
        <f>[2]!Table3[[#This Row],[Residential Incentive Disbursements]]+[2]!Table3[[#This Row],[C&amp;I Incentive Disbursements]]</f>
        <v>53438.03</v>
      </c>
      <c r="G69" s="166">
        <f>[2]!Table3[[#This Row],[Incentive Disbursements]]/'[2]1.) CLM Reference'!$B$5</f>
        <v>3.1806480723288086E-3</v>
      </c>
      <c r="H69" s="166" t="str">
        <f>IF(([2]!Table3[[#This Row],[Incentive Disbursements]]&gt;=0.5*[2]!Table3[[#This Row],[CLM $ Collected ]]),"YES",IF([2]!Table3[[#This Row],[Incentive Disbursements]]&lt;=1, "N/A", "NO"))</f>
        <v>YES</v>
      </c>
      <c r="I69" s="166" t="str">
        <f t="shared" si="2"/>
        <v>YES</v>
      </c>
      <c r="J69" s="168">
        <v>59967.633300000001</v>
      </c>
      <c r="K69" s="169">
        <f>[2]!Table3[[#This Row],[CLM $ Collected ]]/'[2]1.) CLM Reference'!$B$4</f>
        <v>2.70620018785602E-3</v>
      </c>
      <c r="L69" s="170">
        <v>47344.93</v>
      </c>
      <c r="M69" s="169">
        <f>[2]!Table3[[#This Row],[Incentive Disbursements]]/'[2]1.) CLM Reference'!$B$5</f>
        <v>3.1806480723288086E-3</v>
      </c>
      <c r="N69" s="169" t="str">
        <f t="shared" si="0"/>
        <v>YES</v>
      </c>
      <c r="O69" s="168">
        <v>18784.45</v>
      </c>
      <c r="P69" s="171">
        <f>[2]!Table3[[#This Row],[CLM $ Collected ]]/'[2]1.) CLM Reference'!$B$4</f>
        <v>2.70620018785602E-3</v>
      </c>
      <c r="Q69" s="170">
        <v>6093.1</v>
      </c>
      <c r="R69" s="172">
        <f>[2]!Table3[[#This Row],[Incentive Disbursements]]/'[2]1.) CLM Reference'!$B$5</f>
        <v>3.1806480723288086E-3</v>
      </c>
      <c r="S69" t="str">
        <f t="shared" si="1"/>
        <v>YES</v>
      </c>
    </row>
    <row r="70" spans="1:19" ht="15.75" thickBot="1" x14ac:dyDescent="0.3">
      <c r="A70" s="163" t="s">
        <v>2017</v>
      </c>
      <c r="B70" s="16" t="s">
        <v>1976</v>
      </c>
      <c r="C70" s="164" t="s">
        <v>1774</v>
      </c>
      <c r="D70" s="165">
        <f>[2]!Table3[[#This Row],[Residential CLM $ Collected]]+[2]!Table3[[#This Row],[C&amp;I CLM $ Collected]]</f>
        <v>284.05279999999999</v>
      </c>
      <c r="E70" s="166">
        <f>[2]!Table3[[#This Row],[CLM $ Collected ]]/'[2]1.) CLM Reference'!$B$4</f>
        <v>9.761059117543731E-6</v>
      </c>
      <c r="F70" s="167">
        <f>[2]!Table3[[#This Row],[Residential Incentive Disbursements]]+[2]!Table3[[#This Row],[C&amp;I Incentive Disbursements]]</f>
        <v>0</v>
      </c>
      <c r="G70" s="166">
        <f>[2]!Table3[[#This Row],[Incentive Disbursements]]/'[2]1.) CLM Reference'!$B$5</f>
        <v>0</v>
      </c>
      <c r="H70" s="166" t="str">
        <f>IF(([2]!Table3[[#This Row],[Incentive Disbursements]]&gt;=0.5*[2]!Table3[[#This Row],[CLM $ Collected ]]),"YES",IF([2]!Table3[[#This Row],[Incentive Disbursements]]&lt;=1, "N/A", "NO"))</f>
        <v>N/A</v>
      </c>
      <c r="I70" s="166" t="str">
        <f t="shared" si="2"/>
        <v>NO</v>
      </c>
      <c r="J70" s="168">
        <v>284.05279999999999</v>
      </c>
      <c r="K70" s="169">
        <f>[2]!Table3[[#This Row],[CLM $ Collected ]]/'[2]1.) CLM Reference'!$B$4</f>
        <v>9.761059117543731E-6</v>
      </c>
      <c r="L70" s="170">
        <v>0</v>
      </c>
      <c r="M70" s="169">
        <f>[2]!Table3[[#This Row],[Incentive Disbursements]]/'[2]1.) CLM Reference'!$B$5</f>
        <v>0</v>
      </c>
      <c r="N70" s="169" t="str">
        <f t="shared" ref="N70:N133" si="3">IF(ROUND(K70,5)&lt;0.00001,"N/A",IF(ROUND(K70,5)&lt;=ROUND(M70,5),"YES","NO"))</f>
        <v>NO</v>
      </c>
      <c r="O70" s="168">
        <v>0</v>
      </c>
      <c r="P70" s="171">
        <f>[2]!Table3[[#This Row],[CLM $ Collected ]]/'[2]1.) CLM Reference'!$B$4</f>
        <v>9.761059117543731E-6</v>
      </c>
      <c r="Q70" s="170">
        <v>0</v>
      </c>
      <c r="R70" s="172">
        <f>[2]!Table3[[#This Row],[Incentive Disbursements]]/'[2]1.) CLM Reference'!$B$5</f>
        <v>0</v>
      </c>
      <c r="S70" t="str">
        <f t="shared" ref="S70:S133" si="4">IF(ROUND(P70,5)&lt;0.00001,"N/A",IF(ROUND(P70,5)&lt;=ROUND(R70,5),"YES","NO"))</f>
        <v>NO</v>
      </c>
    </row>
    <row r="71" spans="1:19" ht="15.75" thickBot="1" x14ac:dyDescent="0.3">
      <c r="A71" s="163" t="s">
        <v>2018</v>
      </c>
      <c r="B71" s="16" t="s">
        <v>1974</v>
      </c>
      <c r="C71" s="164" t="s">
        <v>1774</v>
      </c>
      <c r="D71" s="165">
        <f>[2]!Table3[[#This Row],[Residential CLM $ Collected]]+[2]!Table3[[#This Row],[C&amp;I CLM $ Collected]]</f>
        <v>77117.696200000093</v>
      </c>
      <c r="E71" s="166">
        <f>[2]!Table3[[#This Row],[CLM $ Collected ]]/'[2]1.) CLM Reference'!$B$4</f>
        <v>2.6500368650369879E-3</v>
      </c>
      <c r="F71" s="167">
        <f>[2]!Table3[[#This Row],[Residential Incentive Disbursements]]+[2]!Table3[[#This Row],[C&amp;I Incentive Disbursements]]</f>
        <v>239893.12</v>
      </c>
      <c r="G71" s="166">
        <f>[2]!Table3[[#This Row],[Incentive Disbursements]]/'[2]1.) CLM Reference'!$B$5</f>
        <v>1.4278512693917488E-2</v>
      </c>
      <c r="H71" s="166" t="str">
        <f>IF(([2]!Table3[[#This Row],[Incentive Disbursements]]&gt;=0.5*[2]!Table3[[#This Row],[CLM $ Collected ]]),"YES",IF([2]!Table3[[#This Row],[Incentive Disbursements]]&lt;=1, "N/A", "NO"))</f>
        <v>YES</v>
      </c>
      <c r="I71" s="166" t="str">
        <f t="shared" si="2"/>
        <v>YES</v>
      </c>
      <c r="J71" s="168">
        <v>67221.614200000098</v>
      </c>
      <c r="K71" s="169">
        <f>[2]!Table3[[#This Row],[CLM $ Collected ]]/'[2]1.) CLM Reference'!$B$4</f>
        <v>2.6500368650369879E-3</v>
      </c>
      <c r="L71" s="170">
        <v>239893.12</v>
      </c>
      <c r="M71" s="169">
        <f>[2]!Table3[[#This Row],[Incentive Disbursements]]/'[2]1.) CLM Reference'!$B$5</f>
        <v>1.4278512693917488E-2</v>
      </c>
      <c r="N71" s="169" t="str">
        <f t="shared" si="3"/>
        <v>YES</v>
      </c>
      <c r="O71" s="168">
        <v>9896.0820000000003</v>
      </c>
      <c r="P71" s="171">
        <f>[2]!Table3[[#This Row],[CLM $ Collected ]]/'[2]1.) CLM Reference'!$B$4</f>
        <v>2.6500368650369879E-3</v>
      </c>
      <c r="Q71" s="170">
        <v>0</v>
      </c>
      <c r="R71" s="172">
        <f>[2]!Table3[[#This Row],[Incentive Disbursements]]/'[2]1.) CLM Reference'!$B$5</f>
        <v>1.4278512693917488E-2</v>
      </c>
      <c r="S71" t="str">
        <f t="shared" si="4"/>
        <v>YES</v>
      </c>
    </row>
    <row r="72" spans="1:19" ht="15.75" thickBot="1" x14ac:dyDescent="0.3">
      <c r="A72" s="163" t="s">
        <v>2019</v>
      </c>
      <c r="B72" s="16" t="s">
        <v>1974</v>
      </c>
      <c r="C72" s="164" t="s">
        <v>1774</v>
      </c>
      <c r="D72" s="165">
        <f>[2]!Table3[[#This Row],[Residential CLM $ Collected]]+[2]!Table3[[#This Row],[C&amp;I CLM $ Collected]]</f>
        <v>78484.064900000099</v>
      </c>
      <c r="E72" s="166">
        <f>[2]!Table3[[#This Row],[CLM $ Collected ]]/'[2]1.) CLM Reference'!$B$4</f>
        <v>2.696990127448277E-3</v>
      </c>
      <c r="F72" s="167">
        <f>[2]!Table3[[#This Row],[Residential Incentive Disbursements]]+[2]!Table3[[#This Row],[C&amp;I Incentive Disbursements]]</f>
        <v>67359.210000000006</v>
      </c>
      <c r="G72" s="166">
        <f>[2]!Table3[[#This Row],[Incentive Disbursements]]/'[2]1.) CLM Reference'!$B$5</f>
        <v>4.0092410113189321E-3</v>
      </c>
      <c r="H72" s="166" t="str">
        <f>IF(([2]!Table3[[#This Row],[Incentive Disbursements]]&gt;=0.5*[2]!Table3[[#This Row],[CLM $ Collected ]]),"YES",IF([2]!Table3[[#This Row],[Incentive Disbursements]]&lt;=1, "N/A", "NO"))</f>
        <v>YES</v>
      </c>
      <c r="I72" s="166" t="str">
        <f t="shared" ref="I72:I135" si="5">IF(ROUND(E72,5)&lt;0.00001,"N/A",IF(ROUND(E72,5)&lt;=ROUND(G72,5),"YES","NO"))</f>
        <v>YES</v>
      </c>
      <c r="J72" s="168">
        <v>67436.167800000097</v>
      </c>
      <c r="K72" s="169">
        <f>[2]!Table3[[#This Row],[CLM $ Collected ]]/'[2]1.) CLM Reference'!$B$4</f>
        <v>2.696990127448277E-3</v>
      </c>
      <c r="L72" s="170">
        <v>53807.48</v>
      </c>
      <c r="M72" s="169">
        <f>[2]!Table3[[#This Row],[Incentive Disbursements]]/'[2]1.) CLM Reference'!$B$5</f>
        <v>4.0092410113189321E-3</v>
      </c>
      <c r="N72" s="169" t="str">
        <f t="shared" si="3"/>
        <v>YES</v>
      </c>
      <c r="O72" s="168">
        <v>11047.8971</v>
      </c>
      <c r="P72" s="171">
        <f>[2]!Table3[[#This Row],[CLM $ Collected ]]/'[2]1.) CLM Reference'!$B$4</f>
        <v>2.696990127448277E-3</v>
      </c>
      <c r="Q72" s="170">
        <v>13551.73</v>
      </c>
      <c r="R72" s="172">
        <f>[2]!Table3[[#This Row],[Incentive Disbursements]]/'[2]1.) CLM Reference'!$B$5</f>
        <v>4.0092410113189321E-3</v>
      </c>
      <c r="S72" t="str">
        <f t="shared" si="4"/>
        <v>YES</v>
      </c>
    </row>
    <row r="73" spans="1:19" ht="15.75" thickBot="1" x14ac:dyDescent="0.3">
      <c r="A73" s="163" t="s">
        <v>2019</v>
      </c>
      <c r="B73" s="16" t="s">
        <v>1998</v>
      </c>
      <c r="C73" s="164" t="s">
        <v>1774</v>
      </c>
      <c r="D73" s="165">
        <f>[2]!Table3[[#This Row],[Residential CLM $ Collected]]+[2]!Table3[[#This Row],[C&amp;I CLM $ Collected]]</f>
        <v>18.556000000000001</v>
      </c>
      <c r="E73" s="166">
        <f>[2]!Table3[[#This Row],[CLM $ Collected ]]/'[2]1.) CLM Reference'!$B$4</f>
        <v>6.376498066033551E-7</v>
      </c>
      <c r="F73" s="167">
        <f>[2]!Table3[[#This Row],[Residential Incentive Disbursements]]+[2]!Table3[[#This Row],[C&amp;I Incentive Disbursements]]</f>
        <v>0</v>
      </c>
      <c r="G73" s="166">
        <f>[2]!Table3[[#This Row],[Incentive Disbursements]]/'[2]1.) CLM Reference'!$B$5</f>
        <v>0</v>
      </c>
      <c r="H73" s="166" t="str">
        <f>IF(([2]!Table3[[#This Row],[Incentive Disbursements]]&gt;=0.5*[2]!Table3[[#This Row],[CLM $ Collected ]]),"YES",IF([2]!Table3[[#This Row],[Incentive Disbursements]]&lt;=1, "N/A", "NO"))</f>
        <v>N/A</v>
      </c>
      <c r="I73" s="166" t="str">
        <f t="shared" si="5"/>
        <v>N/A</v>
      </c>
      <c r="J73" s="168">
        <v>18.556000000000001</v>
      </c>
      <c r="K73" s="169">
        <f>[2]!Table3[[#This Row],[CLM $ Collected ]]/'[2]1.) CLM Reference'!$B$4</f>
        <v>6.376498066033551E-7</v>
      </c>
      <c r="L73" s="170">
        <v>0</v>
      </c>
      <c r="M73" s="169">
        <f>[2]!Table3[[#This Row],[Incentive Disbursements]]/'[2]1.) CLM Reference'!$B$5</f>
        <v>0</v>
      </c>
      <c r="N73" s="169" t="str">
        <f t="shared" si="3"/>
        <v>N/A</v>
      </c>
      <c r="O73" s="168">
        <v>0</v>
      </c>
      <c r="P73" s="171">
        <f>[2]!Table3[[#This Row],[CLM $ Collected ]]/'[2]1.) CLM Reference'!$B$4</f>
        <v>6.376498066033551E-7</v>
      </c>
      <c r="Q73" s="170">
        <v>0</v>
      </c>
      <c r="R73" s="172">
        <f>[2]!Table3[[#This Row],[Incentive Disbursements]]/'[2]1.) CLM Reference'!$B$5</f>
        <v>0</v>
      </c>
      <c r="S73" t="str">
        <f t="shared" si="4"/>
        <v>N/A</v>
      </c>
    </row>
    <row r="74" spans="1:19" ht="15.75" thickBot="1" x14ac:dyDescent="0.3">
      <c r="A74" s="163" t="s">
        <v>2019</v>
      </c>
      <c r="B74" s="16" t="s">
        <v>1976</v>
      </c>
      <c r="C74" s="164" t="s">
        <v>1774</v>
      </c>
      <c r="D74" s="165">
        <f>[2]!Table3[[#This Row],[Residential CLM $ Collected]]+[2]!Table3[[#This Row],[C&amp;I CLM $ Collected]]</f>
        <v>150.16140000000001</v>
      </c>
      <c r="E74" s="166">
        <f>[2]!Table3[[#This Row],[CLM $ Collected ]]/'[2]1.) CLM Reference'!$B$4</f>
        <v>5.1600769384182496E-6</v>
      </c>
      <c r="F74" s="167">
        <f>[2]!Table3[[#This Row],[Residential Incentive Disbursements]]+[2]!Table3[[#This Row],[C&amp;I Incentive Disbursements]]</f>
        <v>0</v>
      </c>
      <c r="G74" s="166">
        <f>[2]!Table3[[#This Row],[Incentive Disbursements]]/'[2]1.) CLM Reference'!$B$5</f>
        <v>0</v>
      </c>
      <c r="H74" s="166" t="str">
        <f>IF(([2]!Table3[[#This Row],[Incentive Disbursements]]&gt;=0.5*[2]!Table3[[#This Row],[CLM $ Collected ]]),"YES",IF([2]!Table3[[#This Row],[Incentive Disbursements]]&lt;=1, "N/A", "NO"))</f>
        <v>N/A</v>
      </c>
      <c r="I74" s="166" t="str">
        <f t="shared" si="5"/>
        <v>NO</v>
      </c>
      <c r="J74" s="168">
        <v>78.866</v>
      </c>
      <c r="K74" s="169">
        <f>[2]!Table3[[#This Row],[CLM $ Collected ]]/'[2]1.) CLM Reference'!$B$4</f>
        <v>5.1600769384182496E-6</v>
      </c>
      <c r="L74" s="170">
        <v>0</v>
      </c>
      <c r="M74" s="169">
        <f>[2]!Table3[[#This Row],[Incentive Disbursements]]/'[2]1.) CLM Reference'!$B$5</f>
        <v>0</v>
      </c>
      <c r="N74" s="169" t="str">
        <f t="shared" si="3"/>
        <v>NO</v>
      </c>
      <c r="O74" s="168">
        <v>71.295400000000001</v>
      </c>
      <c r="P74" s="171">
        <f>[2]!Table3[[#This Row],[CLM $ Collected ]]/'[2]1.) CLM Reference'!$B$4</f>
        <v>5.1600769384182496E-6</v>
      </c>
      <c r="Q74" s="170">
        <v>0</v>
      </c>
      <c r="R74" s="172">
        <f>[2]!Table3[[#This Row],[Incentive Disbursements]]/'[2]1.) CLM Reference'!$B$5</f>
        <v>0</v>
      </c>
      <c r="S74" t="str">
        <f t="shared" si="4"/>
        <v>NO</v>
      </c>
    </row>
    <row r="75" spans="1:19" ht="15.75" thickBot="1" x14ac:dyDescent="0.3">
      <c r="A75" s="163" t="s">
        <v>2020</v>
      </c>
      <c r="B75" s="16" t="s">
        <v>1974</v>
      </c>
      <c r="C75" s="164" t="s">
        <v>1774</v>
      </c>
      <c r="D75" s="165">
        <f>[2]!Table3[[#This Row],[Residential CLM $ Collected]]+[2]!Table3[[#This Row],[C&amp;I CLM $ Collected]]</f>
        <v>44439.523699999998</v>
      </c>
      <c r="E75" s="166">
        <f>[2]!Table3[[#This Row],[CLM $ Collected ]]/'[2]1.) CLM Reference'!$B$4</f>
        <v>1.527099250530837E-3</v>
      </c>
      <c r="F75" s="167">
        <f>[2]!Table3[[#This Row],[Residential Incentive Disbursements]]+[2]!Table3[[#This Row],[C&amp;I Incentive Disbursements]]</f>
        <v>18098.66</v>
      </c>
      <c r="G75" s="166">
        <f>[2]!Table3[[#This Row],[Incentive Disbursements]]/'[2]1.) CLM Reference'!$B$5</f>
        <v>1.077237840555397E-3</v>
      </c>
      <c r="H75" s="166" t="str">
        <f>IF(([2]!Table3[[#This Row],[Incentive Disbursements]]&gt;=0.5*[2]!Table3[[#This Row],[CLM $ Collected ]]),"YES",IF([2]!Table3[[#This Row],[Incentive Disbursements]]&lt;=1, "N/A", "NO"))</f>
        <v>NO</v>
      </c>
      <c r="I75" s="166" t="str">
        <f t="shared" si="5"/>
        <v>NO</v>
      </c>
      <c r="J75" s="168">
        <v>27045.101699999999</v>
      </c>
      <c r="K75" s="169">
        <f>[2]!Table3[[#This Row],[CLM $ Collected ]]/'[2]1.) CLM Reference'!$B$4</f>
        <v>1.527099250530837E-3</v>
      </c>
      <c r="L75" s="170">
        <v>17678.66</v>
      </c>
      <c r="M75" s="169">
        <f>[2]!Table3[[#This Row],[Incentive Disbursements]]/'[2]1.) CLM Reference'!$B$5</f>
        <v>1.077237840555397E-3</v>
      </c>
      <c r="N75" s="169" t="str">
        <f t="shared" si="3"/>
        <v>NO</v>
      </c>
      <c r="O75" s="168">
        <v>17394.421999999999</v>
      </c>
      <c r="P75" s="171">
        <f>[2]!Table3[[#This Row],[CLM $ Collected ]]/'[2]1.) CLM Reference'!$B$4</f>
        <v>1.527099250530837E-3</v>
      </c>
      <c r="Q75" s="170">
        <v>420</v>
      </c>
      <c r="R75" s="172">
        <f>[2]!Table3[[#This Row],[Incentive Disbursements]]/'[2]1.) CLM Reference'!$B$5</f>
        <v>1.077237840555397E-3</v>
      </c>
      <c r="S75" t="str">
        <f t="shared" si="4"/>
        <v>NO</v>
      </c>
    </row>
    <row r="76" spans="1:19" ht="15.75" thickBot="1" x14ac:dyDescent="0.3">
      <c r="A76" s="163" t="s">
        <v>2020</v>
      </c>
      <c r="B76" s="16" t="s">
        <v>1976</v>
      </c>
      <c r="C76" s="164" t="s">
        <v>1774</v>
      </c>
      <c r="D76" s="165">
        <f>[2]!Table3[[#This Row],[Residential CLM $ Collected]]+[2]!Table3[[#This Row],[C&amp;I CLM $ Collected]]</f>
        <v>118.6635</v>
      </c>
      <c r="E76" s="166">
        <f>[2]!Table3[[#This Row],[CLM $ Collected ]]/'[2]1.) CLM Reference'!$B$4</f>
        <v>4.0776976625284123E-6</v>
      </c>
      <c r="F76" s="167">
        <f>[2]!Table3[[#This Row],[Residential Incentive Disbursements]]+[2]!Table3[[#This Row],[C&amp;I Incentive Disbursements]]</f>
        <v>0</v>
      </c>
      <c r="G76" s="166">
        <f>[2]!Table3[[#This Row],[Incentive Disbursements]]/'[2]1.) CLM Reference'!$B$5</f>
        <v>0</v>
      </c>
      <c r="H76" s="166" t="str">
        <f>IF(([2]!Table3[[#This Row],[Incentive Disbursements]]&gt;=0.5*[2]!Table3[[#This Row],[CLM $ Collected ]]),"YES",IF([2]!Table3[[#This Row],[Incentive Disbursements]]&lt;=1, "N/A", "NO"))</f>
        <v>N/A</v>
      </c>
      <c r="I76" s="166" t="str">
        <f t="shared" si="5"/>
        <v>N/A</v>
      </c>
      <c r="J76" s="168">
        <v>118.6635</v>
      </c>
      <c r="K76" s="169">
        <f>[2]!Table3[[#This Row],[CLM $ Collected ]]/'[2]1.) CLM Reference'!$B$4</f>
        <v>4.0776976625284123E-6</v>
      </c>
      <c r="L76" s="170">
        <v>0</v>
      </c>
      <c r="M76" s="169">
        <f>[2]!Table3[[#This Row],[Incentive Disbursements]]/'[2]1.) CLM Reference'!$B$5</f>
        <v>0</v>
      </c>
      <c r="N76" s="169" t="str">
        <f t="shared" si="3"/>
        <v>N/A</v>
      </c>
      <c r="O76" s="168">
        <v>0</v>
      </c>
      <c r="P76" s="171">
        <f>[2]!Table3[[#This Row],[CLM $ Collected ]]/'[2]1.) CLM Reference'!$B$4</f>
        <v>4.0776976625284123E-6</v>
      </c>
      <c r="Q76" s="170">
        <v>0</v>
      </c>
      <c r="R76" s="172">
        <f>[2]!Table3[[#This Row],[Incentive Disbursements]]/'[2]1.) CLM Reference'!$B$5</f>
        <v>0</v>
      </c>
      <c r="S76" t="str">
        <f t="shared" si="4"/>
        <v>N/A</v>
      </c>
    </row>
    <row r="77" spans="1:19" ht="15.75" thickBot="1" x14ac:dyDescent="0.3">
      <c r="A77" s="163" t="s">
        <v>2021</v>
      </c>
      <c r="B77" s="16" t="s">
        <v>1993</v>
      </c>
      <c r="C77" s="164" t="s">
        <v>1774</v>
      </c>
      <c r="D77" s="165">
        <f>[2]!Table3[[#This Row],[Residential CLM $ Collected]]+[2]!Table3[[#This Row],[C&amp;I CLM $ Collected]]</f>
        <v>0</v>
      </c>
      <c r="E77" s="166">
        <f>[2]!Table3[[#This Row],[CLM $ Collected ]]/'[2]1.) CLM Reference'!$B$4</f>
        <v>0</v>
      </c>
      <c r="F77" s="167">
        <f>[2]!Table3[[#This Row],[Residential Incentive Disbursements]]+[2]!Table3[[#This Row],[C&amp;I Incentive Disbursements]]</f>
        <v>52814.18</v>
      </c>
      <c r="G77" s="166">
        <f>[2]!Table3[[#This Row],[Incentive Disbursements]]/'[2]1.) CLM Reference'!$B$5</f>
        <v>3.1435163273913114E-3</v>
      </c>
      <c r="H77" s="166" t="str">
        <f>IF(([2]!Table3[[#This Row],[Incentive Disbursements]]&gt;=0.5*[2]!Table3[[#This Row],[CLM $ Collected ]]),"YES",IF([2]!Table3[[#This Row],[Incentive Disbursements]]&lt;=1, "N/A", "NO"))</f>
        <v>YES</v>
      </c>
      <c r="I77" s="166" t="str">
        <f t="shared" si="5"/>
        <v>N/A</v>
      </c>
      <c r="J77" s="168">
        <v>0</v>
      </c>
      <c r="K77" s="169">
        <f>[2]!Table3[[#This Row],[CLM $ Collected ]]/'[2]1.) CLM Reference'!$B$4</f>
        <v>0</v>
      </c>
      <c r="L77" s="170">
        <v>34954.18</v>
      </c>
      <c r="M77" s="169">
        <f>[2]!Table3[[#This Row],[Incentive Disbursements]]/'[2]1.) CLM Reference'!$B$5</f>
        <v>3.1435163273913114E-3</v>
      </c>
      <c r="N77" s="169" t="str">
        <f t="shared" si="3"/>
        <v>N/A</v>
      </c>
      <c r="O77" s="168">
        <v>0</v>
      </c>
      <c r="P77" s="171">
        <f>[2]!Table3[[#This Row],[CLM $ Collected ]]/'[2]1.) CLM Reference'!$B$4</f>
        <v>0</v>
      </c>
      <c r="Q77" s="170">
        <v>17860</v>
      </c>
      <c r="R77" s="172">
        <f>[2]!Table3[[#This Row],[Incentive Disbursements]]/'[2]1.) CLM Reference'!$B$5</f>
        <v>3.1435163273913114E-3</v>
      </c>
      <c r="S77" t="str">
        <f t="shared" si="4"/>
        <v>N/A</v>
      </c>
    </row>
    <row r="78" spans="1:19" ht="15.75" thickBot="1" x14ac:dyDescent="0.3">
      <c r="A78" s="163" t="s">
        <v>2021</v>
      </c>
      <c r="B78" s="16" t="s">
        <v>1974</v>
      </c>
      <c r="C78" s="164" t="s">
        <v>1792</v>
      </c>
      <c r="D78" s="165">
        <f>[2]!Table3[[#This Row],[Residential CLM $ Collected]]+[2]!Table3[[#This Row],[C&amp;I CLM $ Collected]]</f>
        <v>94334.927800000005</v>
      </c>
      <c r="E78" s="166">
        <f>[2]!Table3[[#This Row],[CLM $ Collected ]]/'[2]1.) CLM Reference'!$B$4</f>
        <v>3.2416818531801825E-3</v>
      </c>
      <c r="F78" s="167">
        <f>[2]!Table3[[#This Row],[Residential Incentive Disbursements]]+[2]!Table3[[#This Row],[C&amp;I Incentive Disbursements]]</f>
        <v>0</v>
      </c>
      <c r="G78" s="166">
        <f>[2]!Table3[[#This Row],[Incentive Disbursements]]/'[2]1.) CLM Reference'!$B$5</f>
        <v>0</v>
      </c>
      <c r="H78" s="166" t="str">
        <f>IF(([2]!Table3[[#This Row],[Incentive Disbursements]]&gt;=0.5*[2]!Table3[[#This Row],[CLM $ Collected ]]),"YES",IF([2]!Table3[[#This Row],[Incentive Disbursements]]&lt;=1, "N/A", "NO"))</f>
        <v>N/A</v>
      </c>
      <c r="I78" s="166" t="str">
        <f t="shared" si="5"/>
        <v>NO</v>
      </c>
      <c r="J78" s="168">
        <v>69620.792000000001</v>
      </c>
      <c r="K78" s="169">
        <f>[2]!Table3[[#This Row],[CLM $ Collected ]]/'[2]1.) CLM Reference'!$B$4</f>
        <v>3.2416818531801825E-3</v>
      </c>
      <c r="L78" s="170">
        <v>0</v>
      </c>
      <c r="M78" s="169">
        <f>[2]!Table3[[#This Row],[Incentive Disbursements]]/'[2]1.) CLM Reference'!$B$5</f>
        <v>0</v>
      </c>
      <c r="N78" s="169" t="str">
        <f t="shared" si="3"/>
        <v>NO</v>
      </c>
      <c r="O78" s="168">
        <v>24714.1358</v>
      </c>
      <c r="P78" s="171">
        <f>[2]!Table3[[#This Row],[CLM $ Collected ]]/'[2]1.) CLM Reference'!$B$4</f>
        <v>3.2416818531801825E-3</v>
      </c>
      <c r="Q78" s="170">
        <v>0</v>
      </c>
      <c r="R78" s="172">
        <f>[2]!Table3[[#This Row],[Incentive Disbursements]]/'[2]1.) CLM Reference'!$B$5</f>
        <v>0</v>
      </c>
      <c r="S78" t="str">
        <f t="shared" si="4"/>
        <v>NO</v>
      </c>
    </row>
    <row r="79" spans="1:19" ht="15.75" thickBot="1" x14ac:dyDescent="0.3">
      <c r="A79" s="163" t="s">
        <v>2021</v>
      </c>
      <c r="B79" s="16" t="s">
        <v>1976</v>
      </c>
      <c r="C79" s="164" t="s">
        <v>1792</v>
      </c>
      <c r="D79" s="165">
        <f>[2]!Table3[[#This Row],[Residential CLM $ Collected]]+[2]!Table3[[#This Row],[C&amp;I CLM $ Collected]]</f>
        <v>99.9512</v>
      </c>
      <c r="E79" s="166">
        <f>[2]!Table3[[#This Row],[CLM $ Collected ]]/'[2]1.) CLM Reference'!$B$4</f>
        <v>3.4346768349737689E-6</v>
      </c>
      <c r="F79" s="167">
        <f>[2]!Table3[[#This Row],[Residential Incentive Disbursements]]+[2]!Table3[[#This Row],[C&amp;I Incentive Disbursements]]</f>
        <v>0</v>
      </c>
      <c r="G79" s="166">
        <f>[2]!Table3[[#This Row],[Incentive Disbursements]]/'[2]1.) CLM Reference'!$B$5</f>
        <v>0</v>
      </c>
      <c r="H79" s="166" t="str">
        <f>IF(([2]!Table3[[#This Row],[Incentive Disbursements]]&gt;=0.5*[2]!Table3[[#This Row],[CLM $ Collected ]]),"YES",IF([2]!Table3[[#This Row],[Incentive Disbursements]]&lt;=1, "N/A", "NO"))</f>
        <v>N/A</v>
      </c>
      <c r="I79" s="166" t="str">
        <f t="shared" si="5"/>
        <v>N/A</v>
      </c>
      <c r="J79" s="168">
        <v>99.9512</v>
      </c>
      <c r="K79" s="169">
        <f>[2]!Table3[[#This Row],[CLM $ Collected ]]/'[2]1.) CLM Reference'!$B$4</f>
        <v>3.4346768349737689E-6</v>
      </c>
      <c r="L79" s="170">
        <v>0</v>
      </c>
      <c r="M79" s="169">
        <f>[2]!Table3[[#This Row],[Incentive Disbursements]]/'[2]1.) CLM Reference'!$B$5</f>
        <v>0</v>
      </c>
      <c r="N79" s="169" t="str">
        <f t="shared" si="3"/>
        <v>N/A</v>
      </c>
      <c r="O79" s="168">
        <v>0</v>
      </c>
      <c r="P79" s="171">
        <f>[2]!Table3[[#This Row],[CLM $ Collected ]]/'[2]1.) CLM Reference'!$B$4</f>
        <v>3.4346768349737689E-6</v>
      </c>
      <c r="Q79" s="170">
        <v>0</v>
      </c>
      <c r="R79" s="172">
        <f>[2]!Table3[[#This Row],[Incentive Disbursements]]/'[2]1.) CLM Reference'!$B$5</f>
        <v>0</v>
      </c>
      <c r="S79" t="str">
        <f t="shared" si="4"/>
        <v>N/A</v>
      </c>
    </row>
    <row r="80" spans="1:19" ht="15.75" thickBot="1" x14ac:dyDescent="0.3">
      <c r="A80" s="163" t="s">
        <v>2022</v>
      </c>
      <c r="B80" s="16" t="s">
        <v>1974</v>
      </c>
      <c r="C80" s="164" t="s">
        <v>1774</v>
      </c>
      <c r="D80" s="165">
        <f>[2]!Table3[[#This Row],[Residential CLM $ Collected]]+[2]!Table3[[#This Row],[C&amp;I CLM $ Collected]]</f>
        <v>26440.300999999999</v>
      </c>
      <c r="E80" s="166">
        <f>[2]!Table3[[#This Row],[CLM $ Collected ]]/'[2]1.) CLM Reference'!$B$4</f>
        <v>9.0858228169780637E-4</v>
      </c>
      <c r="F80" s="167">
        <f>[2]!Table3[[#This Row],[Residential Incentive Disbursements]]+[2]!Table3[[#This Row],[C&amp;I Incentive Disbursements]]</f>
        <v>3053.03</v>
      </c>
      <c r="G80" s="166">
        <f>[2]!Table3[[#This Row],[Incentive Disbursements]]/'[2]1.) CLM Reference'!$B$5</f>
        <v>1.8171728980768983E-4</v>
      </c>
      <c r="H80" s="166" t="str">
        <f>IF(([2]!Table3[[#This Row],[Incentive Disbursements]]&gt;=0.5*[2]!Table3[[#This Row],[CLM $ Collected ]]),"YES",IF([2]!Table3[[#This Row],[Incentive Disbursements]]&lt;=1, "N/A", "NO"))</f>
        <v>NO</v>
      </c>
      <c r="I80" s="166" t="str">
        <f t="shared" si="5"/>
        <v>NO</v>
      </c>
      <c r="J80" s="168">
        <v>24172.335500000001</v>
      </c>
      <c r="K80" s="169">
        <f>[2]!Table3[[#This Row],[CLM $ Collected ]]/'[2]1.) CLM Reference'!$B$4</f>
        <v>9.0858228169780637E-4</v>
      </c>
      <c r="L80" s="170">
        <v>3053.03</v>
      </c>
      <c r="M80" s="169">
        <f>[2]!Table3[[#This Row],[Incentive Disbursements]]/'[2]1.) CLM Reference'!$B$5</f>
        <v>1.8171728980768983E-4</v>
      </c>
      <c r="N80" s="169" t="str">
        <f t="shared" si="3"/>
        <v>NO</v>
      </c>
      <c r="O80" s="168">
        <v>2267.9654999999998</v>
      </c>
      <c r="P80" s="171">
        <f>[2]!Table3[[#This Row],[CLM $ Collected ]]/'[2]1.) CLM Reference'!$B$4</f>
        <v>9.0858228169780637E-4</v>
      </c>
      <c r="Q80" s="170">
        <v>0</v>
      </c>
      <c r="R80" s="172">
        <f>[2]!Table3[[#This Row],[Incentive Disbursements]]/'[2]1.) CLM Reference'!$B$5</f>
        <v>1.8171728980768983E-4</v>
      </c>
      <c r="S80" t="str">
        <f t="shared" si="4"/>
        <v>NO</v>
      </c>
    </row>
    <row r="81" spans="1:19" ht="15.75" thickBot="1" x14ac:dyDescent="0.3">
      <c r="A81" s="163" t="s">
        <v>2022</v>
      </c>
      <c r="B81" s="16" t="s">
        <v>1998</v>
      </c>
      <c r="C81" s="164" t="s">
        <v>1774</v>
      </c>
      <c r="D81" s="165">
        <f>[2]!Table3[[#This Row],[Residential CLM $ Collected]]+[2]!Table3[[#This Row],[C&amp;I CLM $ Collected]]</f>
        <v>37.274000000000001</v>
      </c>
      <c r="E81" s="166">
        <f>[2]!Table3[[#This Row],[CLM $ Collected ]]/'[2]1.) CLM Reference'!$B$4</f>
        <v>1.2808665063232084E-6</v>
      </c>
      <c r="F81" s="167">
        <f>[2]!Table3[[#This Row],[Residential Incentive Disbursements]]+[2]!Table3[[#This Row],[C&amp;I Incentive Disbursements]]</f>
        <v>0</v>
      </c>
      <c r="G81" s="166">
        <f>[2]!Table3[[#This Row],[Incentive Disbursements]]/'[2]1.) CLM Reference'!$B$5</f>
        <v>0</v>
      </c>
      <c r="H81" s="166" t="str">
        <f>IF(([2]!Table3[[#This Row],[Incentive Disbursements]]&gt;=0.5*[2]!Table3[[#This Row],[CLM $ Collected ]]),"YES",IF([2]!Table3[[#This Row],[Incentive Disbursements]]&lt;=1, "N/A", "NO"))</f>
        <v>N/A</v>
      </c>
      <c r="I81" s="166" t="str">
        <f t="shared" si="5"/>
        <v>N/A</v>
      </c>
      <c r="J81" s="168">
        <v>37.274000000000001</v>
      </c>
      <c r="K81" s="169">
        <f>[2]!Table3[[#This Row],[CLM $ Collected ]]/'[2]1.) CLM Reference'!$B$4</f>
        <v>1.2808665063232084E-6</v>
      </c>
      <c r="L81" s="170">
        <v>0</v>
      </c>
      <c r="M81" s="169">
        <f>[2]!Table3[[#This Row],[Incentive Disbursements]]/'[2]1.) CLM Reference'!$B$5</f>
        <v>0</v>
      </c>
      <c r="N81" s="169" t="str">
        <f t="shared" si="3"/>
        <v>N/A</v>
      </c>
      <c r="O81" s="168">
        <v>0</v>
      </c>
      <c r="P81" s="171">
        <f>[2]!Table3[[#This Row],[CLM $ Collected ]]/'[2]1.) CLM Reference'!$B$4</f>
        <v>1.2808665063232084E-6</v>
      </c>
      <c r="Q81" s="170">
        <v>0</v>
      </c>
      <c r="R81" s="172">
        <f>[2]!Table3[[#This Row],[Incentive Disbursements]]/'[2]1.) CLM Reference'!$B$5</f>
        <v>0</v>
      </c>
      <c r="S81" t="str">
        <f t="shared" si="4"/>
        <v>N/A</v>
      </c>
    </row>
    <row r="82" spans="1:19" ht="15.75" thickBot="1" x14ac:dyDescent="0.3">
      <c r="A82" s="163" t="s">
        <v>2023</v>
      </c>
      <c r="B82" s="16" t="s">
        <v>1993</v>
      </c>
      <c r="C82" s="164" t="s">
        <v>1774</v>
      </c>
      <c r="D82" s="165">
        <f>[2]!Table3[[#This Row],[Residential CLM $ Collected]]+[2]!Table3[[#This Row],[C&amp;I CLM $ Collected]]</f>
        <v>0</v>
      </c>
      <c r="E82" s="166">
        <f>[2]!Table3[[#This Row],[CLM $ Collected ]]/'[2]1.) CLM Reference'!$B$4</f>
        <v>0</v>
      </c>
      <c r="F82" s="167">
        <f>[2]!Table3[[#This Row],[Residential Incentive Disbursements]]+[2]!Table3[[#This Row],[C&amp;I Incentive Disbursements]]</f>
        <v>23786.65</v>
      </c>
      <c r="G82" s="166">
        <f>[2]!Table3[[#This Row],[Incentive Disbursements]]/'[2]1.) CLM Reference'!$B$5</f>
        <v>1.4157887644746646E-3</v>
      </c>
      <c r="H82" s="166" t="str">
        <f>IF(([2]!Table3[[#This Row],[Incentive Disbursements]]&gt;=0.5*[2]!Table3[[#This Row],[CLM $ Collected ]]),"YES",IF([2]!Table3[[#This Row],[Incentive Disbursements]]&lt;=1, "N/A", "NO"))</f>
        <v>YES</v>
      </c>
      <c r="I82" s="166" t="str">
        <f t="shared" si="5"/>
        <v>N/A</v>
      </c>
      <c r="J82" s="168">
        <v>0</v>
      </c>
      <c r="K82" s="169">
        <f>[2]!Table3[[#This Row],[CLM $ Collected ]]/'[2]1.) CLM Reference'!$B$4</f>
        <v>0</v>
      </c>
      <c r="L82" s="170">
        <v>21408.65</v>
      </c>
      <c r="M82" s="169">
        <f>[2]!Table3[[#This Row],[Incentive Disbursements]]/'[2]1.) CLM Reference'!$B$5</f>
        <v>1.4157887644746646E-3</v>
      </c>
      <c r="N82" s="169" t="str">
        <f t="shared" si="3"/>
        <v>N/A</v>
      </c>
      <c r="O82" s="168">
        <v>0</v>
      </c>
      <c r="P82" s="171">
        <f>[2]!Table3[[#This Row],[CLM $ Collected ]]/'[2]1.) CLM Reference'!$B$4</f>
        <v>0</v>
      </c>
      <c r="Q82" s="170">
        <v>2378</v>
      </c>
      <c r="R82" s="172">
        <f>[2]!Table3[[#This Row],[Incentive Disbursements]]/'[2]1.) CLM Reference'!$B$5</f>
        <v>1.4157887644746646E-3</v>
      </c>
      <c r="S82" t="str">
        <f t="shared" si="4"/>
        <v>N/A</v>
      </c>
    </row>
    <row r="83" spans="1:19" ht="15.75" thickBot="1" x14ac:dyDescent="0.3">
      <c r="A83" s="163" t="s">
        <v>2023</v>
      </c>
      <c r="B83" s="16" t="s">
        <v>1974</v>
      </c>
      <c r="C83" s="164" t="s">
        <v>1792</v>
      </c>
      <c r="D83" s="165">
        <f>[2]!Table3[[#This Row],[Residential CLM $ Collected]]+[2]!Table3[[#This Row],[C&amp;I CLM $ Collected]]</f>
        <v>72877.155399999901</v>
      </c>
      <c r="E83" s="166">
        <f>[2]!Table3[[#This Row],[CLM $ Collected ]]/'[2]1.) CLM Reference'!$B$4</f>
        <v>2.5043168811496328E-3</v>
      </c>
      <c r="F83" s="167">
        <f>[2]!Table3[[#This Row],[Residential Incentive Disbursements]]+[2]!Table3[[#This Row],[C&amp;I Incentive Disbursements]]</f>
        <v>0</v>
      </c>
      <c r="G83" s="166">
        <f>[2]!Table3[[#This Row],[Incentive Disbursements]]/'[2]1.) CLM Reference'!$B$5</f>
        <v>0</v>
      </c>
      <c r="H83" s="166" t="str">
        <f>IF(([2]!Table3[[#This Row],[Incentive Disbursements]]&gt;=0.5*[2]!Table3[[#This Row],[CLM $ Collected ]]),"YES",IF([2]!Table3[[#This Row],[Incentive Disbursements]]&lt;=1, "N/A", "NO"))</f>
        <v>N/A</v>
      </c>
      <c r="I83" s="166" t="str">
        <f t="shared" si="5"/>
        <v>NO</v>
      </c>
      <c r="J83" s="168">
        <v>49786.050399999898</v>
      </c>
      <c r="K83" s="169">
        <f>[2]!Table3[[#This Row],[CLM $ Collected ]]/'[2]1.) CLM Reference'!$B$4</f>
        <v>2.5043168811496328E-3</v>
      </c>
      <c r="L83" s="170">
        <v>0</v>
      </c>
      <c r="M83" s="169">
        <f>[2]!Table3[[#This Row],[Incentive Disbursements]]/'[2]1.) CLM Reference'!$B$5</f>
        <v>0</v>
      </c>
      <c r="N83" s="169" t="str">
        <f t="shared" si="3"/>
        <v>NO</v>
      </c>
      <c r="O83" s="168">
        <v>23091.105</v>
      </c>
      <c r="P83" s="171">
        <f>[2]!Table3[[#This Row],[CLM $ Collected ]]/'[2]1.) CLM Reference'!$B$4</f>
        <v>2.5043168811496328E-3</v>
      </c>
      <c r="Q83" s="170">
        <v>0</v>
      </c>
      <c r="R83" s="172">
        <f>[2]!Table3[[#This Row],[Incentive Disbursements]]/'[2]1.) CLM Reference'!$B$5</f>
        <v>0</v>
      </c>
      <c r="S83" t="str">
        <f t="shared" si="4"/>
        <v>NO</v>
      </c>
    </row>
    <row r="84" spans="1:19" ht="15.75" thickBot="1" x14ac:dyDescent="0.3">
      <c r="A84" s="163" t="s">
        <v>2024</v>
      </c>
      <c r="B84" s="16" t="s">
        <v>1993</v>
      </c>
      <c r="C84" s="164" t="s">
        <v>1774</v>
      </c>
      <c r="D84" s="165">
        <f>[2]!Table3[[#This Row],[Residential CLM $ Collected]]+[2]!Table3[[#This Row],[C&amp;I CLM $ Collected]]</f>
        <v>0</v>
      </c>
      <c r="E84" s="166">
        <f>[2]!Table3[[#This Row],[CLM $ Collected ]]/'[2]1.) CLM Reference'!$B$4</f>
        <v>0</v>
      </c>
      <c r="F84" s="167">
        <f>[2]!Table3[[#This Row],[Residential Incentive Disbursements]]+[2]!Table3[[#This Row],[C&amp;I Incentive Disbursements]]</f>
        <v>56114.62</v>
      </c>
      <c r="G84" s="166">
        <f>[2]!Table3[[#This Row],[Incentive Disbursements]]/'[2]1.) CLM Reference'!$B$5</f>
        <v>3.339959536915257E-3</v>
      </c>
      <c r="H84" s="166" t="str">
        <f>IF(([2]!Table3[[#This Row],[Incentive Disbursements]]&gt;=0.5*[2]!Table3[[#This Row],[CLM $ Collected ]]),"YES",IF([2]!Table3[[#This Row],[Incentive Disbursements]]&lt;=1, "N/A", "NO"))</f>
        <v>YES</v>
      </c>
      <c r="I84" s="166" t="str">
        <f t="shared" si="5"/>
        <v>N/A</v>
      </c>
      <c r="J84" s="168">
        <v>0</v>
      </c>
      <c r="K84" s="169">
        <f>[2]!Table3[[#This Row],[CLM $ Collected ]]/'[2]1.) CLM Reference'!$B$4</f>
        <v>0</v>
      </c>
      <c r="L84" s="170">
        <v>48424.62</v>
      </c>
      <c r="M84" s="169">
        <f>[2]!Table3[[#This Row],[Incentive Disbursements]]/'[2]1.) CLM Reference'!$B$5</f>
        <v>3.339959536915257E-3</v>
      </c>
      <c r="N84" s="169" t="str">
        <f t="shared" si="3"/>
        <v>N/A</v>
      </c>
      <c r="O84" s="168">
        <v>0</v>
      </c>
      <c r="P84" s="171">
        <f>[2]!Table3[[#This Row],[CLM $ Collected ]]/'[2]1.) CLM Reference'!$B$4</f>
        <v>0</v>
      </c>
      <c r="Q84" s="170">
        <v>7690</v>
      </c>
      <c r="R84" s="172">
        <f>[2]!Table3[[#This Row],[Incentive Disbursements]]/'[2]1.) CLM Reference'!$B$5</f>
        <v>3.339959536915257E-3</v>
      </c>
      <c r="S84" t="str">
        <f t="shared" si="4"/>
        <v>N/A</v>
      </c>
    </row>
    <row r="85" spans="1:19" ht="15.75" thickBot="1" x14ac:dyDescent="0.3">
      <c r="A85" s="163" t="s">
        <v>2024</v>
      </c>
      <c r="B85" s="16" t="s">
        <v>1974</v>
      </c>
      <c r="C85" s="164" t="s">
        <v>1792</v>
      </c>
      <c r="D85" s="165">
        <f>[2]!Table3[[#This Row],[Residential CLM $ Collected]]+[2]!Table3[[#This Row],[C&amp;I CLM $ Collected]]</f>
        <v>79920.725000000006</v>
      </c>
      <c r="E85" s="166">
        <f>[2]!Table3[[#This Row],[CLM $ Collected ]]/'[2]1.) CLM Reference'!$B$4</f>
        <v>2.7463588510373963E-3</v>
      </c>
      <c r="F85" s="167">
        <f>[2]!Table3[[#This Row],[Residential Incentive Disbursements]]+[2]!Table3[[#This Row],[C&amp;I Incentive Disbursements]]</f>
        <v>0</v>
      </c>
      <c r="G85" s="166">
        <f>[2]!Table3[[#This Row],[Incentive Disbursements]]/'[2]1.) CLM Reference'!$B$5</f>
        <v>0</v>
      </c>
      <c r="H85" s="166" t="str">
        <f>IF(([2]!Table3[[#This Row],[Incentive Disbursements]]&gt;=0.5*[2]!Table3[[#This Row],[CLM $ Collected ]]),"YES",IF([2]!Table3[[#This Row],[Incentive Disbursements]]&lt;=1, "N/A", "NO"))</f>
        <v>N/A</v>
      </c>
      <c r="I85" s="166" t="str">
        <f t="shared" si="5"/>
        <v>NO</v>
      </c>
      <c r="J85" s="168">
        <v>53978.008699999998</v>
      </c>
      <c r="K85" s="169">
        <f>[2]!Table3[[#This Row],[CLM $ Collected ]]/'[2]1.) CLM Reference'!$B$4</f>
        <v>2.7463588510373963E-3</v>
      </c>
      <c r="L85" s="170">
        <v>0</v>
      </c>
      <c r="M85" s="169">
        <f>[2]!Table3[[#This Row],[Incentive Disbursements]]/'[2]1.) CLM Reference'!$B$5</f>
        <v>0</v>
      </c>
      <c r="N85" s="169" t="str">
        <f t="shared" si="3"/>
        <v>NO</v>
      </c>
      <c r="O85" s="168">
        <v>25942.7163</v>
      </c>
      <c r="P85" s="171">
        <f>[2]!Table3[[#This Row],[CLM $ Collected ]]/'[2]1.) CLM Reference'!$B$4</f>
        <v>2.7463588510373963E-3</v>
      </c>
      <c r="Q85" s="170">
        <v>0</v>
      </c>
      <c r="R85" s="172">
        <f>[2]!Table3[[#This Row],[Incentive Disbursements]]/'[2]1.) CLM Reference'!$B$5</f>
        <v>0</v>
      </c>
      <c r="S85" t="str">
        <f t="shared" si="4"/>
        <v>NO</v>
      </c>
    </row>
    <row r="86" spans="1:19" ht="15.75" thickBot="1" x14ac:dyDescent="0.3">
      <c r="A86" s="163" t="s">
        <v>2025</v>
      </c>
      <c r="B86" s="16" t="s">
        <v>1993</v>
      </c>
      <c r="C86" s="164" t="s">
        <v>1774</v>
      </c>
      <c r="D86" s="165">
        <f>[2]!Table3[[#This Row],[Residential CLM $ Collected]]+[2]!Table3[[#This Row],[C&amp;I CLM $ Collected]]</f>
        <v>0</v>
      </c>
      <c r="E86" s="166">
        <f>[2]!Table3[[#This Row],[CLM $ Collected ]]/'[2]1.) CLM Reference'!$B$4</f>
        <v>0</v>
      </c>
      <c r="F86" s="167">
        <f>[2]!Table3[[#This Row],[Residential Incentive Disbursements]]+[2]!Table3[[#This Row],[C&amp;I Incentive Disbursements]]</f>
        <v>8303.2200000000012</v>
      </c>
      <c r="G86" s="166">
        <f>[2]!Table3[[#This Row],[Incentive Disbursements]]/'[2]1.) CLM Reference'!$B$5</f>
        <v>4.9421022232896711E-4</v>
      </c>
      <c r="H86" s="166" t="str">
        <f>IF(([2]!Table3[[#This Row],[Incentive Disbursements]]&gt;=0.5*[2]!Table3[[#This Row],[CLM $ Collected ]]),"YES",IF([2]!Table3[[#This Row],[Incentive Disbursements]]&lt;=1, "N/A", "NO"))</f>
        <v>YES</v>
      </c>
      <c r="I86" s="166" t="str">
        <f t="shared" si="5"/>
        <v>N/A</v>
      </c>
      <c r="J86" s="168">
        <v>0</v>
      </c>
      <c r="K86" s="169">
        <f>[2]!Table3[[#This Row],[CLM $ Collected ]]/'[2]1.) CLM Reference'!$B$4</f>
        <v>0</v>
      </c>
      <c r="L86" s="170">
        <v>7178.22</v>
      </c>
      <c r="M86" s="169">
        <f>[2]!Table3[[#This Row],[Incentive Disbursements]]/'[2]1.) CLM Reference'!$B$5</f>
        <v>4.9421022232896711E-4</v>
      </c>
      <c r="N86" s="169" t="str">
        <f t="shared" si="3"/>
        <v>N/A</v>
      </c>
      <c r="O86" s="168">
        <v>0</v>
      </c>
      <c r="P86" s="171">
        <f>[2]!Table3[[#This Row],[CLM $ Collected ]]/'[2]1.) CLM Reference'!$B$4</f>
        <v>0</v>
      </c>
      <c r="Q86" s="170">
        <v>1125</v>
      </c>
      <c r="R86" s="172">
        <f>[2]!Table3[[#This Row],[Incentive Disbursements]]/'[2]1.) CLM Reference'!$B$5</f>
        <v>4.9421022232896711E-4</v>
      </c>
      <c r="S86" t="str">
        <f t="shared" si="4"/>
        <v>N/A</v>
      </c>
    </row>
    <row r="87" spans="1:19" ht="15.75" thickBot="1" x14ac:dyDescent="0.3">
      <c r="A87" s="163" t="s">
        <v>2025</v>
      </c>
      <c r="B87" s="16" t="s">
        <v>1974</v>
      </c>
      <c r="C87" s="164" t="s">
        <v>1792</v>
      </c>
      <c r="D87" s="165">
        <f>[2]!Table3[[#This Row],[Residential CLM $ Collected]]+[2]!Table3[[#This Row],[C&amp;I CLM $ Collected]]</f>
        <v>48863.655799999993</v>
      </c>
      <c r="E87" s="166">
        <f>[2]!Table3[[#This Row],[CLM $ Collected ]]/'[2]1.) CLM Reference'!$B$4</f>
        <v>1.6791280809874381E-3</v>
      </c>
      <c r="F87" s="167">
        <f>[2]!Table3[[#This Row],[Residential Incentive Disbursements]]+[2]!Table3[[#This Row],[C&amp;I Incentive Disbursements]]</f>
        <v>0</v>
      </c>
      <c r="G87" s="166">
        <f>[2]!Table3[[#This Row],[Incentive Disbursements]]/'[2]1.) CLM Reference'!$B$5</f>
        <v>0</v>
      </c>
      <c r="H87" s="166" t="str">
        <f>IF(([2]!Table3[[#This Row],[Incentive Disbursements]]&gt;=0.5*[2]!Table3[[#This Row],[CLM $ Collected ]]),"YES",IF([2]!Table3[[#This Row],[Incentive Disbursements]]&lt;=1, "N/A", "NO"))</f>
        <v>N/A</v>
      </c>
      <c r="I87" s="166" t="str">
        <f t="shared" si="5"/>
        <v>NO</v>
      </c>
      <c r="J87" s="168">
        <v>38030.339099999997</v>
      </c>
      <c r="K87" s="169">
        <f>[2]!Table3[[#This Row],[CLM $ Collected ]]/'[2]1.) CLM Reference'!$B$4</f>
        <v>1.6791280809874381E-3</v>
      </c>
      <c r="L87" s="170">
        <v>0</v>
      </c>
      <c r="M87" s="169">
        <f>[2]!Table3[[#This Row],[Incentive Disbursements]]/'[2]1.) CLM Reference'!$B$5</f>
        <v>0</v>
      </c>
      <c r="N87" s="169" t="str">
        <f t="shared" si="3"/>
        <v>NO</v>
      </c>
      <c r="O87" s="168">
        <v>10833.316699999999</v>
      </c>
      <c r="P87" s="171">
        <f>[2]!Table3[[#This Row],[CLM $ Collected ]]/'[2]1.) CLM Reference'!$B$4</f>
        <v>1.6791280809874381E-3</v>
      </c>
      <c r="Q87" s="170">
        <v>0</v>
      </c>
      <c r="R87" s="172">
        <f>[2]!Table3[[#This Row],[Incentive Disbursements]]/'[2]1.) CLM Reference'!$B$5</f>
        <v>0</v>
      </c>
      <c r="S87" t="str">
        <f t="shared" si="4"/>
        <v>NO</v>
      </c>
    </row>
    <row r="88" spans="1:19" ht="15.75" thickBot="1" x14ac:dyDescent="0.3">
      <c r="A88" s="163" t="s">
        <v>2026</v>
      </c>
      <c r="B88" s="16" t="s">
        <v>1993</v>
      </c>
      <c r="C88" s="164" t="s">
        <v>1774</v>
      </c>
      <c r="D88" s="165">
        <f>[2]!Table3[[#This Row],[Residential CLM $ Collected]]+[2]!Table3[[#This Row],[C&amp;I CLM $ Collected]]</f>
        <v>0</v>
      </c>
      <c r="E88" s="166">
        <f>[2]!Table3[[#This Row],[CLM $ Collected ]]/'[2]1.) CLM Reference'!$B$4</f>
        <v>0</v>
      </c>
      <c r="F88" s="167">
        <f>[2]!Table3[[#This Row],[Residential Incentive Disbursements]]+[2]!Table3[[#This Row],[C&amp;I Incentive Disbursements]]</f>
        <v>2163.37</v>
      </c>
      <c r="G88" s="166">
        <f>[2]!Table3[[#This Row],[Incentive Disbursements]]/'[2]1.) CLM Reference'!$B$5</f>
        <v>1.2876445146338617E-4</v>
      </c>
      <c r="H88" s="166" t="str">
        <f>IF(([2]!Table3[[#This Row],[Incentive Disbursements]]&gt;=0.5*[2]!Table3[[#This Row],[CLM $ Collected ]]),"YES",IF([2]!Table3[[#This Row],[Incentive Disbursements]]&lt;=1, "N/A", "NO"))</f>
        <v>YES</v>
      </c>
      <c r="I88" s="166" t="str">
        <f t="shared" si="5"/>
        <v>N/A</v>
      </c>
      <c r="J88" s="168">
        <v>0</v>
      </c>
      <c r="K88" s="169">
        <f>[2]!Table3[[#This Row],[CLM $ Collected ]]/'[2]1.) CLM Reference'!$B$4</f>
        <v>0</v>
      </c>
      <c r="L88" s="170">
        <v>846.37</v>
      </c>
      <c r="M88" s="169">
        <f>[2]!Table3[[#This Row],[Incentive Disbursements]]/'[2]1.) CLM Reference'!$B$5</f>
        <v>1.2876445146338617E-4</v>
      </c>
      <c r="N88" s="169" t="str">
        <f t="shared" si="3"/>
        <v>N/A</v>
      </c>
      <c r="O88" s="168">
        <v>0</v>
      </c>
      <c r="P88" s="171">
        <f>[2]!Table3[[#This Row],[CLM $ Collected ]]/'[2]1.) CLM Reference'!$B$4</f>
        <v>0</v>
      </c>
      <c r="Q88" s="170">
        <v>1317</v>
      </c>
      <c r="R88" s="172">
        <f>[2]!Table3[[#This Row],[Incentive Disbursements]]/'[2]1.) CLM Reference'!$B$5</f>
        <v>1.2876445146338617E-4</v>
      </c>
      <c r="S88" t="str">
        <f t="shared" si="4"/>
        <v>N/A</v>
      </c>
    </row>
    <row r="89" spans="1:19" ht="15.75" thickBot="1" x14ac:dyDescent="0.3">
      <c r="A89" s="163" t="s">
        <v>2026</v>
      </c>
      <c r="B89" s="16" t="s">
        <v>1974</v>
      </c>
      <c r="C89" s="164" t="s">
        <v>1792</v>
      </c>
      <c r="D89" s="165">
        <f>[2]!Table3[[#This Row],[Residential CLM $ Collected]]+[2]!Table3[[#This Row],[C&amp;I CLM $ Collected]]</f>
        <v>31308.570500000002</v>
      </c>
      <c r="E89" s="166">
        <f>[2]!Table3[[#This Row],[CLM $ Collected ]]/'[2]1.) CLM Reference'!$B$4</f>
        <v>1.0758732444682317E-3</v>
      </c>
      <c r="F89" s="167">
        <f>[2]!Table3[[#This Row],[Residential Incentive Disbursements]]+[2]!Table3[[#This Row],[C&amp;I Incentive Disbursements]]</f>
        <v>0</v>
      </c>
      <c r="G89" s="166">
        <f>[2]!Table3[[#This Row],[Incentive Disbursements]]/'[2]1.) CLM Reference'!$B$5</f>
        <v>0</v>
      </c>
      <c r="H89" s="166" t="str">
        <f>IF(([2]!Table3[[#This Row],[Incentive Disbursements]]&gt;=0.5*[2]!Table3[[#This Row],[CLM $ Collected ]]),"YES",IF([2]!Table3[[#This Row],[Incentive Disbursements]]&lt;=1, "N/A", "NO"))</f>
        <v>N/A</v>
      </c>
      <c r="I89" s="166" t="str">
        <f t="shared" si="5"/>
        <v>NO</v>
      </c>
      <c r="J89" s="168">
        <v>24351.613000000001</v>
      </c>
      <c r="K89" s="169">
        <f>[2]!Table3[[#This Row],[CLM $ Collected ]]/'[2]1.) CLM Reference'!$B$4</f>
        <v>1.0758732444682317E-3</v>
      </c>
      <c r="L89" s="170">
        <v>0</v>
      </c>
      <c r="M89" s="169">
        <f>[2]!Table3[[#This Row],[Incentive Disbursements]]/'[2]1.) CLM Reference'!$B$5</f>
        <v>0</v>
      </c>
      <c r="N89" s="169" t="str">
        <f t="shared" si="3"/>
        <v>NO</v>
      </c>
      <c r="O89" s="168">
        <v>6956.9575000000004</v>
      </c>
      <c r="P89" s="171">
        <f>[2]!Table3[[#This Row],[CLM $ Collected ]]/'[2]1.) CLM Reference'!$B$4</f>
        <v>1.0758732444682317E-3</v>
      </c>
      <c r="Q89" s="170">
        <v>0</v>
      </c>
      <c r="R89" s="172">
        <f>[2]!Table3[[#This Row],[Incentive Disbursements]]/'[2]1.) CLM Reference'!$B$5</f>
        <v>0</v>
      </c>
      <c r="S89" t="str">
        <f t="shared" si="4"/>
        <v>NO</v>
      </c>
    </row>
    <row r="90" spans="1:19" ht="15.75" thickBot="1" x14ac:dyDescent="0.3">
      <c r="A90" s="163" t="s">
        <v>2027</v>
      </c>
      <c r="B90" s="16" t="s">
        <v>1993</v>
      </c>
      <c r="C90" s="164" t="s">
        <v>1774</v>
      </c>
      <c r="D90" s="165">
        <f>[2]!Table3[[#This Row],[Residential CLM $ Collected]]+[2]!Table3[[#This Row],[C&amp;I CLM $ Collected]]</f>
        <v>0</v>
      </c>
      <c r="E90" s="166">
        <f>[2]!Table3[[#This Row],[CLM $ Collected ]]/'[2]1.) CLM Reference'!$B$4</f>
        <v>0</v>
      </c>
      <c r="F90" s="167">
        <f>[2]!Table3[[#This Row],[Residential Incentive Disbursements]]+[2]!Table3[[#This Row],[C&amp;I Incentive Disbursements]]</f>
        <v>30385.83</v>
      </c>
      <c r="G90" s="166">
        <f>[2]!Table3[[#This Row],[Incentive Disbursements]]/'[2]1.) CLM Reference'!$B$5</f>
        <v>1.8085739989967984E-3</v>
      </c>
      <c r="H90" s="166" t="str">
        <f>IF(([2]!Table3[[#This Row],[Incentive Disbursements]]&gt;=0.5*[2]!Table3[[#This Row],[CLM $ Collected ]]),"YES",IF([2]!Table3[[#This Row],[Incentive Disbursements]]&lt;=1, "N/A", "NO"))</f>
        <v>YES</v>
      </c>
      <c r="I90" s="166" t="str">
        <f t="shared" si="5"/>
        <v>N/A</v>
      </c>
      <c r="J90" s="168">
        <v>0</v>
      </c>
      <c r="K90" s="169">
        <f>[2]!Table3[[#This Row],[CLM $ Collected ]]/'[2]1.) CLM Reference'!$B$4</f>
        <v>0</v>
      </c>
      <c r="L90" s="170">
        <v>24518.83</v>
      </c>
      <c r="M90" s="169">
        <f>[2]!Table3[[#This Row],[Incentive Disbursements]]/'[2]1.) CLM Reference'!$B$5</f>
        <v>1.8085739989967984E-3</v>
      </c>
      <c r="N90" s="169" t="str">
        <f t="shared" si="3"/>
        <v>N/A</v>
      </c>
      <c r="O90" s="168">
        <v>0</v>
      </c>
      <c r="P90" s="171">
        <f>[2]!Table3[[#This Row],[CLM $ Collected ]]/'[2]1.) CLM Reference'!$B$4</f>
        <v>0</v>
      </c>
      <c r="Q90" s="170">
        <v>5867</v>
      </c>
      <c r="R90" s="172">
        <f>[2]!Table3[[#This Row],[Incentive Disbursements]]/'[2]1.) CLM Reference'!$B$5</f>
        <v>1.8085739989967984E-3</v>
      </c>
      <c r="S90" t="str">
        <f t="shared" si="4"/>
        <v>N/A</v>
      </c>
    </row>
    <row r="91" spans="1:19" ht="15.75" thickBot="1" x14ac:dyDescent="0.3">
      <c r="A91" s="163" t="s">
        <v>2027</v>
      </c>
      <c r="B91" s="16" t="s">
        <v>1974</v>
      </c>
      <c r="C91" s="164" t="s">
        <v>1792</v>
      </c>
      <c r="D91" s="165">
        <f>[2]!Table3[[#This Row],[Residential CLM $ Collected]]+[2]!Table3[[#This Row],[C&amp;I CLM $ Collected]]</f>
        <v>87517.255000000092</v>
      </c>
      <c r="E91" s="166">
        <f>[2]!Table3[[#This Row],[CLM $ Collected ]]/'[2]1.) CLM Reference'!$B$4</f>
        <v>3.0074024965082219E-3</v>
      </c>
      <c r="F91" s="167">
        <f>[2]!Table3[[#This Row],[Residential Incentive Disbursements]]+[2]!Table3[[#This Row],[C&amp;I Incentive Disbursements]]</f>
        <v>0</v>
      </c>
      <c r="G91" s="166">
        <f>[2]!Table3[[#This Row],[Incentive Disbursements]]/'[2]1.) CLM Reference'!$B$5</f>
        <v>0</v>
      </c>
      <c r="H91" s="166" t="str">
        <f>IF(([2]!Table3[[#This Row],[Incentive Disbursements]]&gt;=0.5*[2]!Table3[[#This Row],[CLM $ Collected ]]),"YES",IF([2]!Table3[[#This Row],[Incentive Disbursements]]&lt;=1, "N/A", "NO"))</f>
        <v>N/A</v>
      </c>
      <c r="I91" s="166" t="str">
        <f t="shared" si="5"/>
        <v>NO</v>
      </c>
      <c r="J91" s="168">
        <v>64008.1363000001</v>
      </c>
      <c r="K91" s="169">
        <f>[2]!Table3[[#This Row],[CLM $ Collected ]]/'[2]1.) CLM Reference'!$B$4</f>
        <v>3.0074024965082219E-3</v>
      </c>
      <c r="L91" s="170">
        <v>0</v>
      </c>
      <c r="M91" s="169">
        <f>[2]!Table3[[#This Row],[Incentive Disbursements]]/'[2]1.) CLM Reference'!$B$5</f>
        <v>0</v>
      </c>
      <c r="N91" s="169" t="str">
        <f t="shared" si="3"/>
        <v>NO</v>
      </c>
      <c r="O91" s="168">
        <v>23509.118699999999</v>
      </c>
      <c r="P91" s="171">
        <f>[2]!Table3[[#This Row],[CLM $ Collected ]]/'[2]1.) CLM Reference'!$B$4</f>
        <v>3.0074024965082219E-3</v>
      </c>
      <c r="Q91" s="170">
        <v>0</v>
      </c>
      <c r="R91" s="172">
        <f>[2]!Table3[[#This Row],[Incentive Disbursements]]/'[2]1.) CLM Reference'!$B$5</f>
        <v>0</v>
      </c>
      <c r="S91" t="str">
        <f t="shared" si="4"/>
        <v>NO</v>
      </c>
    </row>
    <row r="92" spans="1:19" ht="15.75" thickBot="1" x14ac:dyDescent="0.3">
      <c r="A92" s="163" t="s">
        <v>2027</v>
      </c>
      <c r="B92" s="16" t="s">
        <v>1998</v>
      </c>
      <c r="C92" s="164" t="s">
        <v>1792</v>
      </c>
      <c r="D92" s="165">
        <f>[2]!Table3[[#This Row],[Residential CLM $ Collected]]+[2]!Table3[[#This Row],[C&amp;I CLM $ Collected]]</f>
        <v>0.98970000000000002</v>
      </c>
      <c r="E92" s="166">
        <f>[2]!Table3[[#This Row],[CLM $ Collected ]]/'[2]1.) CLM Reference'!$B$4</f>
        <v>3.400959331727422E-8</v>
      </c>
      <c r="F92" s="167">
        <f>[2]!Table3[[#This Row],[Residential Incentive Disbursements]]+[2]!Table3[[#This Row],[C&amp;I Incentive Disbursements]]</f>
        <v>0</v>
      </c>
      <c r="G92" s="166">
        <f>[2]!Table3[[#This Row],[Incentive Disbursements]]/'[2]1.) CLM Reference'!$B$5</f>
        <v>0</v>
      </c>
      <c r="H92" s="166" t="str">
        <f>IF(([2]!Table3[[#This Row],[Incentive Disbursements]]&gt;=0.5*[2]!Table3[[#This Row],[CLM $ Collected ]]),"YES",IF([2]!Table3[[#This Row],[Incentive Disbursements]]&lt;=1, "N/A", "NO"))</f>
        <v>N/A</v>
      </c>
      <c r="I92" s="166" t="str">
        <f t="shared" si="5"/>
        <v>N/A</v>
      </c>
      <c r="J92" s="168">
        <v>0</v>
      </c>
      <c r="K92" s="169">
        <f>[2]!Table3[[#This Row],[CLM $ Collected ]]/'[2]1.) CLM Reference'!$B$4</f>
        <v>3.400959331727422E-8</v>
      </c>
      <c r="L92" s="170">
        <v>0</v>
      </c>
      <c r="M92" s="169">
        <f>[2]!Table3[[#This Row],[Incentive Disbursements]]/'[2]1.) CLM Reference'!$B$5</f>
        <v>0</v>
      </c>
      <c r="N92" s="169" t="str">
        <f t="shared" si="3"/>
        <v>N/A</v>
      </c>
      <c r="O92" s="168">
        <v>0.98970000000000002</v>
      </c>
      <c r="P92" s="171">
        <f>[2]!Table3[[#This Row],[CLM $ Collected ]]/'[2]1.) CLM Reference'!$B$4</f>
        <v>3.400959331727422E-8</v>
      </c>
      <c r="Q92" s="170">
        <v>0</v>
      </c>
      <c r="R92" s="172">
        <f>[2]!Table3[[#This Row],[Incentive Disbursements]]/'[2]1.) CLM Reference'!$B$5</f>
        <v>0</v>
      </c>
      <c r="S92" t="str">
        <f t="shared" si="4"/>
        <v>N/A</v>
      </c>
    </row>
    <row r="93" spans="1:19" ht="15.75" thickBot="1" x14ac:dyDescent="0.3">
      <c r="A93" s="163" t="s">
        <v>2028</v>
      </c>
      <c r="B93" s="16" t="s">
        <v>1993</v>
      </c>
      <c r="C93" s="164" t="s">
        <v>1774</v>
      </c>
      <c r="D93" s="165">
        <f>[2]!Table3[[#This Row],[Residential CLM $ Collected]]+[2]!Table3[[#This Row],[C&amp;I CLM $ Collected]]</f>
        <v>0</v>
      </c>
      <c r="E93" s="166">
        <f>[2]!Table3[[#This Row],[CLM $ Collected ]]/'[2]1.) CLM Reference'!$B$4</f>
        <v>0</v>
      </c>
      <c r="F93" s="167">
        <f>[2]!Table3[[#This Row],[Residential Incentive Disbursements]]+[2]!Table3[[#This Row],[C&amp;I Incentive Disbursements]]</f>
        <v>5184.29</v>
      </c>
      <c r="G93" s="166">
        <f>[2]!Table3[[#This Row],[Incentive Disbursements]]/'[2]1.) CLM Reference'!$B$5</f>
        <v>3.0857054414044677E-4</v>
      </c>
      <c r="H93" s="166" t="str">
        <f>IF(([2]!Table3[[#This Row],[Incentive Disbursements]]&gt;=0.5*[2]!Table3[[#This Row],[CLM $ Collected ]]),"YES",IF([2]!Table3[[#This Row],[Incentive Disbursements]]&lt;=1, "N/A", "NO"))</f>
        <v>YES</v>
      </c>
      <c r="I93" s="166" t="str">
        <f t="shared" si="5"/>
        <v>N/A</v>
      </c>
      <c r="J93" s="168">
        <v>0</v>
      </c>
      <c r="K93" s="169">
        <f>[2]!Table3[[#This Row],[CLM $ Collected ]]/'[2]1.) CLM Reference'!$B$4</f>
        <v>0</v>
      </c>
      <c r="L93" s="170">
        <v>2512.29</v>
      </c>
      <c r="M93" s="169">
        <f>[2]!Table3[[#This Row],[Incentive Disbursements]]/'[2]1.) CLM Reference'!$B$5</f>
        <v>3.0857054414044677E-4</v>
      </c>
      <c r="N93" s="169" t="str">
        <f t="shared" si="3"/>
        <v>N/A</v>
      </c>
      <c r="O93" s="168">
        <v>0</v>
      </c>
      <c r="P93" s="171">
        <f>[2]!Table3[[#This Row],[CLM $ Collected ]]/'[2]1.) CLM Reference'!$B$4</f>
        <v>0</v>
      </c>
      <c r="Q93" s="170">
        <v>2672</v>
      </c>
      <c r="R93" s="172">
        <f>[2]!Table3[[#This Row],[Incentive Disbursements]]/'[2]1.) CLM Reference'!$B$5</f>
        <v>3.0857054414044677E-4</v>
      </c>
      <c r="S93" t="str">
        <f t="shared" si="4"/>
        <v>N/A</v>
      </c>
    </row>
    <row r="94" spans="1:19" ht="15.75" thickBot="1" x14ac:dyDescent="0.3">
      <c r="A94" s="163" t="s">
        <v>2028</v>
      </c>
      <c r="B94" s="16" t="s">
        <v>1974</v>
      </c>
      <c r="C94" s="164" t="s">
        <v>1792</v>
      </c>
      <c r="D94" s="165">
        <f>[2]!Table3[[#This Row],[Residential CLM $ Collected]]+[2]!Table3[[#This Row],[C&amp;I CLM $ Collected]]</f>
        <v>44125.629799999995</v>
      </c>
      <c r="E94" s="166">
        <f>[2]!Table3[[#This Row],[CLM $ Collected ]]/'[2]1.) CLM Reference'!$B$4</f>
        <v>1.5163127456467578E-3</v>
      </c>
      <c r="F94" s="167">
        <f>[2]!Table3[[#This Row],[Residential Incentive Disbursements]]+[2]!Table3[[#This Row],[C&amp;I Incentive Disbursements]]</f>
        <v>0</v>
      </c>
      <c r="G94" s="166">
        <f>[2]!Table3[[#This Row],[Incentive Disbursements]]/'[2]1.) CLM Reference'!$B$5</f>
        <v>0</v>
      </c>
      <c r="H94" s="166" t="str">
        <f>IF(([2]!Table3[[#This Row],[Incentive Disbursements]]&gt;=0.5*[2]!Table3[[#This Row],[CLM $ Collected ]]),"YES",IF([2]!Table3[[#This Row],[Incentive Disbursements]]&lt;=1, "N/A", "NO"))</f>
        <v>N/A</v>
      </c>
      <c r="I94" s="166" t="str">
        <f t="shared" si="5"/>
        <v>NO</v>
      </c>
      <c r="J94" s="168">
        <v>25510.301599999999</v>
      </c>
      <c r="K94" s="169">
        <f>[2]!Table3[[#This Row],[CLM $ Collected ]]/'[2]1.) CLM Reference'!$B$4</f>
        <v>1.5163127456467578E-3</v>
      </c>
      <c r="L94" s="170">
        <v>0</v>
      </c>
      <c r="M94" s="169">
        <f>[2]!Table3[[#This Row],[Incentive Disbursements]]/'[2]1.) CLM Reference'!$B$5</f>
        <v>0</v>
      </c>
      <c r="N94" s="169" t="str">
        <f t="shared" si="3"/>
        <v>NO</v>
      </c>
      <c r="O94" s="168">
        <v>18615.3282</v>
      </c>
      <c r="P94" s="171">
        <f>[2]!Table3[[#This Row],[CLM $ Collected ]]/'[2]1.) CLM Reference'!$B$4</f>
        <v>1.5163127456467578E-3</v>
      </c>
      <c r="Q94" s="170">
        <v>0</v>
      </c>
      <c r="R94" s="172">
        <f>[2]!Table3[[#This Row],[Incentive Disbursements]]/'[2]1.) CLM Reference'!$B$5</f>
        <v>0</v>
      </c>
      <c r="S94" t="str">
        <f t="shared" si="4"/>
        <v>NO</v>
      </c>
    </row>
    <row r="95" spans="1:19" ht="15.75" thickBot="1" x14ac:dyDescent="0.3">
      <c r="A95" s="163" t="s">
        <v>2029</v>
      </c>
      <c r="B95" s="16" t="s">
        <v>1993</v>
      </c>
      <c r="C95" s="164" t="s">
        <v>1774</v>
      </c>
      <c r="D95" s="165">
        <f>[2]!Table3[[#This Row],[Residential CLM $ Collected]]+[2]!Table3[[#This Row],[C&amp;I CLM $ Collected]]</f>
        <v>0</v>
      </c>
      <c r="E95" s="166">
        <f>[2]!Table3[[#This Row],[CLM $ Collected ]]/'[2]1.) CLM Reference'!$B$4</f>
        <v>0</v>
      </c>
      <c r="F95" s="167">
        <f>[2]!Table3[[#This Row],[Residential Incentive Disbursements]]+[2]!Table3[[#This Row],[C&amp;I Incentive Disbursements]]</f>
        <v>111274.86</v>
      </c>
      <c r="G95" s="166">
        <f>[2]!Table3[[#This Row],[Incentive Disbursements]]/'[2]1.) CLM Reference'!$B$5</f>
        <v>6.6231140810703174E-3</v>
      </c>
      <c r="H95" s="166" t="str">
        <f>IF(([2]!Table3[[#This Row],[Incentive Disbursements]]&gt;=0.5*[2]!Table3[[#This Row],[CLM $ Collected ]]),"YES",IF([2]!Table3[[#This Row],[Incentive Disbursements]]&lt;=1, "N/A", "NO"))</f>
        <v>YES</v>
      </c>
      <c r="I95" s="166" t="str">
        <f t="shared" si="5"/>
        <v>N/A</v>
      </c>
      <c r="J95" s="168">
        <v>0</v>
      </c>
      <c r="K95" s="169">
        <f>[2]!Table3[[#This Row],[CLM $ Collected ]]/'[2]1.) CLM Reference'!$B$4</f>
        <v>0</v>
      </c>
      <c r="L95" s="170">
        <v>106775.64</v>
      </c>
      <c r="M95" s="169">
        <f>[2]!Table3[[#This Row],[Incentive Disbursements]]/'[2]1.) CLM Reference'!$B$5</f>
        <v>6.6231140810703174E-3</v>
      </c>
      <c r="N95" s="169" t="str">
        <f t="shared" si="3"/>
        <v>N/A</v>
      </c>
      <c r="O95" s="168">
        <v>0</v>
      </c>
      <c r="P95" s="171">
        <f>[2]!Table3[[#This Row],[CLM $ Collected ]]/'[2]1.) CLM Reference'!$B$4</f>
        <v>0</v>
      </c>
      <c r="Q95" s="170">
        <v>4499.22</v>
      </c>
      <c r="R95" s="172">
        <f>[2]!Table3[[#This Row],[Incentive Disbursements]]/'[2]1.) CLM Reference'!$B$5</f>
        <v>6.6231140810703174E-3</v>
      </c>
      <c r="S95" t="str">
        <f t="shared" si="4"/>
        <v>N/A</v>
      </c>
    </row>
    <row r="96" spans="1:19" ht="15.75" thickBot="1" x14ac:dyDescent="0.3">
      <c r="A96" s="163" t="s">
        <v>2029</v>
      </c>
      <c r="B96" s="16" t="s">
        <v>1974</v>
      </c>
      <c r="C96" s="164" t="s">
        <v>1792</v>
      </c>
      <c r="D96" s="165">
        <f>[2]!Table3[[#This Row],[Residential CLM $ Collected]]+[2]!Table3[[#This Row],[C&amp;I CLM $ Collected]]</f>
        <v>51179.499300000003</v>
      </c>
      <c r="E96" s="166">
        <f>[2]!Table3[[#This Row],[CLM $ Collected ]]/'[2]1.) CLM Reference'!$B$4</f>
        <v>1.7587086565370525E-3</v>
      </c>
      <c r="F96" s="167">
        <f>[2]!Table3[[#This Row],[Residential Incentive Disbursements]]+[2]!Table3[[#This Row],[C&amp;I Incentive Disbursements]]</f>
        <v>0</v>
      </c>
      <c r="G96" s="166">
        <f>[2]!Table3[[#This Row],[Incentive Disbursements]]/'[2]1.) CLM Reference'!$B$5</f>
        <v>0</v>
      </c>
      <c r="H96" s="166" t="str">
        <f>IF(([2]!Table3[[#This Row],[Incentive Disbursements]]&gt;=0.5*[2]!Table3[[#This Row],[CLM $ Collected ]]),"YES",IF([2]!Table3[[#This Row],[Incentive Disbursements]]&lt;=1, "N/A", "NO"))</f>
        <v>N/A</v>
      </c>
      <c r="I96" s="166" t="str">
        <f t="shared" si="5"/>
        <v>NO</v>
      </c>
      <c r="J96" s="168">
        <v>35070.078800000003</v>
      </c>
      <c r="K96" s="169">
        <f>[2]!Table3[[#This Row],[CLM $ Collected ]]/'[2]1.) CLM Reference'!$B$4</f>
        <v>1.7587086565370525E-3</v>
      </c>
      <c r="L96" s="170">
        <v>0</v>
      </c>
      <c r="M96" s="169">
        <f>[2]!Table3[[#This Row],[Incentive Disbursements]]/'[2]1.) CLM Reference'!$B$5</f>
        <v>0</v>
      </c>
      <c r="N96" s="169" t="str">
        <f t="shared" si="3"/>
        <v>NO</v>
      </c>
      <c r="O96" s="168">
        <v>16109.4205</v>
      </c>
      <c r="P96" s="171">
        <f>[2]!Table3[[#This Row],[CLM $ Collected ]]/'[2]1.) CLM Reference'!$B$4</f>
        <v>1.7587086565370525E-3</v>
      </c>
      <c r="Q96" s="170">
        <v>0</v>
      </c>
      <c r="R96" s="172">
        <f>[2]!Table3[[#This Row],[Incentive Disbursements]]/'[2]1.) CLM Reference'!$B$5</f>
        <v>0</v>
      </c>
      <c r="S96" t="str">
        <f t="shared" si="4"/>
        <v>NO</v>
      </c>
    </row>
    <row r="97" spans="1:19" ht="15.75" thickBot="1" x14ac:dyDescent="0.3">
      <c r="A97" s="163" t="s">
        <v>2030</v>
      </c>
      <c r="B97" s="16" t="s">
        <v>1993</v>
      </c>
      <c r="C97" s="164" t="s">
        <v>1774</v>
      </c>
      <c r="D97" s="165">
        <f>[2]!Table3[[#This Row],[Residential CLM $ Collected]]+[2]!Table3[[#This Row],[C&amp;I CLM $ Collected]]</f>
        <v>0</v>
      </c>
      <c r="E97" s="166">
        <f>[2]!Table3[[#This Row],[CLM $ Collected ]]/'[2]1.) CLM Reference'!$B$4</f>
        <v>0</v>
      </c>
      <c r="F97" s="167">
        <f>[2]!Table3[[#This Row],[Residential Incentive Disbursements]]+[2]!Table3[[#This Row],[C&amp;I Incentive Disbursements]]</f>
        <v>15337.06</v>
      </c>
      <c r="G97" s="166">
        <f>[2]!Table3[[#This Row],[Incentive Disbursements]]/'[2]1.) CLM Reference'!$B$5</f>
        <v>9.1286655447798644E-4</v>
      </c>
      <c r="H97" s="166" t="str">
        <f>IF(([2]!Table3[[#This Row],[Incentive Disbursements]]&gt;=0.5*[2]!Table3[[#This Row],[CLM $ Collected ]]),"YES",IF([2]!Table3[[#This Row],[Incentive Disbursements]]&lt;=1, "N/A", "NO"))</f>
        <v>YES</v>
      </c>
      <c r="I97" s="166" t="str">
        <f t="shared" si="5"/>
        <v>N/A</v>
      </c>
      <c r="J97" s="168">
        <v>0</v>
      </c>
      <c r="K97" s="169">
        <f>[2]!Table3[[#This Row],[CLM $ Collected ]]/'[2]1.) CLM Reference'!$B$4</f>
        <v>0</v>
      </c>
      <c r="L97" s="170">
        <v>13413.06</v>
      </c>
      <c r="M97" s="169">
        <f>[2]!Table3[[#This Row],[Incentive Disbursements]]/'[2]1.) CLM Reference'!$B$5</f>
        <v>9.1286655447798644E-4</v>
      </c>
      <c r="N97" s="169" t="str">
        <f t="shared" si="3"/>
        <v>N/A</v>
      </c>
      <c r="O97" s="168">
        <v>0</v>
      </c>
      <c r="P97" s="171">
        <f>[2]!Table3[[#This Row],[CLM $ Collected ]]/'[2]1.) CLM Reference'!$B$4</f>
        <v>0</v>
      </c>
      <c r="Q97" s="170">
        <v>1924</v>
      </c>
      <c r="R97" s="172">
        <f>[2]!Table3[[#This Row],[Incentive Disbursements]]/'[2]1.) CLM Reference'!$B$5</f>
        <v>9.1286655447798644E-4</v>
      </c>
      <c r="S97" t="str">
        <f t="shared" si="4"/>
        <v>N/A</v>
      </c>
    </row>
    <row r="98" spans="1:19" ht="15.75" thickBot="1" x14ac:dyDescent="0.3">
      <c r="A98" s="163" t="s">
        <v>2030</v>
      </c>
      <c r="B98" s="16" t="s">
        <v>1974</v>
      </c>
      <c r="C98" s="164" t="s">
        <v>1792</v>
      </c>
      <c r="D98" s="165">
        <f>[2]!Table3[[#This Row],[Residential CLM $ Collected]]+[2]!Table3[[#This Row],[C&amp;I CLM $ Collected]]</f>
        <v>45335.883000000002</v>
      </c>
      <c r="E98" s="166">
        <f>[2]!Table3[[#This Row],[CLM $ Collected ]]/'[2]1.) CLM Reference'!$B$4</f>
        <v>1.5579013271794747E-3</v>
      </c>
      <c r="F98" s="167">
        <f>[2]!Table3[[#This Row],[Residential Incentive Disbursements]]+[2]!Table3[[#This Row],[C&amp;I Incentive Disbursements]]</f>
        <v>0</v>
      </c>
      <c r="G98" s="166">
        <f>[2]!Table3[[#This Row],[Incentive Disbursements]]/'[2]1.) CLM Reference'!$B$5</f>
        <v>0</v>
      </c>
      <c r="H98" s="166" t="str">
        <f>IF(([2]!Table3[[#This Row],[Incentive Disbursements]]&gt;=0.5*[2]!Table3[[#This Row],[CLM $ Collected ]]),"YES",IF([2]!Table3[[#This Row],[Incentive Disbursements]]&lt;=1, "N/A", "NO"))</f>
        <v>N/A</v>
      </c>
      <c r="I98" s="166" t="str">
        <f t="shared" si="5"/>
        <v>NO</v>
      </c>
      <c r="J98" s="168">
        <v>26942.261399999999</v>
      </c>
      <c r="K98" s="169">
        <f>[2]!Table3[[#This Row],[CLM $ Collected ]]/'[2]1.) CLM Reference'!$B$4</f>
        <v>1.5579013271794747E-3</v>
      </c>
      <c r="L98" s="170">
        <v>0</v>
      </c>
      <c r="M98" s="169">
        <f>[2]!Table3[[#This Row],[Incentive Disbursements]]/'[2]1.) CLM Reference'!$B$5</f>
        <v>0</v>
      </c>
      <c r="N98" s="169" t="str">
        <f t="shared" si="3"/>
        <v>NO</v>
      </c>
      <c r="O98" s="168">
        <v>18393.621599999999</v>
      </c>
      <c r="P98" s="171">
        <f>[2]!Table3[[#This Row],[CLM $ Collected ]]/'[2]1.) CLM Reference'!$B$4</f>
        <v>1.5579013271794747E-3</v>
      </c>
      <c r="Q98" s="170">
        <v>0</v>
      </c>
      <c r="R98" s="172">
        <f>[2]!Table3[[#This Row],[Incentive Disbursements]]/'[2]1.) CLM Reference'!$B$5</f>
        <v>0</v>
      </c>
      <c r="S98" t="str">
        <f t="shared" si="4"/>
        <v>NO</v>
      </c>
    </row>
    <row r="99" spans="1:19" ht="15.75" thickBot="1" x14ac:dyDescent="0.3">
      <c r="A99" s="163" t="s">
        <v>2031</v>
      </c>
      <c r="B99" s="16" t="s">
        <v>1993</v>
      </c>
      <c r="C99" s="164" t="s">
        <v>1774</v>
      </c>
      <c r="D99" s="165">
        <f>[2]!Table3[[#This Row],[Residential CLM $ Collected]]+[2]!Table3[[#This Row],[C&amp;I CLM $ Collected]]</f>
        <v>0</v>
      </c>
      <c r="E99" s="166">
        <f>[2]!Table3[[#This Row],[CLM $ Collected ]]/'[2]1.) CLM Reference'!$B$4</f>
        <v>0</v>
      </c>
      <c r="F99" s="167">
        <f>[2]!Table3[[#This Row],[Residential Incentive Disbursements]]+[2]!Table3[[#This Row],[C&amp;I Incentive Disbursements]]</f>
        <v>19368.77</v>
      </c>
      <c r="G99" s="166">
        <f>[2]!Table3[[#This Row],[Incentive Disbursements]]/'[2]1.) CLM Reference'!$B$5</f>
        <v>1.1528351805611108E-3</v>
      </c>
      <c r="H99" s="166" t="str">
        <f>IF(([2]!Table3[[#This Row],[Incentive Disbursements]]&gt;=0.5*[2]!Table3[[#This Row],[CLM $ Collected ]]),"YES",IF([2]!Table3[[#This Row],[Incentive Disbursements]]&lt;=1, "N/A", "NO"))</f>
        <v>YES</v>
      </c>
      <c r="I99" s="166" t="str">
        <f t="shared" si="5"/>
        <v>N/A</v>
      </c>
      <c r="J99" s="168">
        <v>0</v>
      </c>
      <c r="K99" s="169">
        <f>[2]!Table3[[#This Row],[CLM $ Collected ]]/'[2]1.) CLM Reference'!$B$4</f>
        <v>0</v>
      </c>
      <c r="L99" s="170">
        <v>8289.77</v>
      </c>
      <c r="M99" s="169">
        <f>[2]!Table3[[#This Row],[Incentive Disbursements]]/'[2]1.) CLM Reference'!$B$5</f>
        <v>1.1528351805611108E-3</v>
      </c>
      <c r="N99" s="169" t="str">
        <f t="shared" si="3"/>
        <v>N/A</v>
      </c>
      <c r="O99" s="168">
        <v>0</v>
      </c>
      <c r="P99" s="171">
        <f>[2]!Table3[[#This Row],[CLM $ Collected ]]/'[2]1.) CLM Reference'!$B$4</f>
        <v>0</v>
      </c>
      <c r="Q99" s="170">
        <v>11079</v>
      </c>
      <c r="R99" s="172">
        <f>[2]!Table3[[#This Row],[Incentive Disbursements]]/'[2]1.) CLM Reference'!$B$5</f>
        <v>1.1528351805611108E-3</v>
      </c>
      <c r="S99" t="str">
        <f t="shared" si="4"/>
        <v>N/A</v>
      </c>
    </row>
    <row r="100" spans="1:19" ht="15.75" thickBot="1" x14ac:dyDescent="0.3">
      <c r="A100" s="163" t="s">
        <v>2031</v>
      </c>
      <c r="B100" s="16" t="s">
        <v>1974</v>
      </c>
      <c r="C100" s="164" t="s">
        <v>1792</v>
      </c>
      <c r="D100" s="165">
        <f>[2]!Table3[[#This Row],[Residential CLM $ Collected]]+[2]!Table3[[#This Row],[C&amp;I CLM $ Collected]]</f>
        <v>99612.751599999901</v>
      </c>
      <c r="E100" s="166">
        <f>[2]!Table3[[#This Row],[CLM $ Collected ]]/'[2]1.) CLM Reference'!$B$4</f>
        <v>3.4230465506018531E-3</v>
      </c>
      <c r="F100" s="167">
        <f>[2]!Table3[[#This Row],[Residential Incentive Disbursements]]+[2]!Table3[[#This Row],[C&amp;I Incentive Disbursements]]</f>
        <v>0</v>
      </c>
      <c r="G100" s="166">
        <f>[2]!Table3[[#This Row],[Incentive Disbursements]]/'[2]1.) CLM Reference'!$B$5</f>
        <v>0</v>
      </c>
      <c r="H100" s="166" t="str">
        <f>IF(([2]!Table3[[#This Row],[Incentive Disbursements]]&gt;=0.5*[2]!Table3[[#This Row],[CLM $ Collected ]]),"YES",IF([2]!Table3[[#This Row],[Incentive Disbursements]]&lt;=1, "N/A", "NO"))</f>
        <v>N/A</v>
      </c>
      <c r="I100" s="166" t="str">
        <f t="shared" si="5"/>
        <v>NO</v>
      </c>
      <c r="J100" s="168">
        <v>51549.295899999903</v>
      </c>
      <c r="K100" s="169">
        <f>[2]!Table3[[#This Row],[CLM $ Collected ]]/'[2]1.) CLM Reference'!$B$4</f>
        <v>3.4230465506018531E-3</v>
      </c>
      <c r="L100" s="170">
        <v>0</v>
      </c>
      <c r="M100" s="169">
        <f>[2]!Table3[[#This Row],[Incentive Disbursements]]/'[2]1.) CLM Reference'!$B$5</f>
        <v>0</v>
      </c>
      <c r="N100" s="169" t="str">
        <f t="shared" si="3"/>
        <v>NO</v>
      </c>
      <c r="O100" s="168">
        <v>48063.455699999999</v>
      </c>
      <c r="P100" s="171">
        <f>[2]!Table3[[#This Row],[CLM $ Collected ]]/'[2]1.) CLM Reference'!$B$4</f>
        <v>3.4230465506018531E-3</v>
      </c>
      <c r="Q100" s="170">
        <v>0</v>
      </c>
      <c r="R100" s="172">
        <f>[2]!Table3[[#This Row],[Incentive Disbursements]]/'[2]1.) CLM Reference'!$B$5</f>
        <v>0</v>
      </c>
      <c r="S100" t="str">
        <f t="shared" si="4"/>
        <v>NO</v>
      </c>
    </row>
    <row r="101" spans="1:19" ht="15.75" thickBot="1" x14ac:dyDescent="0.3">
      <c r="A101" s="163" t="s">
        <v>2031</v>
      </c>
      <c r="B101" s="16" t="s">
        <v>1998</v>
      </c>
      <c r="C101" s="164" t="s">
        <v>1792</v>
      </c>
      <c r="D101" s="165">
        <f>[2]!Table3[[#This Row],[Residential CLM $ Collected]]+[2]!Table3[[#This Row],[C&amp;I CLM $ Collected]]</f>
        <v>78.454899999999995</v>
      </c>
      <c r="E101" s="166">
        <f>[2]!Table3[[#This Row],[CLM $ Collected ]]/'[2]1.) CLM Reference'!$B$4</f>
        <v>2.6959879183059687E-6</v>
      </c>
      <c r="F101" s="167">
        <f>[2]!Table3[[#This Row],[Residential Incentive Disbursements]]+[2]!Table3[[#This Row],[C&amp;I Incentive Disbursements]]</f>
        <v>0</v>
      </c>
      <c r="G101" s="166">
        <f>[2]!Table3[[#This Row],[Incentive Disbursements]]/'[2]1.) CLM Reference'!$B$5</f>
        <v>0</v>
      </c>
      <c r="H101" s="166" t="str">
        <f>IF(([2]!Table3[[#This Row],[Incentive Disbursements]]&gt;=0.5*[2]!Table3[[#This Row],[CLM $ Collected ]]),"YES",IF([2]!Table3[[#This Row],[Incentive Disbursements]]&lt;=1, "N/A", "NO"))</f>
        <v>N/A</v>
      </c>
      <c r="I101" s="166" t="str">
        <f t="shared" si="5"/>
        <v>N/A</v>
      </c>
      <c r="J101" s="168">
        <v>69.194299999999998</v>
      </c>
      <c r="K101" s="169">
        <f>[2]!Table3[[#This Row],[CLM $ Collected ]]/'[2]1.) CLM Reference'!$B$4</f>
        <v>2.6959879183059687E-6</v>
      </c>
      <c r="L101" s="170">
        <v>0</v>
      </c>
      <c r="M101" s="169">
        <f>[2]!Table3[[#This Row],[Incentive Disbursements]]/'[2]1.) CLM Reference'!$B$5</f>
        <v>0</v>
      </c>
      <c r="N101" s="169" t="str">
        <f t="shared" si="3"/>
        <v>N/A</v>
      </c>
      <c r="O101" s="168">
        <v>9.2606000000000002</v>
      </c>
      <c r="P101" s="171">
        <f>[2]!Table3[[#This Row],[CLM $ Collected ]]/'[2]1.) CLM Reference'!$B$4</f>
        <v>2.6959879183059687E-6</v>
      </c>
      <c r="Q101" s="170">
        <v>0</v>
      </c>
      <c r="R101" s="172">
        <f>[2]!Table3[[#This Row],[Incentive Disbursements]]/'[2]1.) CLM Reference'!$B$5</f>
        <v>0</v>
      </c>
      <c r="S101" t="str">
        <f t="shared" si="4"/>
        <v>N/A</v>
      </c>
    </row>
    <row r="102" spans="1:19" ht="15.75" thickBot="1" x14ac:dyDescent="0.3">
      <c r="A102" s="163" t="s">
        <v>2032</v>
      </c>
      <c r="B102" s="16" t="s">
        <v>1993</v>
      </c>
      <c r="C102" s="164" t="s">
        <v>1774</v>
      </c>
      <c r="D102" s="165">
        <f>[2]!Table3[[#This Row],[Residential CLM $ Collected]]+[2]!Table3[[#This Row],[C&amp;I CLM $ Collected]]</f>
        <v>0</v>
      </c>
      <c r="E102" s="166">
        <f>[2]!Table3[[#This Row],[CLM $ Collected ]]/'[2]1.) CLM Reference'!$B$4</f>
        <v>0</v>
      </c>
      <c r="F102" s="167">
        <f>[2]!Table3[[#This Row],[Residential Incentive Disbursements]]+[2]!Table3[[#This Row],[C&amp;I Incentive Disbursements]]</f>
        <v>47388.399999999994</v>
      </c>
      <c r="G102" s="166">
        <f>[2]!Table3[[#This Row],[Incentive Disbursements]]/'[2]1.) CLM Reference'!$B$5</f>
        <v>2.8205722237654813E-3</v>
      </c>
      <c r="H102" s="166" t="str">
        <f>IF(([2]!Table3[[#This Row],[Incentive Disbursements]]&gt;=0.5*[2]!Table3[[#This Row],[CLM $ Collected ]]),"YES",IF([2]!Table3[[#This Row],[Incentive Disbursements]]&lt;=1, "N/A", "NO"))</f>
        <v>YES</v>
      </c>
      <c r="I102" s="166" t="str">
        <f t="shared" si="5"/>
        <v>N/A</v>
      </c>
      <c r="J102" s="168">
        <v>0</v>
      </c>
      <c r="K102" s="169">
        <f>[2]!Table3[[#This Row],[CLM $ Collected ]]/'[2]1.) CLM Reference'!$B$4</f>
        <v>0</v>
      </c>
      <c r="L102" s="170">
        <v>20133.349999999999</v>
      </c>
      <c r="M102" s="169">
        <f>[2]!Table3[[#This Row],[Incentive Disbursements]]/'[2]1.) CLM Reference'!$B$5</f>
        <v>2.8205722237654813E-3</v>
      </c>
      <c r="N102" s="169" t="str">
        <f t="shared" si="3"/>
        <v>N/A</v>
      </c>
      <c r="O102" s="168">
        <v>0</v>
      </c>
      <c r="P102" s="171">
        <f>[2]!Table3[[#This Row],[CLM $ Collected ]]/'[2]1.) CLM Reference'!$B$4</f>
        <v>0</v>
      </c>
      <c r="Q102" s="170">
        <v>27255.05</v>
      </c>
      <c r="R102" s="172">
        <f>[2]!Table3[[#This Row],[Incentive Disbursements]]/'[2]1.) CLM Reference'!$B$5</f>
        <v>2.8205722237654813E-3</v>
      </c>
      <c r="S102" t="str">
        <f t="shared" si="4"/>
        <v>N/A</v>
      </c>
    </row>
    <row r="103" spans="1:19" ht="15.75" thickBot="1" x14ac:dyDescent="0.3">
      <c r="A103" s="163" t="s">
        <v>2032</v>
      </c>
      <c r="B103" s="16" t="s">
        <v>1974</v>
      </c>
      <c r="C103" s="164" t="s">
        <v>1792</v>
      </c>
      <c r="D103" s="165">
        <f>[2]!Table3[[#This Row],[Residential CLM $ Collected]]+[2]!Table3[[#This Row],[C&amp;I CLM $ Collected]]</f>
        <v>89778.143799999903</v>
      </c>
      <c r="E103" s="166">
        <f>[2]!Table3[[#This Row],[CLM $ Collected ]]/'[2]1.) CLM Reference'!$B$4</f>
        <v>3.0850946341495007E-3</v>
      </c>
      <c r="F103" s="167">
        <f>[2]!Table3[[#This Row],[Residential Incentive Disbursements]]+[2]!Table3[[#This Row],[C&amp;I Incentive Disbursements]]</f>
        <v>0</v>
      </c>
      <c r="G103" s="166">
        <f>[2]!Table3[[#This Row],[Incentive Disbursements]]/'[2]1.) CLM Reference'!$B$5</f>
        <v>0</v>
      </c>
      <c r="H103" s="166" t="str">
        <f>IF(([2]!Table3[[#This Row],[Incentive Disbursements]]&gt;=0.5*[2]!Table3[[#This Row],[CLM $ Collected ]]),"YES",IF([2]!Table3[[#This Row],[Incentive Disbursements]]&lt;=1, "N/A", "NO"))</f>
        <v>N/A</v>
      </c>
      <c r="I103" s="166" t="str">
        <f t="shared" si="5"/>
        <v>NO</v>
      </c>
      <c r="J103" s="168">
        <v>54299.358399999903</v>
      </c>
      <c r="K103" s="169">
        <f>[2]!Table3[[#This Row],[CLM $ Collected ]]/'[2]1.) CLM Reference'!$B$4</f>
        <v>3.0850946341495007E-3</v>
      </c>
      <c r="L103" s="170">
        <v>0</v>
      </c>
      <c r="M103" s="169">
        <f>[2]!Table3[[#This Row],[Incentive Disbursements]]/'[2]1.) CLM Reference'!$B$5</f>
        <v>0</v>
      </c>
      <c r="N103" s="169" t="str">
        <f t="shared" si="3"/>
        <v>NO</v>
      </c>
      <c r="O103" s="168">
        <v>35478.785400000001</v>
      </c>
      <c r="P103" s="171">
        <f>[2]!Table3[[#This Row],[CLM $ Collected ]]/'[2]1.) CLM Reference'!$B$4</f>
        <v>3.0850946341495007E-3</v>
      </c>
      <c r="Q103" s="170">
        <v>0</v>
      </c>
      <c r="R103" s="172">
        <f>[2]!Table3[[#This Row],[Incentive Disbursements]]/'[2]1.) CLM Reference'!$B$5</f>
        <v>0</v>
      </c>
      <c r="S103" t="str">
        <f t="shared" si="4"/>
        <v>NO</v>
      </c>
    </row>
    <row r="104" spans="1:19" ht="15.75" thickBot="1" x14ac:dyDescent="0.3">
      <c r="A104" s="163" t="s">
        <v>2033</v>
      </c>
      <c r="B104" s="16" t="s">
        <v>1974</v>
      </c>
      <c r="C104" s="164" t="s">
        <v>1774</v>
      </c>
      <c r="D104" s="165">
        <f>[2]!Table3[[#This Row],[Residential CLM $ Collected]]+[2]!Table3[[#This Row],[C&amp;I CLM $ Collected]]</f>
        <v>259.25740000000002</v>
      </c>
      <c r="E104" s="166">
        <f>[2]!Table3[[#This Row],[CLM $ Collected ]]/'[2]1.) CLM Reference'!$B$4</f>
        <v>8.9090014534645754E-6</v>
      </c>
      <c r="F104" s="167">
        <f>[2]!Table3[[#This Row],[Residential Incentive Disbursements]]+[2]!Table3[[#This Row],[C&amp;I Incentive Disbursements]]</f>
        <v>0</v>
      </c>
      <c r="G104" s="166">
        <f>[2]!Table3[[#This Row],[Incentive Disbursements]]/'[2]1.) CLM Reference'!$B$5</f>
        <v>0</v>
      </c>
      <c r="H104" s="166" t="str">
        <f>IF(([2]!Table3[[#This Row],[Incentive Disbursements]]&gt;=0.5*[2]!Table3[[#This Row],[CLM $ Collected ]]),"YES",IF([2]!Table3[[#This Row],[Incentive Disbursements]]&lt;=1, "N/A", "NO"))</f>
        <v>N/A</v>
      </c>
      <c r="I104" s="166" t="str">
        <f t="shared" si="5"/>
        <v>NO</v>
      </c>
      <c r="J104" s="168">
        <v>255.44900000000001</v>
      </c>
      <c r="K104" s="169">
        <f>[2]!Table3[[#This Row],[CLM $ Collected ]]/'[2]1.) CLM Reference'!$B$4</f>
        <v>8.9090014534645754E-6</v>
      </c>
      <c r="L104" s="170">
        <v>0</v>
      </c>
      <c r="M104" s="169">
        <f>[2]!Table3[[#This Row],[Incentive Disbursements]]/'[2]1.) CLM Reference'!$B$5</f>
        <v>0</v>
      </c>
      <c r="N104" s="169" t="str">
        <f t="shared" si="3"/>
        <v>NO</v>
      </c>
      <c r="O104" s="168">
        <v>3.8083999999999998</v>
      </c>
      <c r="P104" s="171">
        <f>[2]!Table3[[#This Row],[CLM $ Collected ]]/'[2]1.) CLM Reference'!$B$4</f>
        <v>8.9090014534645754E-6</v>
      </c>
      <c r="Q104" s="170">
        <v>0</v>
      </c>
      <c r="R104" s="172">
        <f>[2]!Table3[[#This Row],[Incentive Disbursements]]/'[2]1.) CLM Reference'!$B$5</f>
        <v>0</v>
      </c>
      <c r="S104" t="str">
        <f t="shared" si="4"/>
        <v>NO</v>
      </c>
    </row>
    <row r="105" spans="1:19" ht="15.75" thickBot="1" x14ac:dyDescent="0.3">
      <c r="A105" s="163" t="s">
        <v>2033</v>
      </c>
      <c r="B105" s="16" t="s">
        <v>1998</v>
      </c>
      <c r="C105" s="164" t="s">
        <v>1774</v>
      </c>
      <c r="D105" s="165">
        <f>[2]!Table3[[#This Row],[Residential CLM $ Collected]]+[2]!Table3[[#This Row],[C&amp;I CLM $ Collected]]</f>
        <v>77396.962000000101</v>
      </c>
      <c r="E105" s="166">
        <f>[2]!Table3[[#This Row],[CLM $ Collected ]]/'[2]1.) CLM Reference'!$B$4</f>
        <v>2.6596334258992931E-3</v>
      </c>
      <c r="F105" s="167">
        <f>[2]!Table3[[#This Row],[Residential Incentive Disbursements]]+[2]!Table3[[#This Row],[C&amp;I Incentive Disbursements]]</f>
        <v>25362.32</v>
      </c>
      <c r="G105" s="166">
        <f>[2]!Table3[[#This Row],[Incentive Disbursements]]/'[2]1.) CLM Reference'!$B$5</f>
        <v>1.5095731301806297E-3</v>
      </c>
      <c r="H105" s="166" t="str">
        <f>IF(([2]!Table3[[#This Row],[Incentive Disbursements]]&gt;=0.5*[2]!Table3[[#This Row],[CLM $ Collected ]]),"YES",IF([2]!Table3[[#This Row],[Incentive Disbursements]]&lt;=1, "N/A", "NO"))</f>
        <v>NO</v>
      </c>
      <c r="I105" s="166" t="str">
        <f t="shared" si="5"/>
        <v>NO</v>
      </c>
      <c r="J105" s="168">
        <v>59251.9010000001</v>
      </c>
      <c r="K105" s="169">
        <f>[2]!Table3[[#This Row],[CLM $ Collected ]]/'[2]1.) CLM Reference'!$B$4</f>
        <v>2.6596334258992931E-3</v>
      </c>
      <c r="L105" s="170">
        <v>22394.32</v>
      </c>
      <c r="M105" s="169">
        <f>[2]!Table3[[#This Row],[Incentive Disbursements]]/'[2]1.) CLM Reference'!$B$5</f>
        <v>1.5095731301806297E-3</v>
      </c>
      <c r="N105" s="169" t="str">
        <f t="shared" si="3"/>
        <v>NO</v>
      </c>
      <c r="O105" s="168">
        <v>18145.061000000002</v>
      </c>
      <c r="P105" s="171">
        <f>[2]!Table3[[#This Row],[CLM $ Collected ]]/'[2]1.) CLM Reference'!$B$4</f>
        <v>2.6596334258992931E-3</v>
      </c>
      <c r="Q105" s="170">
        <v>2968</v>
      </c>
      <c r="R105" s="172">
        <f>[2]!Table3[[#This Row],[Incentive Disbursements]]/'[2]1.) CLM Reference'!$B$5</f>
        <v>1.5095731301806297E-3</v>
      </c>
      <c r="S105" t="str">
        <f t="shared" si="4"/>
        <v>NO</v>
      </c>
    </row>
    <row r="106" spans="1:19" ht="15.75" thickBot="1" x14ac:dyDescent="0.3">
      <c r="A106" s="163" t="s">
        <v>2034</v>
      </c>
      <c r="B106" s="16" t="s">
        <v>1998</v>
      </c>
      <c r="C106" s="164" t="s">
        <v>1774</v>
      </c>
      <c r="D106" s="165">
        <f>[2]!Table3[[#This Row],[Residential CLM $ Collected]]+[2]!Table3[[#This Row],[C&amp;I CLM $ Collected]]</f>
        <v>85393.182599999898</v>
      </c>
      <c r="E106" s="166">
        <f>[2]!Table3[[#This Row],[CLM $ Collected ]]/'[2]1.) CLM Reference'!$B$4</f>
        <v>2.9344118543939922E-3</v>
      </c>
      <c r="F106" s="167">
        <f>[2]!Table3[[#This Row],[Residential Incentive Disbursements]]+[2]!Table3[[#This Row],[C&amp;I Incentive Disbursements]]</f>
        <v>33661.599999999999</v>
      </c>
      <c r="G106" s="166">
        <f>[2]!Table3[[#This Row],[Incentive Disbursements]]/'[2]1.) CLM Reference'!$B$5</f>
        <v>2.0035488424910764E-3</v>
      </c>
      <c r="H106" s="166" t="str">
        <f>IF(([2]!Table3[[#This Row],[Incentive Disbursements]]&gt;=0.5*[2]!Table3[[#This Row],[CLM $ Collected ]]),"YES",IF([2]!Table3[[#This Row],[Incentive Disbursements]]&lt;=1, "N/A", "NO"))</f>
        <v>NO</v>
      </c>
      <c r="I106" s="166" t="str">
        <f t="shared" si="5"/>
        <v>NO</v>
      </c>
      <c r="J106" s="168">
        <v>57737.786099999903</v>
      </c>
      <c r="K106" s="169">
        <f>[2]!Table3[[#This Row],[CLM $ Collected ]]/'[2]1.) CLM Reference'!$B$4</f>
        <v>2.9344118543939922E-3</v>
      </c>
      <c r="L106" s="170">
        <v>32132.799999999999</v>
      </c>
      <c r="M106" s="169">
        <f>[2]!Table3[[#This Row],[Incentive Disbursements]]/'[2]1.) CLM Reference'!$B$5</f>
        <v>2.0035488424910764E-3</v>
      </c>
      <c r="N106" s="169" t="str">
        <f t="shared" si="3"/>
        <v>NO</v>
      </c>
      <c r="O106" s="168">
        <v>27655.396499999999</v>
      </c>
      <c r="P106" s="171">
        <f>[2]!Table3[[#This Row],[CLM $ Collected ]]/'[2]1.) CLM Reference'!$B$4</f>
        <v>2.9344118543939922E-3</v>
      </c>
      <c r="Q106" s="170">
        <v>1528.8</v>
      </c>
      <c r="R106" s="172">
        <f>[2]!Table3[[#This Row],[Incentive Disbursements]]/'[2]1.) CLM Reference'!$B$5</f>
        <v>2.0035488424910764E-3</v>
      </c>
      <c r="S106" t="str">
        <f t="shared" si="4"/>
        <v>NO</v>
      </c>
    </row>
    <row r="107" spans="1:19" ht="15.75" thickBot="1" x14ac:dyDescent="0.3">
      <c r="A107" s="163" t="s">
        <v>2035</v>
      </c>
      <c r="B107" s="16" t="s">
        <v>1974</v>
      </c>
      <c r="C107" s="164" t="s">
        <v>1774</v>
      </c>
      <c r="D107" s="165">
        <f>[2]!Table3[[#This Row],[Residential CLM $ Collected]]+[2]!Table3[[#This Row],[C&amp;I CLM $ Collected]]</f>
        <v>29.934999999999999</v>
      </c>
      <c r="E107" s="166">
        <f>[2]!Table3[[#This Row],[CLM $ Collected ]]/'[2]1.) CLM Reference'!$B$4</f>
        <v>1.0286725027307304E-6</v>
      </c>
      <c r="F107" s="167">
        <f>[2]!Table3[[#This Row],[Residential Incentive Disbursements]]+[2]!Table3[[#This Row],[C&amp;I Incentive Disbursements]]</f>
        <v>0</v>
      </c>
      <c r="G107" s="166">
        <f>[2]!Table3[[#This Row],[Incentive Disbursements]]/'[2]1.) CLM Reference'!$B$5</f>
        <v>0</v>
      </c>
      <c r="H107" s="166" t="str">
        <f>IF(([2]!Table3[[#This Row],[Incentive Disbursements]]&gt;=0.5*[2]!Table3[[#This Row],[CLM $ Collected ]]),"YES",IF([2]!Table3[[#This Row],[Incentive Disbursements]]&lt;=1, "N/A", "NO"))</f>
        <v>N/A</v>
      </c>
      <c r="I107" s="166" t="str">
        <f t="shared" si="5"/>
        <v>N/A</v>
      </c>
      <c r="J107" s="168">
        <v>0</v>
      </c>
      <c r="K107" s="169">
        <f>[2]!Table3[[#This Row],[CLM $ Collected ]]/'[2]1.) CLM Reference'!$B$4</f>
        <v>1.0286725027307304E-6</v>
      </c>
      <c r="L107" s="170">
        <v>0</v>
      </c>
      <c r="M107" s="169">
        <f>[2]!Table3[[#This Row],[Incentive Disbursements]]/'[2]1.) CLM Reference'!$B$5</f>
        <v>0</v>
      </c>
      <c r="N107" s="169" t="str">
        <f t="shared" si="3"/>
        <v>N/A</v>
      </c>
      <c r="O107" s="168">
        <v>29.934999999999999</v>
      </c>
      <c r="P107" s="171">
        <f>[2]!Table3[[#This Row],[CLM $ Collected ]]/'[2]1.) CLM Reference'!$B$4</f>
        <v>1.0286725027307304E-6</v>
      </c>
      <c r="Q107" s="170">
        <v>0</v>
      </c>
      <c r="R107" s="172">
        <f>[2]!Table3[[#This Row],[Incentive Disbursements]]/'[2]1.) CLM Reference'!$B$5</f>
        <v>0</v>
      </c>
      <c r="S107" t="str">
        <f t="shared" si="4"/>
        <v>N/A</v>
      </c>
    </row>
    <row r="108" spans="1:19" ht="15.75" thickBot="1" x14ac:dyDescent="0.3">
      <c r="A108" s="163" t="s">
        <v>2035</v>
      </c>
      <c r="B108" s="16" t="s">
        <v>1998</v>
      </c>
      <c r="C108" s="164" t="s">
        <v>1774</v>
      </c>
      <c r="D108" s="165">
        <f>[2]!Table3[[#This Row],[Residential CLM $ Collected]]+[2]!Table3[[#This Row],[C&amp;I CLM $ Collected]]</f>
        <v>165136.2267</v>
      </c>
      <c r="E108" s="166">
        <f>[2]!Table3[[#This Row],[CLM $ Collected ]]/'[2]1.) CLM Reference'!$B$4</f>
        <v>5.6746649611156925E-3</v>
      </c>
      <c r="F108" s="167">
        <f>[2]!Table3[[#This Row],[Residential Incentive Disbursements]]+[2]!Table3[[#This Row],[C&amp;I Incentive Disbursements]]</f>
        <v>36568.28</v>
      </c>
      <c r="G108" s="166">
        <f>[2]!Table3[[#This Row],[Incentive Disbursements]]/'[2]1.) CLM Reference'!$B$5</f>
        <v>2.1765553350372407E-3</v>
      </c>
      <c r="H108" s="166" t="str">
        <f>IF(([2]!Table3[[#This Row],[Incentive Disbursements]]&gt;=0.5*[2]!Table3[[#This Row],[CLM $ Collected ]]),"YES",IF([2]!Table3[[#This Row],[Incentive Disbursements]]&lt;=1, "N/A", "NO"))</f>
        <v>NO</v>
      </c>
      <c r="I108" s="166" t="str">
        <f t="shared" si="5"/>
        <v>NO</v>
      </c>
      <c r="J108" s="168">
        <v>78832.451199999996</v>
      </c>
      <c r="K108" s="169">
        <f>[2]!Table3[[#This Row],[CLM $ Collected ]]/'[2]1.) CLM Reference'!$B$4</f>
        <v>5.6746649611156925E-3</v>
      </c>
      <c r="L108" s="170">
        <v>18104.68</v>
      </c>
      <c r="M108" s="169">
        <f>[2]!Table3[[#This Row],[Incentive Disbursements]]/'[2]1.) CLM Reference'!$B$5</f>
        <v>2.1765553350372407E-3</v>
      </c>
      <c r="N108" s="169" t="str">
        <f t="shared" si="3"/>
        <v>NO</v>
      </c>
      <c r="O108" s="168">
        <v>86303.775500000003</v>
      </c>
      <c r="P108" s="171">
        <f>[2]!Table3[[#This Row],[CLM $ Collected ]]/'[2]1.) CLM Reference'!$B$4</f>
        <v>5.6746649611156925E-3</v>
      </c>
      <c r="Q108" s="170">
        <v>18463.599999999999</v>
      </c>
      <c r="R108" s="172">
        <f>[2]!Table3[[#This Row],[Incentive Disbursements]]/'[2]1.) CLM Reference'!$B$5</f>
        <v>2.1765553350372407E-3</v>
      </c>
      <c r="S108" t="str">
        <f t="shared" si="4"/>
        <v>NO</v>
      </c>
    </row>
    <row r="109" spans="1:19" ht="15.75" thickBot="1" x14ac:dyDescent="0.3">
      <c r="A109" s="163" t="s">
        <v>2036</v>
      </c>
      <c r="B109" s="16" t="s">
        <v>1974</v>
      </c>
      <c r="C109" s="164" t="s">
        <v>1774</v>
      </c>
      <c r="D109" s="165">
        <f>[2]!Table3[[#This Row],[Residential CLM $ Collected]]+[2]!Table3[[#This Row],[C&amp;I CLM $ Collected]]</f>
        <v>1.0708</v>
      </c>
      <c r="E109" s="166">
        <f>[2]!Table3[[#This Row],[CLM $ Collected ]]/'[2]1.) CLM Reference'!$B$4</f>
        <v>3.6796476229299019E-8</v>
      </c>
      <c r="F109" s="167">
        <f>[2]!Table3[[#This Row],[Residential Incentive Disbursements]]+[2]!Table3[[#This Row],[C&amp;I Incentive Disbursements]]</f>
        <v>0</v>
      </c>
      <c r="G109" s="166">
        <f>[2]!Table3[[#This Row],[Incentive Disbursements]]/'[2]1.) CLM Reference'!$B$5</f>
        <v>0</v>
      </c>
      <c r="H109" s="166" t="str">
        <f>IF(([2]!Table3[[#This Row],[Incentive Disbursements]]&gt;=0.5*[2]!Table3[[#This Row],[CLM $ Collected ]]),"YES",IF([2]!Table3[[#This Row],[Incentive Disbursements]]&lt;=1, "N/A", "NO"))</f>
        <v>N/A</v>
      </c>
      <c r="I109" s="166" t="str">
        <f t="shared" si="5"/>
        <v>N/A</v>
      </c>
      <c r="J109" s="168">
        <v>0</v>
      </c>
      <c r="K109" s="169">
        <f>[2]!Table3[[#This Row],[CLM $ Collected ]]/'[2]1.) CLM Reference'!$B$4</f>
        <v>3.6796476229299019E-8</v>
      </c>
      <c r="L109" s="170">
        <v>0</v>
      </c>
      <c r="M109" s="169">
        <f>[2]!Table3[[#This Row],[Incentive Disbursements]]/'[2]1.) CLM Reference'!$B$5</f>
        <v>0</v>
      </c>
      <c r="N109" s="169" t="str">
        <f t="shared" si="3"/>
        <v>N/A</v>
      </c>
      <c r="O109" s="168">
        <v>1.0708</v>
      </c>
      <c r="P109" s="171">
        <f>[2]!Table3[[#This Row],[CLM $ Collected ]]/'[2]1.) CLM Reference'!$B$4</f>
        <v>3.6796476229299019E-8</v>
      </c>
      <c r="Q109" s="170">
        <v>0</v>
      </c>
      <c r="R109" s="172">
        <f>[2]!Table3[[#This Row],[Incentive Disbursements]]/'[2]1.) CLM Reference'!$B$5</f>
        <v>0</v>
      </c>
      <c r="S109" t="str">
        <f t="shared" si="4"/>
        <v>N/A</v>
      </c>
    </row>
    <row r="110" spans="1:19" ht="15.75" thickBot="1" x14ac:dyDescent="0.3">
      <c r="A110" s="163" t="s">
        <v>2036</v>
      </c>
      <c r="B110" s="16" t="s">
        <v>1998</v>
      </c>
      <c r="C110" s="164" t="s">
        <v>1774</v>
      </c>
      <c r="D110" s="165">
        <f>[2]!Table3[[#This Row],[Residential CLM $ Collected]]+[2]!Table3[[#This Row],[C&amp;I CLM $ Collected]]</f>
        <v>108865.58459999991</v>
      </c>
      <c r="E110" s="166">
        <f>[2]!Table3[[#This Row],[CLM $ Collected ]]/'[2]1.) CLM Reference'!$B$4</f>
        <v>3.7410066267488215E-3</v>
      </c>
      <c r="F110" s="167">
        <f>[2]!Table3[[#This Row],[Residential Incentive Disbursements]]+[2]!Table3[[#This Row],[C&amp;I Incentive Disbursements]]</f>
        <v>18949.27</v>
      </c>
      <c r="G110" s="166">
        <f>[2]!Table3[[#This Row],[Incentive Disbursements]]/'[2]1.) CLM Reference'!$B$5</f>
        <v>1.127866410822744E-3</v>
      </c>
      <c r="H110" s="166" t="str">
        <f>IF(([2]!Table3[[#This Row],[Incentive Disbursements]]&gt;=0.5*[2]!Table3[[#This Row],[CLM $ Collected ]]),"YES",IF([2]!Table3[[#This Row],[Incentive Disbursements]]&lt;=1, "N/A", "NO"))</f>
        <v>NO</v>
      </c>
      <c r="I110" s="166" t="str">
        <f t="shared" si="5"/>
        <v>NO</v>
      </c>
      <c r="J110" s="168">
        <v>67513.527999999904</v>
      </c>
      <c r="K110" s="169">
        <f>[2]!Table3[[#This Row],[CLM $ Collected ]]/'[2]1.) CLM Reference'!$B$4</f>
        <v>3.7410066267488215E-3</v>
      </c>
      <c r="L110" s="170">
        <v>10850.27</v>
      </c>
      <c r="M110" s="169">
        <f>[2]!Table3[[#This Row],[Incentive Disbursements]]/'[2]1.) CLM Reference'!$B$5</f>
        <v>1.127866410822744E-3</v>
      </c>
      <c r="N110" s="169" t="str">
        <f t="shared" si="3"/>
        <v>NO</v>
      </c>
      <c r="O110" s="168">
        <v>41352.056600000004</v>
      </c>
      <c r="P110" s="171">
        <f>[2]!Table3[[#This Row],[CLM $ Collected ]]/'[2]1.) CLM Reference'!$B$4</f>
        <v>3.7410066267488215E-3</v>
      </c>
      <c r="Q110" s="170">
        <v>8099</v>
      </c>
      <c r="R110" s="172">
        <f>[2]!Table3[[#This Row],[Incentive Disbursements]]/'[2]1.) CLM Reference'!$B$5</f>
        <v>1.127866410822744E-3</v>
      </c>
      <c r="S110" t="str">
        <f t="shared" si="4"/>
        <v>NO</v>
      </c>
    </row>
    <row r="111" spans="1:19" ht="15.75" thickBot="1" x14ac:dyDescent="0.3">
      <c r="A111" s="163" t="s">
        <v>2037</v>
      </c>
      <c r="B111" s="16" t="s">
        <v>1998</v>
      </c>
      <c r="C111" s="164" t="s">
        <v>1774</v>
      </c>
      <c r="D111" s="165">
        <f>[2]!Table3[[#This Row],[Residential CLM $ Collected]]+[2]!Table3[[#This Row],[C&amp;I CLM $ Collected]]</f>
        <v>63605.251900000098</v>
      </c>
      <c r="E111" s="166">
        <f>[2]!Table3[[#This Row],[CLM $ Collected ]]/'[2]1.) CLM Reference'!$B$4</f>
        <v>2.1857014751558925E-3</v>
      </c>
      <c r="F111" s="167">
        <f>[2]!Table3[[#This Row],[Residential Incentive Disbursements]]+[2]!Table3[[#This Row],[C&amp;I Incentive Disbursements]]</f>
        <v>11195.38</v>
      </c>
      <c r="G111" s="166">
        <f>[2]!Table3[[#This Row],[Incentive Disbursements]]/'[2]1.) CLM Reference'!$B$5</f>
        <v>6.6635247998454467E-4</v>
      </c>
      <c r="H111" s="166" t="str">
        <f>IF(([2]!Table3[[#This Row],[Incentive Disbursements]]&gt;=0.5*[2]!Table3[[#This Row],[CLM $ Collected ]]),"YES",IF([2]!Table3[[#This Row],[Incentive Disbursements]]&lt;=1, "N/A", "NO"))</f>
        <v>NO</v>
      </c>
      <c r="I111" s="166" t="str">
        <f t="shared" si="5"/>
        <v>NO</v>
      </c>
      <c r="J111" s="168">
        <v>43535.777800000098</v>
      </c>
      <c r="K111" s="169">
        <f>[2]!Table3[[#This Row],[CLM $ Collected ]]/'[2]1.) CLM Reference'!$B$4</f>
        <v>2.1857014751558925E-3</v>
      </c>
      <c r="L111" s="170">
        <v>10265.379999999999</v>
      </c>
      <c r="M111" s="169">
        <f>[2]!Table3[[#This Row],[Incentive Disbursements]]/'[2]1.) CLM Reference'!$B$5</f>
        <v>6.6635247998454467E-4</v>
      </c>
      <c r="N111" s="169" t="str">
        <f t="shared" si="3"/>
        <v>NO</v>
      </c>
      <c r="O111" s="168">
        <v>20069.474099999999</v>
      </c>
      <c r="P111" s="171">
        <f>[2]!Table3[[#This Row],[CLM $ Collected ]]/'[2]1.) CLM Reference'!$B$4</f>
        <v>2.1857014751558925E-3</v>
      </c>
      <c r="Q111" s="170">
        <v>930</v>
      </c>
      <c r="R111" s="172">
        <f>[2]!Table3[[#This Row],[Incentive Disbursements]]/'[2]1.) CLM Reference'!$B$5</f>
        <v>6.6635247998454467E-4</v>
      </c>
      <c r="S111" t="str">
        <f t="shared" si="4"/>
        <v>NO</v>
      </c>
    </row>
    <row r="112" spans="1:19" ht="15.75" thickBot="1" x14ac:dyDescent="0.3">
      <c r="A112" s="163" t="s">
        <v>2038</v>
      </c>
      <c r="B112" s="16" t="s">
        <v>1998</v>
      </c>
      <c r="C112" s="164" t="s">
        <v>1774</v>
      </c>
      <c r="D112" s="165">
        <f>[2]!Table3[[#This Row],[Residential CLM $ Collected]]+[2]!Table3[[#This Row],[C&amp;I CLM $ Collected]]</f>
        <v>87244.379400000107</v>
      </c>
      <c r="E112" s="166">
        <f>[2]!Table3[[#This Row],[CLM $ Collected ]]/'[2]1.) CLM Reference'!$B$4</f>
        <v>2.9980255255248867E-3</v>
      </c>
      <c r="F112" s="167">
        <f>[2]!Table3[[#This Row],[Residential Incentive Disbursements]]+[2]!Table3[[#This Row],[C&amp;I Incentive Disbursements]]</f>
        <v>99105.439999999988</v>
      </c>
      <c r="G112" s="166">
        <f>[2]!Table3[[#This Row],[Incentive Disbursements]]/'[2]1.) CLM Reference'!$B$5</f>
        <v>5.8987864390453457E-3</v>
      </c>
      <c r="H112" s="166" t="str">
        <f>IF(([2]!Table3[[#This Row],[Incentive Disbursements]]&gt;=0.5*[2]!Table3[[#This Row],[CLM $ Collected ]]),"YES",IF([2]!Table3[[#This Row],[Incentive Disbursements]]&lt;=1, "N/A", "NO"))</f>
        <v>YES</v>
      </c>
      <c r="I112" s="166" t="str">
        <f t="shared" si="5"/>
        <v>YES</v>
      </c>
      <c r="J112" s="168">
        <v>36457.738700000104</v>
      </c>
      <c r="K112" s="169">
        <f>[2]!Table3[[#This Row],[CLM $ Collected ]]/'[2]1.) CLM Reference'!$B$4</f>
        <v>2.9980255255248867E-3</v>
      </c>
      <c r="L112" s="170">
        <v>3191.4</v>
      </c>
      <c r="M112" s="169">
        <f>[2]!Table3[[#This Row],[Incentive Disbursements]]/'[2]1.) CLM Reference'!$B$5</f>
        <v>5.8987864390453457E-3</v>
      </c>
      <c r="N112" s="169" t="str">
        <f t="shared" si="3"/>
        <v>YES</v>
      </c>
      <c r="O112" s="168">
        <v>50786.640700000004</v>
      </c>
      <c r="P112" s="171">
        <f>[2]!Table3[[#This Row],[CLM $ Collected ]]/'[2]1.) CLM Reference'!$B$4</f>
        <v>2.9980255255248867E-3</v>
      </c>
      <c r="Q112" s="170">
        <v>95914.04</v>
      </c>
      <c r="R112" s="172">
        <f>[2]!Table3[[#This Row],[Incentive Disbursements]]/'[2]1.) CLM Reference'!$B$5</f>
        <v>5.8987864390453457E-3</v>
      </c>
      <c r="S112" t="str">
        <f t="shared" si="4"/>
        <v>YES</v>
      </c>
    </row>
    <row r="113" spans="1:19" ht="15.75" thickBot="1" x14ac:dyDescent="0.3">
      <c r="A113" s="163" t="s">
        <v>2039</v>
      </c>
      <c r="B113" s="16" t="s">
        <v>2040</v>
      </c>
      <c r="C113" s="164" t="s">
        <v>1774</v>
      </c>
      <c r="D113" s="165">
        <f>[2]!Table3[[#This Row],[Residential CLM $ Collected]]+[2]!Table3[[#This Row],[C&amp;I CLM $ Collected]]</f>
        <v>4.7055999999999996</v>
      </c>
      <c r="E113" s="166">
        <f>[2]!Table3[[#This Row],[CLM $ Collected ]]/'[2]1.) CLM Reference'!$B$4</f>
        <v>1.6170106326539918E-7</v>
      </c>
      <c r="F113" s="167">
        <f>[2]!Table3[[#This Row],[Residential Incentive Disbursements]]+[2]!Table3[[#This Row],[C&amp;I Incentive Disbursements]]</f>
        <v>0</v>
      </c>
      <c r="G113" s="166">
        <f>[2]!Table3[[#This Row],[Incentive Disbursements]]/'[2]1.) CLM Reference'!$B$5</f>
        <v>0</v>
      </c>
      <c r="H113" s="166" t="str">
        <f>IF(([2]!Table3[[#This Row],[Incentive Disbursements]]&gt;=0.5*[2]!Table3[[#This Row],[CLM $ Collected ]]),"YES",IF([2]!Table3[[#This Row],[Incentive Disbursements]]&lt;=1, "N/A", "NO"))</f>
        <v>N/A</v>
      </c>
      <c r="I113" s="166" t="str">
        <f t="shared" si="5"/>
        <v>N/A</v>
      </c>
      <c r="J113" s="168">
        <v>0</v>
      </c>
      <c r="K113" s="169">
        <f>[2]!Table3[[#This Row],[CLM $ Collected ]]/'[2]1.) CLM Reference'!$B$4</f>
        <v>1.6170106326539918E-7</v>
      </c>
      <c r="L113" s="170">
        <v>0</v>
      </c>
      <c r="M113" s="169">
        <f>[2]!Table3[[#This Row],[Incentive Disbursements]]/'[2]1.) CLM Reference'!$B$5</f>
        <v>0</v>
      </c>
      <c r="N113" s="169" t="str">
        <f t="shared" si="3"/>
        <v>N/A</v>
      </c>
      <c r="O113" s="168">
        <v>4.7055999999999996</v>
      </c>
      <c r="P113" s="171">
        <f>[2]!Table3[[#This Row],[CLM $ Collected ]]/'[2]1.) CLM Reference'!$B$4</f>
        <v>1.6170106326539918E-7</v>
      </c>
      <c r="Q113" s="170">
        <v>0</v>
      </c>
      <c r="R113" s="172">
        <f>[2]!Table3[[#This Row],[Incentive Disbursements]]/'[2]1.) CLM Reference'!$B$5</f>
        <v>0</v>
      </c>
      <c r="S113" t="str">
        <f t="shared" si="4"/>
        <v>N/A</v>
      </c>
    </row>
    <row r="114" spans="1:19" ht="15.75" thickBot="1" x14ac:dyDescent="0.3">
      <c r="A114" s="163" t="s">
        <v>2039</v>
      </c>
      <c r="B114" s="16" t="s">
        <v>1998</v>
      </c>
      <c r="C114" s="164" t="s">
        <v>1774</v>
      </c>
      <c r="D114" s="165">
        <f>[2]!Table3[[#This Row],[Residential CLM $ Collected]]+[2]!Table3[[#This Row],[C&amp;I CLM $ Collected]]</f>
        <v>121063.7563999999</v>
      </c>
      <c r="E114" s="166">
        <f>[2]!Table3[[#This Row],[CLM $ Collected ]]/'[2]1.) CLM Reference'!$B$4</f>
        <v>4.1601789639542797E-3</v>
      </c>
      <c r="F114" s="167">
        <f>[2]!Table3[[#This Row],[Residential Incentive Disbursements]]+[2]!Table3[[#This Row],[C&amp;I Incentive Disbursements]]</f>
        <v>18364.759999999998</v>
      </c>
      <c r="G114" s="166">
        <f>[2]!Table3[[#This Row],[Incentive Disbursements]]/'[2]1.) CLM Reference'!$B$5</f>
        <v>1.0930761948518912E-3</v>
      </c>
      <c r="H114" s="166" t="str">
        <f>IF(([2]!Table3[[#This Row],[Incentive Disbursements]]&gt;=0.5*[2]!Table3[[#This Row],[CLM $ Collected ]]),"YES",IF([2]!Table3[[#This Row],[Incentive Disbursements]]&lt;=1, "N/A", "NO"))</f>
        <v>NO</v>
      </c>
      <c r="I114" s="166" t="str">
        <f t="shared" si="5"/>
        <v>NO</v>
      </c>
      <c r="J114" s="168">
        <v>81784.641399999906</v>
      </c>
      <c r="K114" s="169">
        <f>[2]!Table3[[#This Row],[CLM $ Collected ]]/'[2]1.) CLM Reference'!$B$4</f>
        <v>4.1601789639542797E-3</v>
      </c>
      <c r="L114" s="170">
        <v>18364.759999999998</v>
      </c>
      <c r="M114" s="169">
        <f>[2]!Table3[[#This Row],[Incentive Disbursements]]/'[2]1.) CLM Reference'!$B$5</f>
        <v>1.0930761948518912E-3</v>
      </c>
      <c r="N114" s="169" t="str">
        <f t="shared" si="3"/>
        <v>NO</v>
      </c>
      <c r="O114" s="168">
        <v>39279.114999999998</v>
      </c>
      <c r="P114" s="171">
        <f>[2]!Table3[[#This Row],[CLM $ Collected ]]/'[2]1.) CLM Reference'!$B$4</f>
        <v>4.1601789639542797E-3</v>
      </c>
      <c r="Q114" s="170">
        <v>0</v>
      </c>
      <c r="R114" s="172">
        <f>[2]!Table3[[#This Row],[Incentive Disbursements]]/'[2]1.) CLM Reference'!$B$5</f>
        <v>1.0930761948518912E-3</v>
      </c>
      <c r="S114" t="str">
        <f t="shared" si="4"/>
        <v>NO</v>
      </c>
    </row>
    <row r="115" spans="1:19" ht="15.75" thickBot="1" x14ac:dyDescent="0.3">
      <c r="A115" s="163" t="s">
        <v>2041</v>
      </c>
      <c r="B115" s="16" t="s">
        <v>1974</v>
      </c>
      <c r="C115" s="164" t="s">
        <v>1774</v>
      </c>
      <c r="D115" s="165">
        <f>[2]!Table3[[#This Row],[Residential CLM $ Collected]]+[2]!Table3[[#This Row],[C&amp;I CLM $ Collected]]</f>
        <v>10.1404</v>
      </c>
      <c r="E115" s="166">
        <f>[2]!Table3[[#This Row],[CLM $ Collected ]]/'[2]1.) CLM Reference'!$B$4</f>
        <v>3.4846001826259223E-7</v>
      </c>
      <c r="F115" s="167">
        <f>[2]!Table3[[#This Row],[Residential Incentive Disbursements]]+[2]!Table3[[#This Row],[C&amp;I Incentive Disbursements]]</f>
        <v>0</v>
      </c>
      <c r="G115" s="166">
        <f>[2]!Table3[[#This Row],[Incentive Disbursements]]/'[2]1.) CLM Reference'!$B$5</f>
        <v>0</v>
      </c>
      <c r="H115" s="166" t="str">
        <f>IF(([2]!Table3[[#This Row],[Incentive Disbursements]]&gt;=0.5*[2]!Table3[[#This Row],[CLM $ Collected ]]),"YES",IF([2]!Table3[[#This Row],[Incentive Disbursements]]&lt;=1, "N/A", "NO"))</f>
        <v>N/A</v>
      </c>
      <c r="I115" s="166" t="str">
        <f t="shared" si="5"/>
        <v>N/A</v>
      </c>
      <c r="J115" s="168">
        <v>0</v>
      </c>
      <c r="K115" s="169">
        <f>[2]!Table3[[#This Row],[CLM $ Collected ]]/'[2]1.) CLM Reference'!$B$4</f>
        <v>3.4846001826259223E-7</v>
      </c>
      <c r="L115" s="170">
        <v>0</v>
      </c>
      <c r="M115" s="169">
        <f>[2]!Table3[[#This Row],[Incentive Disbursements]]/'[2]1.) CLM Reference'!$B$5</f>
        <v>0</v>
      </c>
      <c r="N115" s="169" t="str">
        <f t="shared" si="3"/>
        <v>N/A</v>
      </c>
      <c r="O115" s="168">
        <v>10.1404</v>
      </c>
      <c r="P115" s="171">
        <f>[2]!Table3[[#This Row],[CLM $ Collected ]]/'[2]1.) CLM Reference'!$B$4</f>
        <v>3.4846001826259223E-7</v>
      </c>
      <c r="Q115" s="170">
        <v>0</v>
      </c>
      <c r="R115" s="172">
        <f>[2]!Table3[[#This Row],[Incentive Disbursements]]/'[2]1.) CLM Reference'!$B$5</f>
        <v>0</v>
      </c>
      <c r="S115" t="str">
        <f t="shared" si="4"/>
        <v>N/A</v>
      </c>
    </row>
    <row r="116" spans="1:19" ht="15.75" thickBot="1" x14ac:dyDescent="0.3">
      <c r="A116" s="163" t="s">
        <v>2041</v>
      </c>
      <c r="B116" s="16" t="s">
        <v>1998</v>
      </c>
      <c r="C116" s="164" t="s">
        <v>1774</v>
      </c>
      <c r="D116" s="165">
        <f>[2]!Table3[[#This Row],[Residential CLM $ Collected]]+[2]!Table3[[#This Row],[C&amp;I CLM $ Collected]]</f>
        <v>99349.360500000097</v>
      </c>
      <c r="E116" s="166">
        <f>[2]!Table3[[#This Row],[CLM $ Collected ]]/'[2]1.) CLM Reference'!$B$4</f>
        <v>3.4139955005923722E-3</v>
      </c>
      <c r="F116" s="167">
        <f>[2]!Table3[[#This Row],[Residential Incentive Disbursements]]+[2]!Table3[[#This Row],[C&amp;I Incentive Disbursements]]</f>
        <v>57893.05</v>
      </c>
      <c r="G116" s="166">
        <f>[2]!Table3[[#This Row],[Incentive Disbursements]]/'[2]1.) CLM Reference'!$B$5</f>
        <v>3.4458122405286152E-3</v>
      </c>
      <c r="H116" s="166" t="str">
        <f>IF(([2]!Table3[[#This Row],[Incentive Disbursements]]&gt;=0.5*[2]!Table3[[#This Row],[CLM $ Collected ]]),"YES",IF([2]!Table3[[#This Row],[Incentive Disbursements]]&lt;=1, "N/A", "NO"))</f>
        <v>YES</v>
      </c>
      <c r="I116" s="166" t="str">
        <f t="shared" si="5"/>
        <v>YES</v>
      </c>
      <c r="J116" s="168">
        <v>79381.614400000093</v>
      </c>
      <c r="K116" s="169">
        <f>[2]!Table3[[#This Row],[CLM $ Collected ]]/'[2]1.) CLM Reference'!$B$4</f>
        <v>3.4139955005923722E-3</v>
      </c>
      <c r="L116" s="170">
        <v>46203.07</v>
      </c>
      <c r="M116" s="169">
        <f>[2]!Table3[[#This Row],[Incentive Disbursements]]/'[2]1.) CLM Reference'!$B$5</f>
        <v>3.4458122405286152E-3</v>
      </c>
      <c r="N116" s="169" t="str">
        <f t="shared" si="3"/>
        <v>YES</v>
      </c>
      <c r="O116" s="168">
        <v>19967.7461</v>
      </c>
      <c r="P116" s="171">
        <f>[2]!Table3[[#This Row],[CLM $ Collected ]]/'[2]1.) CLM Reference'!$B$4</f>
        <v>3.4139955005923722E-3</v>
      </c>
      <c r="Q116" s="170">
        <v>11689.98</v>
      </c>
      <c r="R116" s="172">
        <f>[2]!Table3[[#This Row],[Incentive Disbursements]]/'[2]1.) CLM Reference'!$B$5</f>
        <v>3.4458122405286152E-3</v>
      </c>
      <c r="S116" t="str">
        <f t="shared" si="4"/>
        <v>YES</v>
      </c>
    </row>
    <row r="117" spans="1:19" ht="15.75" thickBot="1" x14ac:dyDescent="0.3">
      <c r="A117" s="163" t="s">
        <v>2042</v>
      </c>
      <c r="B117" s="16" t="s">
        <v>1974</v>
      </c>
      <c r="C117" s="164" t="s">
        <v>1774</v>
      </c>
      <c r="D117" s="165">
        <f>[2]!Table3[[#This Row],[Residential CLM $ Collected]]+[2]!Table3[[#This Row],[C&amp;I CLM $ Collected]]</f>
        <v>201.1875</v>
      </c>
      <c r="E117" s="166">
        <f>[2]!Table3[[#This Row],[CLM $ Collected ]]/'[2]1.) CLM Reference'!$B$4</f>
        <v>6.9135142523179825E-6</v>
      </c>
      <c r="F117" s="167">
        <f>[2]!Table3[[#This Row],[Residential Incentive Disbursements]]+[2]!Table3[[#This Row],[C&amp;I Incentive Disbursements]]</f>
        <v>1039.02</v>
      </c>
      <c r="G117" s="166">
        <f>[2]!Table3[[#This Row],[Incentive Disbursements]]/'[2]1.) CLM Reference'!$B$5</f>
        <v>6.1842791736729043E-5</v>
      </c>
      <c r="H117" s="166" t="str">
        <f>IF(([2]!Table3[[#This Row],[Incentive Disbursements]]&gt;=0.5*[2]!Table3[[#This Row],[CLM $ Collected ]]),"YES",IF([2]!Table3[[#This Row],[Incentive Disbursements]]&lt;=1, "N/A", "NO"))</f>
        <v>YES</v>
      </c>
      <c r="I117" s="166" t="str">
        <f t="shared" si="5"/>
        <v>YES</v>
      </c>
      <c r="J117" s="168">
        <v>71.845299999999995</v>
      </c>
      <c r="K117" s="169">
        <f>[2]!Table3[[#This Row],[CLM $ Collected ]]/'[2]1.) CLM Reference'!$B$4</f>
        <v>6.9135142523179825E-6</v>
      </c>
      <c r="L117" s="170">
        <v>0</v>
      </c>
      <c r="M117" s="169">
        <f>[2]!Table3[[#This Row],[Incentive Disbursements]]/'[2]1.) CLM Reference'!$B$5</f>
        <v>6.1842791736729043E-5</v>
      </c>
      <c r="N117" s="169" t="str">
        <f t="shared" si="3"/>
        <v>YES</v>
      </c>
      <c r="O117" s="168">
        <v>129.34219999999999</v>
      </c>
      <c r="P117" s="171">
        <f>[2]!Table3[[#This Row],[CLM $ Collected ]]/'[2]1.) CLM Reference'!$B$4</f>
        <v>6.9135142523179825E-6</v>
      </c>
      <c r="Q117" s="170">
        <v>1039.02</v>
      </c>
      <c r="R117" s="172">
        <f>[2]!Table3[[#This Row],[Incentive Disbursements]]/'[2]1.) CLM Reference'!$B$5</f>
        <v>6.1842791736729043E-5</v>
      </c>
      <c r="S117" t="str">
        <f t="shared" si="4"/>
        <v>YES</v>
      </c>
    </row>
    <row r="118" spans="1:19" ht="15.75" thickBot="1" x14ac:dyDescent="0.3">
      <c r="A118" s="163" t="s">
        <v>2042</v>
      </c>
      <c r="B118" s="16" t="s">
        <v>1998</v>
      </c>
      <c r="C118" s="164" t="s">
        <v>1774</v>
      </c>
      <c r="D118" s="165">
        <f>[2]!Table3[[#This Row],[Residential CLM $ Collected]]+[2]!Table3[[#This Row],[C&amp;I CLM $ Collected]]</f>
        <v>73983.143899999894</v>
      </c>
      <c r="E118" s="166">
        <f>[2]!Table3[[#This Row],[CLM $ Collected ]]/'[2]1.) CLM Reference'!$B$4</f>
        <v>2.5423225587272642E-3</v>
      </c>
      <c r="F118" s="167">
        <f>[2]!Table3[[#This Row],[Residential Incentive Disbursements]]+[2]!Table3[[#This Row],[C&amp;I Incentive Disbursements]]</f>
        <v>32052.07</v>
      </c>
      <c r="G118" s="166">
        <f>[2]!Table3[[#This Row],[Incentive Disbursements]]/'[2]1.) CLM Reference'!$B$5</f>
        <v>1.9077491191132614E-3</v>
      </c>
      <c r="H118" s="166" t="str">
        <f>IF(([2]!Table3[[#This Row],[Incentive Disbursements]]&gt;=0.5*[2]!Table3[[#This Row],[CLM $ Collected ]]),"YES",IF([2]!Table3[[#This Row],[Incentive Disbursements]]&lt;=1, "N/A", "NO"))</f>
        <v>NO</v>
      </c>
      <c r="I118" s="166" t="str">
        <f t="shared" si="5"/>
        <v>NO</v>
      </c>
      <c r="J118" s="168">
        <v>69046.922199999899</v>
      </c>
      <c r="K118" s="169">
        <f>[2]!Table3[[#This Row],[CLM $ Collected ]]/'[2]1.) CLM Reference'!$B$4</f>
        <v>2.5423225587272642E-3</v>
      </c>
      <c r="L118" s="170">
        <v>32052.07</v>
      </c>
      <c r="M118" s="169">
        <f>[2]!Table3[[#This Row],[Incentive Disbursements]]/'[2]1.) CLM Reference'!$B$5</f>
        <v>1.9077491191132614E-3</v>
      </c>
      <c r="N118" s="169" t="str">
        <f t="shared" si="3"/>
        <v>NO</v>
      </c>
      <c r="O118" s="168">
        <v>4936.2217000000001</v>
      </c>
      <c r="P118" s="171">
        <f>[2]!Table3[[#This Row],[CLM $ Collected ]]/'[2]1.) CLM Reference'!$B$4</f>
        <v>2.5423225587272642E-3</v>
      </c>
      <c r="Q118" s="170">
        <v>0</v>
      </c>
      <c r="R118" s="172">
        <f>[2]!Table3[[#This Row],[Incentive Disbursements]]/'[2]1.) CLM Reference'!$B$5</f>
        <v>1.9077491191132614E-3</v>
      </c>
      <c r="S118" t="str">
        <f t="shared" si="4"/>
        <v>NO</v>
      </c>
    </row>
    <row r="119" spans="1:19" ht="15.75" thickBot="1" x14ac:dyDescent="0.3">
      <c r="A119" s="163" t="s">
        <v>2043</v>
      </c>
      <c r="B119" s="16" t="s">
        <v>1998</v>
      </c>
      <c r="C119" s="164" t="s">
        <v>1774</v>
      </c>
      <c r="D119" s="165">
        <f>[2]!Table3[[#This Row],[Residential CLM $ Collected]]+[2]!Table3[[#This Row],[C&amp;I CLM $ Collected]]</f>
        <v>100324.87719999999</v>
      </c>
      <c r="E119" s="166">
        <f>[2]!Table3[[#This Row],[CLM $ Collected ]]/'[2]1.) CLM Reference'!$B$4</f>
        <v>3.4475177055445861E-3</v>
      </c>
      <c r="F119" s="167">
        <f>[2]!Table3[[#This Row],[Residential Incentive Disbursements]]+[2]!Table3[[#This Row],[C&amp;I Incentive Disbursements]]</f>
        <v>43808.35</v>
      </c>
      <c r="G119" s="166">
        <f>[2]!Table3[[#This Row],[Incentive Disbursements]]/'[2]1.) CLM Reference'!$B$5</f>
        <v>2.6074865405668166E-3</v>
      </c>
      <c r="H119" s="166" t="str">
        <f>IF(([2]!Table3[[#This Row],[Incentive Disbursements]]&gt;=0.5*[2]!Table3[[#This Row],[CLM $ Collected ]]),"YES",IF([2]!Table3[[#This Row],[Incentive Disbursements]]&lt;=1, "N/A", "NO"))</f>
        <v>NO</v>
      </c>
      <c r="I119" s="166" t="str">
        <f t="shared" si="5"/>
        <v>NO</v>
      </c>
      <c r="J119" s="168">
        <v>77966.711299999995</v>
      </c>
      <c r="K119" s="169">
        <f>[2]!Table3[[#This Row],[CLM $ Collected ]]/'[2]1.) CLM Reference'!$B$4</f>
        <v>3.4475177055445861E-3</v>
      </c>
      <c r="L119" s="170">
        <v>38688.35</v>
      </c>
      <c r="M119" s="169">
        <f>[2]!Table3[[#This Row],[Incentive Disbursements]]/'[2]1.) CLM Reference'!$B$5</f>
        <v>2.6074865405668166E-3</v>
      </c>
      <c r="N119" s="169" t="str">
        <f t="shared" si="3"/>
        <v>NO</v>
      </c>
      <c r="O119" s="168">
        <v>22358.1659</v>
      </c>
      <c r="P119" s="171">
        <f>[2]!Table3[[#This Row],[CLM $ Collected ]]/'[2]1.) CLM Reference'!$B$4</f>
        <v>3.4475177055445861E-3</v>
      </c>
      <c r="Q119" s="170">
        <v>5120</v>
      </c>
      <c r="R119" s="172">
        <f>[2]!Table3[[#This Row],[Incentive Disbursements]]/'[2]1.) CLM Reference'!$B$5</f>
        <v>2.6074865405668166E-3</v>
      </c>
      <c r="S119" t="str">
        <f t="shared" si="4"/>
        <v>NO</v>
      </c>
    </row>
    <row r="120" spans="1:19" ht="15.75" thickBot="1" x14ac:dyDescent="0.3">
      <c r="A120" s="163" t="s">
        <v>2043</v>
      </c>
      <c r="B120" s="16" t="s">
        <v>1976</v>
      </c>
      <c r="C120" s="164" t="s">
        <v>1774</v>
      </c>
      <c r="D120" s="165">
        <f>[2]!Table3[[#This Row],[Residential CLM $ Collected]]+[2]!Table3[[#This Row],[C&amp;I CLM $ Collected]]</f>
        <v>354.03429999999997</v>
      </c>
      <c r="E120" s="166">
        <f>[2]!Table3[[#This Row],[CLM $ Collected ]]/'[2]1.) CLM Reference'!$B$4</f>
        <v>1.2165871035026631E-5</v>
      </c>
      <c r="F120" s="167">
        <f>[2]!Table3[[#This Row],[Residential Incentive Disbursements]]+[2]!Table3[[#This Row],[C&amp;I Incentive Disbursements]]</f>
        <v>302.25</v>
      </c>
      <c r="G120" s="166">
        <f>[2]!Table3[[#This Row],[Incentive Disbursements]]/'[2]1.) CLM Reference'!$B$5</f>
        <v>1.799001347657057E-5</v>
      </c>
      <c r="H120" s="166" t="str">
        <f>IF(([2]!Table3[[#This Row],[Incentive Disbursements]]&gt;=0.5*[2]!Table3[[#This Row],[CLM $ Collected ]]),"YES",IF([2]!Table3[[#This Row],[Incentive Disbursements]]&lt;=1, "N/A", "NO"))</f>
        <v>YES</v>
      </c>
      <c r="I120" s="166" t="str">
        <f t="shared" si="5"/>
        <v>YES</v>
      </c>
      <c r="J120" s="168">
        <v>354.03429999999997</v>
      </c>
      <c r="K120" s="169">
        <f>[2]!Table3[[#This Row],[CLM $ Collected ]]/'[2]1.) CLM Reference'!$B$4</f>
        <v>1.2165871035026631E-5</v>
      </c>
      <c r="L120" s="170">
        <v>302.25</v>
      </c>
      <c r="M120" s="169">
        <f>[2]!Table3[[#This Row],[Incentive Disbursements]]/'[2]1.) CLM Reference'!$B$5</f>
        <v>1.799001347657057E-5</v>
      </c>
      <c r="N120" s="169" t="str">
        <f t="shared" si="3"/>
        <v>YES</v>
      </c>
      <c r="O120" s="168">
        <v>0</v>
      </c>
      <c r="P120" s="171">
        <f>[2]!Table3[[#This Row],[CLM $ Collected ]]/'[2]1.) CLM Reference'!$B$4</f>
        <v>1.2165871035026631E-5</v>
      </c>
      <c r="Q120" s="170">
        <v>0</v>
      </c>
      <c r="R120" s="172">
        <f>[2]!Table3[[#This Row],[Incentive Disbursements]]/'[2]1.) CLM Reference'!$B$5</f>
        <v>1.799001347657057E-5</v>
      </c>
      <c r="S120" t="str">
        <f t="shared" si="4"/>
        <v>YES</v>
      </c>
    </row>
    <row r="121" spans="1:19" ht="15.75" thickBot="1" x14ac:dyDescent="0.3">
      <c r="A121" s="163" t="s">
        <v>2044</v>
      </c>
      <c r="B121" s="16" t="s">
        <v>1974</v>
      </c>
      <c r="C121" s="164" t="s">
        <v>1774</v>
      </c>
      <c r="D121" s="165">
        <f>[2]!Table3[[#This Row],[Residential CLM $ Collected]]+[2]!Table3[[#This Row],[C&amp;I CLM $ Collected]]</f>
        <v>876.92470000000003</v>
      </c>
      <c r="E121" s="166">
        <f>[2]!Table3[[#This Row],[CLM $ Collected ]]/'[2]1.) CLM Reference'!$B$4</f>
        <v>3.013423503776165E-5</v>
      </c>
      <c r="F121" s="167">
        <f>[2]!Table3[[#This Row],[Residential Incentive Disbursements]]+[2]!Table3[[#This Row],[C&amp;I Incentive Disbursements]]</f>
        <v>0</v>
      </c>
      <c r="G121" s="166">
        <f>[2]!Table3[[#This Row],[Incentive Disbursements]]/'[2]1.) CLM Reference'!$B$5</f>
        <v>0</v>
      </c>
      <c r="H121" s="166" t="str">
        <f>IF(([2]!Table3[[#This Row],[Incentive Disbursements]]&gt;=0.5*[2]!Table3[[#This Row],[CLM $ Collected ]]),"YES",IF([2]!Table3[[#This Row],[Incentive Disbursements]]&lt;=1, "N/A", "NO"))</f>
        <v>N/A</v>
      </c>
      <c r="I121" s="166" t="str">
        <f t="shared" si="5"/>
        <v>NO</v>
      </c>
      <c r="J121" s="168">
        <v>120.8455</v>
      </c>
      <c r="K121" s="169">
        <f>[2]!Table3[[#This Row],[CLM $ Collected ]]/'[2]1.) CLM Reference'!$B$4</f>
        <v>3.013423503776165E-5</v>
      </c>
      <c r="L121" s="170">
        <v>0</v>
      </c>
      <c r="M121" s="169">
        <f>[2]!Table3[[#This Row],[Incentive Disbursements]]/'[2]1.) CLM Reference'!$B$5</f>
        <v>0</v>
      </c>
      <c r="N121" s="169" t="str">
        <f t="shared" si="3"/>
        <v>NO</v>
      </c>
      <c r="O121" s="168">
        <v>756.07920000000001</v>
      </c>
      <c r="P121" s="171">
        <f>[2]!Table3[[#This Row],[CLM $ Collected ]]/'[2]1.) CLM Reference'!$B$4</f>
        <v>3.013423503776165E-5</v>
      </c>
      <c r="Q121" s="170">
        <v>0</v>
      </c>
      <c r="R121" s="172">
        <f>[2]!Table3[[#This Row],[Incentive Disbursements]]/'[2]1.) CLM Reference'!$B$5</f>
        <v>0</v>
      </c>
      <c r="S121" t="str">
        <f t="shared" si="4"/>
        <v>NO</v>
      </c>
    </row>
    <row r="122" spans="1:19" ht="15.75" thickBot="1" x14ac:dyDescent="0.3">
      <c r="A122" s="163" t="s">
        <v>2044</v>
      </c>
      <c r="B122" s="16" t="s">
        <v>1998</v>
      </c>
      <c r="C122" s="164" t="s">
        <v>1774</v>
      </c>
      <c r="D122" s="165">
        <f>[2]!Table3[[#This Row],[Residential CLM $ Collected]]+[2]!Table3[[#This Row],[C&amp;I CLM $ Collected]]</f>
        <v>120023.7007</v>
      </c>
      <c r="E122" s="166">
        <f>[2]!Table3[[#This Row],[CLM $ Collected ]]/'[2]1.) CLM Reference'!$B$4</f>
        <v>4.1244389706388213E-3</v>
      </c>
      <c r="F122" s="167">
        <f>[2]!Table3[[#This Row],[Residential Incentive Disbursements]]+[2]!Table3[[#This Row],[C&amp;I Incentive Disbursements]]</f>
        <v>48139.41</v>
      </c>
      <c r="G122" s="166">
        <f>[2]!Table3[[#This Row],[Incentive Disbursements]]/'[2]1.) CLM Reference'!$B$5</f>
        <v>2.8652725712296316E-3</v>
      </c>
      <c r="H122" s="166" t="str">
        <f>IF(([2]!Table3[[#This Row],[Incentive Disbursements]]&gt;=0.5*[2]!Table3[[#This Row],[CLM $ Collected ]]),"YES",IF([2]!Table3[[#This Row],[Incentive Disbursements]]&lt;=1, "N/A", "NO"))</f>
        <v>NO</v>
      </c>
      <c r="I122" s="166" t="str">
        <f t="shared" si="5"/>
        <v>NO</v>
      </c>
      <c r="J122" s="168">
        <v>102590.0885</v>
      </c>
      <c r="K122" s="169">
        <f>[2]!Table3[[#This Row],[CLM $ Collected ]]/'[2]1.) CLM Reference'!$B$4</f>
        <v>4.1244389706388213E-3</v>
      </c>
      <c r="L122" s="170">
        <v>41624.550000000003</v>
      </c>
      <c r="M122" s="169">
        <f>[2]!Table3[[#This Row],[Incentive Disbursements]]/'[2]1.) CLM Reference'!$B$5</f>
        <v>2.8652725712296316E-3</v>
      </c>
      <c r="N122" s="169" t="str">
        <f t="shared" si="3"/>
        <v>NO</v>
      </c>
      <c r="O122" s="168">
        <v>17433.6122</v>
      </c>
      <c r="P122" s="171">
        <f>[2]!Table3[[#This Row],[CLM $ Collected ]]/'[2]1.) CLM Reference'!$B$4</f>
        <v>4.1244389706388213E-3</v>
      </c>
      <c r="Q122" s="170">
        <v>6514.86</v>
      </c>
      <c r="R122" s="172">
        <f>[2]!Table3[[#This Row],[Incentive Disbursements]]/'[2]1.) CLM Reference'!$B$5</f>
        <v>2.8652725712296316E-3</v>
      </c>
      <c r="S122" t="str">
        <f t="shared" si="4"/>
        <v>NO</v>
      </c>
    </row>
    <row r="123" spans="1:19" ht="15.75" thickBot="1" x14ac:dyDescent="0.3">
      <c r="A123" s="163" t="s">
        <v>2045</v>
      </c>
      <c r="B123" s="16" t="s">
        <v>1998</v>
      </c>
      <c r="C123" s="164" t="s">
        <v>1774</v>
      </c>
      <c r="D123" s="165">
        <f>[2]!Table3[[#This Row],[Residential CLM $ Collected]]+[2]!Table3[[#This Row],[C&amp;I CLM $ Collected]]</f>
        <v>113193.0867</v>
      </c>
      <c r="E123" s="166">
        <f>[2]!Table3[[#This Row],[CLM $ Collected ]]/'[2]1.) CLM Reference'!$B$4</f>
        <v>3.8897149085520477E-3</v>
      </c>
      <c r="F123" s="167">
        <f>[2]!Table3[[#This Row],[Residential Incentive Disbursements]]+[2]!Table3[[#This Row],[C&amp;I Incentive Disbursements]]</f>
        <v>21977.66</v>
      </c>
      <c r="G123" s="166">
        <f>[2]!Table3[[#This Row],[Incentive Disbursements]]/'[2]1.) CLM Reference'!$B$5</f>
        <v>1.3081171202100445E-3</v>
      </c>
      <c r="H123" s="166" t="str">
        <f>IF(([2]!Table3[[#This Row],[Incentive Disbursements]]&gt;=0.5*[2]!Table3[[#This Row],[CLM $ Collected ]]),"YES",IF([2]!Table3[[#This Row],[Incentive Disbursements]]&lt;=1, "N/A", "NO"))</f>
        <v>NO</v>
      </c>
      <c r="I123" s="166" t="str">
        <f t="shared" si="5"/>
        <v>NO</v>
      </c>
      <c r="J123" s="168">
        <v>100014.4032</v>
      </c>
      <c r="K123" s="169">
        <f>[2]!Table3[[#This Row],[CLM $ Collected ]]/'[2]1.) CLM Reference'!$B$4</f>
        <v>3.8897149085520477E-3</v>
      </c>
      <c r="L123" s="170">
        <v>16907.099999999999</v>
      </c>
      <c r="M123" s="169">
        <f>[2]!Table3[[#This Row],[Incentive Disbursements]]/'[2]1.) CLM Reference'!$B$5</f>
        <v>1.3081171202100445E-3</v>
      </c>
      <c r="N123" s="169" t="str">
        <f t="shared" si="3"/>
        <v>NO</v>
      </c>
      <c r="O123" s="168">
        <v>13178.683499999999</v>
      </c>
      <c r="P123" s="171">
        <f>[2]!Table3[[#This Row],[CLM $ Collected ]]/'[2]1.) CLM Reference'!$B$4</f>
        <v>3.8897149085520477E-3</v>
      </c>
      <c r="Q123" s="170">
        <v>5070.5600000000004</v>
      </c>
      <c r="R123" s="172">
        <f>[2]!Table3[[#This Row],[Incentive Disbursements]]/'[2]1.) CLM Reference'!$B$5</f>
        <v>1.3081171202100445E-3</v>
      </c>
      <c r="S123" t="str">
        <f t="shared" si="4"/>
        <v>NO</v>
      </c>
    </row>
    <row r="124" spans="1:19" ht="15.75" thickBot="1" x14ac:dyDescent="0.3">
      <c r="A124" s="163" t="s">
        <v>2046</v>
      </c>
      <c r="B124" s="16" t="s">
        <v>1975</v>
      </c>
      <c r="C124" s="164" t="s">
        <v>1774</v>
      </c>
      <c r="D124" s="165">
        <f>[2]!Table3[[#This Row],[Residential CLM $ Collected]]+[2]!Table3[[#This Row],[C&amp;I CLM $ Collected]]</f>
        <v>462.76580000000001</v>
      </c>
      <c r="E124" s="166">
        <f>[2]!Table3[[#This Row],[CLM $ Collected ]]/'[2]1.) CLM Reference'!$B$4</f>
        <v>1.5902270040560837E-5</v>
      </c>
      <c r="F124" s="167">
        <f>[2]!Table3[[#This Row],[Residential Incentive Disbursements]]+[2]!Table3[[#This Row],[C&amp;I Incentive Disbursements]]</f>
        <v>0</v>
      </c>
      <c r="G124" s="166">
        <f>[2]!Table3[[#This Row],[Incentive Disbursements]]/'[2]1.) CLM Reference'!$B$5</f>
        <v>0</v>
      </c>
      <c r="H124" s="166" t="str">
        <f>IF(([2]!Table3[[#This Row],[Incentive Disbursements]]&gt;=0.5*[2]!Table3[[#This Row],[CLM $ Collected ]]),"YES",IF([2]!Table3[[#This Row],[Incentive Disbursements]]&lt;=1, "N/A", "NO"))</f>
        <v>N/A</v>
      </c>
      <c r="I124" s="166" t="str">
        <f t="shared" si="5"/>
        <v>NO</v>
      </c>
      <c r="J124" s="168">
        <v>462.76580000000001</v>
      </c>
      <c r="K124" s="169">
        <f>[2]!Table3[[#This Row],[CLM $ Collected ]]/'[2]1.) CLM Reference'!$B$4</f>
        <v>1.5902270040560837E-5</v>
      </c>
      <c r="L124" s="170">
        <v>0</v>
      </c>
      <c r="M124" s="169">
        <f>[2]!Table3[[#This Row],[Incentive Disbursements]]/'[2]1.) CLM Reference'!$B$5</f>
        <v>0</v>
      </c>
      <c r="N124" s="169" t="str">
        <f t="shared" si="3"/>
        <v>NO</v>
      </c>
      <c r="O124" s="168">
        <v>0</v>
      </c>
      <c r="P124" s="171">
        <f>[2]!Table3[[#This Row],[CLM $ Collected ]]/'[2]1.) CLM Reference'!$B$4</f>
        <v>1.5902270040560837E-5</v>
      </c>
      <c r="Q124" s="170">
        <v>0</v>
      </c>
      <c r="R124" s="172">
        <f>[2]!Table3[[#This Row],[Incentive Disbursements]]/'[2]1.) CLM Reference'!$B$5</f>
        <v>0</v>
      </c>
      <c r="S124" t="str">
        <f t="shared" si="4"/>
        <v>NO</v>
      </c>
    </row>
    <row r="125" spans="1:19" ht="15.75" thickBot="1" x14ac:dyDescent="0.3">
      <c r="A125" s="163" t="s">
        <v>2046</v>
      </c>
      <c r="B125" s="16" t="s">
        <v>1976</v>
      </c>
      <c r="C125" s="164" t="s">
        <v>1774</v>
      </c>
      <c r="D125" s="165">
        <f>[2]!Table3[[#This Row],[Residential CLM $ Collected]]+[2]!Table3[[#This Row],[C&amp;I CLM $ Collected]]</f>
        <v>86625.2886</v>
      </c>
      <c r="E125" s="166">
        <f>[2]!Table3[[#This Row],[CLM $ Collected ]]/'[2]1.) CLM Reference'!$B$4</f>
        <v>2.9767513754445901E-3</v>
      </c>
      <c r="F125" s="167">
        <f>[2]!Table3[[#This Row],[Residential Incentive Disbursements]]+[2]!Table3[[#This Row],[C&amp;I Incentive Disbursements]]</f>
        <v>15400.41</v>
      </c>
      <c r="G125" s="166">
        <f>[2]!Table3[[#This Row],[Incentive Disbursements]]/'[2]1.) CLM Reference'!$B$5</f>
        <v>9.1663716607018092E-4</v>
      </c>
      <c r="H125" s="166" t="str">
        <f>IF(([2]!Table3[[#This Row],[Incentive Disbursements]]&gt;=0.5*[2]!Table3[[#This Row],[CLM $ Collected ]]),"YES",IF([2]!Table3[[#This Row],[Incentive Disbursements]]&lt;=1, "N/A", "NO"))</f>
        <v>NO</v>
      </c>
      <c r="I125" s="166" t="str">
        <f t="shared" si="5"/>
        <v>NO</v>
      </c>
      <c r="J125" s="168">
        <v>71254.085099999997</v>
      </c>
      <c r="K125" s="169">
        <f>[2]!Table3[[#This Row],[CLM $ Collected ]]/'[2]1.) CLM Reference'!$B$4</f>
        <v>2.9767513754445901E-3</v>
      </c>
      <c r="L125" s="170">
        <v>15275.41</v>
      </c>
      <c r="M125" s="169">
        <f>[2]!Table3[[#This Row],[Incentive Disbursements]]/'[2]1.) CLM Reference'!$B$5</f>
        <v>9.1663716607018092E-4</v>
      </c>
      <c r="N125" s="169" t="str">
        <f t="shared" si="3"/>
        <v>NO</v>
      </c>
      <c r="O125" s="168">
        <v>15371.2035</v>
      </c>
      <c r="P125" s="171">
        <f>[2]!Table3[[#This Row],[CLM $ Collected ]]/'[2]1.) CLM Reference'!$B$4</f>
        <v>2.9767513754445901E-3</v>
      </c>
      <c r="Q125" s="170">
        <v>125</v>
      </c>
      <c r="R125" s="172">
        <f>[2]!Table3[[#This Row],[Incentive Disbursements]]/'[2]1.) CLM Reference'!$B$5</f>
        <v>9.1663716607018092E-4</v>
      </c>
      <c r="S125" t="str">
        <f t="shared" si="4"/>
        <v>NO</v>
      </c>
    </row>
    <row r="126" spans="1:19" ht="15.75" thickBot="1" x14ac:dyDescent="0.3">
      <c r="A126" s="163" t="s">
        <v>2047</v>
      </c>
      <c r="B126" s="16" t="s">
        <v>1974</v>
      </c>
      <c r="C126" s="164" t="s">
        <v>1774</v>
      </c>
      <c r="D126" s="165">
        <f>[2]!Table3[[#This Row],[Residential CLM $ Collected]]+[2]!Table3[[#This Row],[C&amp;I CLM $ Collected]]</f>
        <v>62.474600000000002</v>
      </c>
      <c r="E126" s="166">
        <f>[2]!Table3[[#This Row],[CLM $ Collected ]]/'[2]1.) CLM Reference'!$B$4</f>
        <v>2.1468482759011624E-6</v>
      </c>
      <c r="F126" s="167">
        <f>[2]!Table3[[#This Row],[Residential Incentive Disbursements]]+[2]!Table3[[#This Row],[C&amp;I Incentive Disbursements]]</f>
        <v>0</v>
      </c>
      <c r="G126" s="166">
        <f>[2]!Table3[[#This Row],[Incentive Disbursements]]/'[2]1.) CLM Reference'!$B$5</f>
        <v>0</v>
      </c>
      <c r="H126" s="166" t="str">
        <f>IF(([2]!Table3[[#This Row],[Incentive Disbursements]]&gt;=0.5*[2]!Table3[[#This Row],[CLM $ Collected ]]),"YES",IF([2]!Table3[[#This Row],[Incentive Disbursements]]&lt;=1, "N/A", "NO"))</f>
        <v>N/A</v>
      </c>
      <c r="I126" s="166" t="str">
        <f t="shared" si="5"/>
        <v>N/A</v>
      </c>
      <c r="J126" s="168">
        <v>0</v>
      </c>
      <c r="K126" s="169">
        <f>[2]!Table3[[#This Row],[CLM $ Collected ]]/'[2]1.) CLM Reference'!$B$4</f>
        <v>2.1468482759011624E-6</v>
      </c>
      <c r="L126" s="170">
        <v>0</v>
      </c>
      <c r="M126" s="169">
        <f>[2]!Table3[[#This Row],[Incentive Disbursements]]/'[2]1.) CLM Reference'!$B$5</f>
        <v>0</v>
      </c>
      <c r="N126" s="169" t="str">
        <f t="shared" si="3"/>
        <v>N/A</v>
      </c>
      <c r="O126" s="168">
        <v>62.474600000000002</v>
      </c>
      <c r="P126" s="171">
        <f>[2]!Table3[[#This Row],[CLM $ Collected ]]/'[2]1.) CLM Reference'!$B$4</f>
        <v>2.1468482759011624E-6</v>
      </c>
      <c r="Q126" s="170">
        <v>0</v>
      </c>
      <c r="R126" s="172">
        <f>[2]!Table3[[#This Row],[Incentive Disbursements]]/'[2]1.) CLM Reference'!$B$5</f>
        <v>0</v>
      </c>
      <c r="S126" t="str">
        <f t="shared" si="4"/>
        <v>N/A</v>
      </c>
    </row>
    <row r="127" spans="1:19" ht="15.75" thickBot="1" x14ac:dyDescent="0.3">
      <c r="A127" s="163" t="s">
        <v>2047</v>
      </c>
      <c r="B127" s="16" t="s">
        <v>1976</v>
      </c>
      <c r="C127" s="164" t="s">
        <v>1774</v>
      </c>
      <c r="D127" s="165">
        <f>[2]!Table3[[#This Row],[Residential CLM $ Collected]]+[2]!Table3[[#This Row],[C&amp;I CLM $ Collected]]</f>
        <v>164245.96470000001</v>
      </c>
      <c r="E127" s="166">
        <f>[2]!Table3[[#This Row],[CLM $ Collected ]]/'[2]1.) CLM Reference'!$B$4</f>
        <v>5.6440724092658165E-3</v>
      </c>
      <c r="F127" s="167">
        <f>[2]!Table3[[#This Row],[Residential Incentive Disbursements]]+[2]!Table3[[#This Row],[C&amp;I Incentive Disbursements]]</f>
        <v>38024.18</v>
      </c>
      <c r="G127" s="166">
        <f>[2]!Table3[[#This Row],[Incentive Disbursements]]/'[2]1.) CLM Reference'!$B$5</f>
        <v>2.2632109533020518E-3</v>
      </c>
      <c r="H127" s="166" t="str">
        <f>IF(([2]!Table3[[#This Row],[Incentive Disbursements]]&gt;=0.5*[2]!Table3[[#This Row],[CLM $ Collected ]]),"YES",IF([2]!Table3[[#This Row],[Incentive Disbursements]]&lt;=1, "N/A", "NO"))</f>
        <v>NO</v>
      </c>
      <c r="I127" s="166" t="str">
        <f t="shared" si="5"/>
        <v>NO</v>
      </c>
      <c r="J127" s="168">
        <v>141902.04870000001</v>
      </c>
      <c r="K127" s="169">
        <f>[2]!Table3[[#This Row],[CLM $ Collected ]]/'[2]1.) CLM Reference'!$B$4</f>
        <v>5.6440724092658165E-3</v>
      </c>
      <c r="L127" s="170">
        <v>33204.18</v>
      </c>
      <c r="M127" s="169">
        <f>[2]!Table3[[#This Row],[Incentive Disbursements]]/'[2]1.) CLM Reference'!$B$5</f>
        <v>2.2632109533020518E-3</v>
      </c>
      <c r="N127" s="169" t="str">
        <f t="shared" si="3"/>
        <v>NO</v>
      </c>
      <c r="O127" s="168">
        <v>22343.916000000001</v>
      </c>
      <c r="P127" s="171">
        <f>[2]!Table3[[#This Row],[CLM $ Collected ]]/'[2]1.) CLM Reference'!$B$4</f>
        <v>5.6440724092658165E-3</v>
      </c>
      <c r="Q127" s="170">
        <v>4820</v>
      </c>
      <c r="R127" s="172">
        <f>[2]!Table3[[#This Row],[Incentive Disbursements]]/'[2]1.) CLM Reference'!$B$5</f>
        <v>2.2632109533020518E-3</v>
      </c>
      <c r="S127" t="str">
        <f t="shared" si="4"/>
        <v>NO</v>
      </c>
    </row>
    <row r="128" spans="1:19" ht="15.75" thickBot="1" x14ac:dyDescent="0.3">
      <c r="A128" s="163" t="s">
        <v>2048</v>
      </c>
      <c r="B128" s="16" t="s">
        <v>1974</v>
      </c>
      <c r="C128" s="164" t="s">
        <v>1774</v>
      </c>
      <c r="D128" s="165">
        <f>[2]!Table3[[#This Row],[Residential CLM $ Collected]]+[2]!Table3[[#This Row],[C&amp;I CLM $ Collected]]</f>
        <v>190.06890000000001</v>
      </c>
      <c r="E128" s="166">
        <f>[2]!Table3[[#This Row],[CLM $ Collected ]]/'[2]1.) CLM Reference'!$B$4</f>
        <v>6.531439821422313E-6</v>
      </c>
      <c r="F128" s="167">
        <f>[2]!Table3[[#This Row],[Residential Incentive Disbursements]]+[2]!Table3[[#This Row],[C&amp;I Incentive Disbursements]]</f>
        <v>0</v>
      </c>
      <c r="G128" s="166">
        <f>[2]!Table3[[#This Row],[Incentive Disbursements]]/'[2]1.) CLM Reference'!$B$5</f>
        <v>0</v>
      </c>
      <c r="H128" s="166" t="str">
        <f>IF(([2]!Table3[[#This Row],[Incentive Disbursements]]&gt;=0.5*[2]!Table3[[#This Row],[CLM $ Collected ]]),"YES",IF([2]!Table3[[#This Row],[Incentive Disbursements]]&lt;=1, "N/A", "NO"))</f>
        <v>N/A</v>
      </c>
      <c r="I128" s="166" t="str">
        <f t="shared" si="5"/>
        <v>NO</v>
      </c>
      <c r="J128" s="168">
        <v>190.06890000000001</v>
      </c>
      <c r="K128" s="169">
        <f>[2]!Table3[[#This Row],[CLM $ Collected ]]/'[2]1.) CLM Reference'!$B$4</f>
        <v>6.531439821422313E-6</v>
      </c>
      <c r="L128" s="170">
        <v>0</v>
      </c>
      <c r="M128" s="169">
        <f>[2]!Table3[[#This Row],[Incentive Disbursements]]/'[2]1.) CLM Reference'!$B$5</f>
        <v>0</v>
      </c>
      <c r="N128" s="169" t="str">
        <f t="shared" si="3"/>
        <v>NO</v>
      </c>
      <c r="O128" s="168">
        <v>0</v>
      </c>
      <c r="P128" s="171">
        <f>[2]!Table3[[#This Row],[CLM $ Collected ]]/'[2]1.) CLM Reference'!$B$4</f>
        <v>6.531439821422313E-6</v>
      </c>
      <c r="Q128" s="170">
        <v>0</v>
      </c>
      <c r="R128" s="172">
        <f>[2]!Table3[[#This Row],[Incentive Disbursements]]/'[2]1.) CLM Reference'!$B$5</f>
        <v>0</v>
      </c>
      <c r="S128" t="str">
        <f t="shared" si="4"/>
        <v>NO</v>
      </c>
    </row>
    <row r="129" spans="1:19" ht="15.75" thickBot="1" x14ac:dyDescent="0.3">
      <c r="A129" s="163" t="s">
        <v>2048</v>
      </c>
      <c r="B129" s="16" t="s">
        <v>1976</v>
      </c>
      <c r="C129" s="164" t="s">
        <v>1774</v>
      </c>
      <c r="D129" s="165">
        <f>[2]!Table3[[#This Row],[Residential CLM $ Collected]]+[2]!Table3[[#This Row],[C&amp;I CLM $ Collected]]</f>
        <v>147312.39360000001</v>
      </c>
      <c r="E129" s="166">
        <f>[2]!Table3[[#This Row],[CLM $ Collected ]]/'[2]1.) CLM Reference'!$B$4</f>
        <v>5.0621749994243003E-3</v>
      </c>
      <c r="F129" s="167">
        <f>[2]!Table3[[#This Row],[Residential Incentive Disbursements]]+[2]!Table3[[#This Row],[C&amp;I Incentive Disbursements]]</f>
        <v>40817.300000000003</v>
      </c>
      <c r="G129" s="166">
        <f>[2]!Table3[[#This Row],[Incentive Disbursements]]/'[2]1.) CLM Reference'!$B$5</f>
        <v>2.4294583195276229E-3</v>
      </c>
      <c r="H129" s="166" t="str">
        <f>IF(([2]!Table3[[#This Row],[Incentive Disbursements]]&gt;=0.5*[2]!Table3[[#This Row],[CLM $ Collected ]]),"YES",IF([2]!Table3[[#This Row],[Incentive Disbursements]]&lt;=1, "N/A", "NO"))</f>
        <v>NO</v>
      </c>
      <c r="I129" s="166" t="str">
        <f t="shared" si="5"/>
        <v>NO</v>
      </c>
      <c r="J129" s="168">
        <v>88643.617499999993</v>
      </c>
      <c r="K129" s="169">
        <f>[2]!Table3[[#This Row],[CLM $ Collected ]]/'[2]1.) CLM Reference'!$B$4</f>
        <v>5.0621749994243003E-3</v>
      </c>
      <c r="L129" s="170">
        <v>37237.230000000003</v>
      </c>
      <c r="M129" s="169">
        <f>[2]!Table3[[#This Row],[Incentive Disbursements]]/'[2]1.) CLM Reference'!$B$5</f>
        <v>2.4294583195276229E-3</v>
      </c>
      <c r="N129" s="169" t="str">
        <f t="shared" si="3"/>
        <v>NO</v>
      </c>
      <c r="O129" s="168">
        <v>58668.776100000003</v>
      </c>
      <c r="P129" s="171">
        <f>[2]!Table3[[#This Row],[CLM $ Collected ]]/'[2]1.) CLM Reference'!$B$4</f>
        <v>5.0621749994243003E-3</v>
      </c>
      <c r="Q129" s="170">
        <v>3580.07</v>
      </c>
      <c r="R129" s="172">
        <f>[2]!Table3[[#This Row],[Incentive Disbursements]]/'[2]1.) CLM Reference'!$B$5</f>
        <v>2.4294583195276229E-3</v>
      </c>
      <c r="S129" t="str">
        <f t="shared" si="4"/>
        <v>NO</v>
      </c>
    </row>
    <row r="130" spans="1:19" ht="15.75" thickBot="1" x14ac:dyDescent="0.3">
      <c r="A130" s="163" t="s">
        <v>2049</v>
      </c>
      <c r="B130" s="16" t="s">
        <v>1974</v>
      </c>
      <c r="C130" s="164" t="s">
        <v>1774</v>
      </c>
      <c r="D130" s="165">
        <f>[2]!Table3[[#This Row],[Residential CLM $ Collected]]+[2]!Table3[[#This Row],[C&amp;I CLM $ Collected]]</f>
        <v>5.79E-2</v>
      </c>
      <c r="E130" s="166">
        <f>[2]!Table3[[#This Row],[CLM $ Collected ]]/'[2]1.) CLM Reference'!$B$4</f>
        <v>1.9896488360818202E-9</v>
      </c>
      <c r="F130" s="167">
        <f>[2]!Table3[[#This Row],[Residential Incentive Disbursements]]+[2]!Table3[[#This Row],[C&amp;I Incentive Disbursements]]</f>
        <v>0</v>
      </c>
      <c r="G130" s="166">
        <f>[2]!Table3[[#This Row],[Incentive Disbursements]]/'[2]1.) CLM Reference'!$B$5</f>
        <v>0</v>
      </c>
      <c r="H130" s="166" t="str">
        <f>IF(([2]!Table3[[#This Row],[Incentive Disbursements]]&gt;=0.5*[2]!Table3[[#This Row],[CLM $ Collected ]]),"YES",IF([2]!Table3[[#This Row],[Incentive Disbursements]]&lt;=1, "N/A", "NO"))</f>
        <v>N/A</v>
      </c>
      <c r="I130" s="166" t="str">
        <f t="shared" si="5"/>
        <v>N/A</v>
      </c>
      <c r="J130" s="168">
        <v>0</v>
      </c>
      <c r="K130" s="169">
        <f>[2]!Table3[[#This Row],[CLM $ Collected ]]/'[2]1.) CLM Reference'!$B$4</f>
        <v>1.9896488360818202E-9</v>
      </c>
      <c r="L130" s="170">
        <v>0</v>
      </c>
      <c r="M130" s="169">
        <f>[2]!Table3[[#This Row],[Incentive Disbursements]]/'[2]1.) CLM Reference'!$B$5</f>
        <v>0</v>
      </c>
      <c r="N130" s="169" t="str">
        <f t="shared" si="3"/>
        <v>N/A</v>
      </c>
      <c r="O130" s="168">
        <v>5.79E-2</v>
      </c>
      <c r="P130" s="171">
        <f>[2]!Table3[[#This Row],[CLM $ Collected ]]/'[2]1.) CLM Reference'!$B$4</f>
        <v>1.9896488360818202E-9</v>
      </c>
      <c r="Q130" s="170">
        <v>0</v>
      </c>
      <c r="R130" s="172">
        <f>[2]!Table3[[#This Row],[Incentive Disbursements]]/'[2]1.) CLM Reference'!$B$5</f>
        <v>0</v>
      </c>
      <c r="S130" t="str">
        <f t="shared" si="4"/>
        <v>N/A</v>
      </c>
    </row>
    <row r="131" spans="1:19" ht="15.75" thickBot="1" x14ac:dyDescent="0.3">
      <c r="A131" s="163" t="s">
        <v>2049</v>
      </c>
      <c r="B131" s="16" t="s">
        <v>1976</v>
      </c>
      <c r="C131" s="164" t="s">
        <v>1774</v>
      </c>
      <c r="D131" s="165">
        <f>[2]!Table3[[#This Row],[Residential CLM $ Collected]]+[2]!Table3[[#This Row],[C&amp;I CLM $ Collected]]</f>
        <v>153834.68300000002</v>
      </c>
      <c r="E131" s="166">
        <f>[2]!Table3[[#This Row],[CLM $ Collected ]]/'[2]1.) CLM Reference'!$B$4</f>
        <v>5.2863039374778211E-3</v>
      </c>
      <c r="F131" s="167">
        <f>[2]!Table3[[#This Row],[Residential Incentive Disbursements]]+[2]!Table3[[#This Row],[C&amp;I Incentive Disbursements]]</f>
        <v>63291.130000000005</v>
      </c>
      <c r="G131" s="166">
        <f>[2]!Table3[[#This Row],[Incentive Disbursements]]/'[2]1.) CLM Reference'!$B$5</f>
        <v>3.7671076315876923E-3</v>
      </c>
      <c r="H131" s="166" t="str">
        <f>IF(([2]!Table3[[#This Row],[Incentive Disbursements]]&gt;=0.5*[2]!Table3[[#This Row],[CLM $ Collected ]]),"YES",IF([2]!Table3[[#This Row],[Incentive Disbursements]]&lt;=1, "N/A", "NO"))</f>
        <v>NO</v>
      </c>
      <c r="I131" s="166" t="str">
        <f t="shared" si="5"/>
        <v>NO</v>
      </c>
      <c r="J131" s="168">
        <v>107562.7838</v>
      </c>
      <c r="K131" s="169">
        <f>[2]!Table3[[#This Row],[CLM $ Collected ]]/'[2]1.) CLM Reference'!$B$4</f>
        <v>5.2863039374778211E-3</v>
      </c>
      <c r="L131" s="170">
        <v>26510.74</v>
      </c>
      <c r="M131" s="169">
        <f>[2]!Table3[[#This Row],[Incentive Disbursements]]/'[2]1.) CLM Reference'!$B$5</f>
        <v>3.7671076315876923E-3</v>
      </c>
      <c r="N131" s="169" t="str">
        <f t="shared" si="3"/>
        <v>NO</v>
      </c>
      <c r="O131" s="168">
        <v>46271.8992</v>
      </c>
      <c r="P131" s="171">
        <f>[2]!Table3[[#This Row],[CLM $ Collected ]]/'[2]1.) CLM Reference'!$B$4</f>
        <v>5.2863039374778211E-3</v>
      </c>
      <c r="Q131" s="170">
        <v>36780.39</v>
      </c>
      <c r="R131" s="172">
        <f>[2]!Table3[[#This Row],[Incentive Disbursements]]/'[2]1.) CLM Reference'!$B$5</f>
        <v>3.7671076315876923E-3</v>
      </c>
      <c r="S131" t="str">
        <f t="shared" si="4"/>
        <v>NO</v>
      </c>
    </row>
    <row r="132" spans="1:19" ht="15.75" thickBot="1" x14ac:dyDescent="0.3">
      <c r="A132" s="163" t="s">
        <v>2050</v>
      </c>
      <c r="B132" s="16" t="s">
        <v>1974</v>
      </c>
      <c r="C132" s="164" t="s">
        <v>1774</v>
      </c>
      <c r="D132" s="165">
        <f>[2]!Table3[[#This Row],[Residential CLM $ Collected]]+[2]!Table3[[#This Row],[C&amp;I CLM $ Collected]]</f>
        <v>338.9221</v>
      </c>
      <c r="E132" s="166">
        <f>[2]!Table3[[#This Row],[CLM $ Collected ]]/'[2]1.) CLM Reference'!$B$4</f>
        <v>1.1646562379747949E-5</v>
      </c>
      <c r="F132" s="167">
        <f>[2]!Table3[[#This Row],[Residential Incentive Disbursements]]+[2]!Table3[[#This Row],[C&amp;I Incentive Disbursements]]</f>
        <v>5570.37</v>
      </c>
      <c r="G132" s="166">
        <f>[2]!Table3[[#This Row],[Incentive Disbursements]]/'[2]1.) CLM Reference'!$B$5</f>
        <v>3.3155014514304185E-4</v>
      </c>
      <c r="H132" s="166" t="str">
        <f>IF(([2]!Table3[[#This Row],[Incentive Disbursements]]&gt;=0.5*[2]!Table3[[#This Row],[CLM $ Collected ]]),"YES",IF([2]!Table3[[#This Row],[Incentive Disbursements]]&lt;=1, "N/A", "NO"))</f>
        <v>YES</v>
      </c>
      <c r="I132" s="166" t="str">
        <f t="shared" si="5"/>
        <v>YES</v>
      </c>
      <c r="J132" s="168">
        <v>338.9221</v>
      </c>
      <c r="K132" s="169">
        <f>[2]!Table3[[#This Row],[CLM $ Collected ]]/'[2]1.) CLM Reference'!$B$4</f>
        <v>1.1646562379747949E-5</v>
      </c>
      <c r="L132" s="170">
        <v>5570.37</v>
      </c>
      <c r="M132" s="169">
        <f>[2]!Table3[[#This Row],[Incentive Disbursements]]/'[2]1.) CLM Reference'!$B$5</f>
        <v>3.3155014514304185E-4</v>
      </c>
      <c r="N132" s="169" t="str">
        <f t="shared" si="3"/>
        <v>YES</v>
      </c>
      <c r="O132" s="168">
        <v>0</v>
      </c>
      <c r="P132" s="171">
        <f>[2]!Table3[[#This Row],[CLM $ Collected ]]/'[2]1.) CLM Reference'!$B$4</f>
        <v>1.1646562379747949E-5</v>
      </c>
      <c r="Q132" s="170">
        <v>0</v>
      </c>
      <c r="R132" s="172">
        <f>[2]!Table3[[#This Row],[Incentive Disbursements]]/'[2]1.) CLM Reference'!$B$5</f>
        <v>3.3155014514304185E-4</v>
      </c>
      <c r="S132" t="str">
        <f t="shared" si="4"/>
        <v>YES</v>
      </c>
    </row>
    <row r="133" spans="1:19" ht="15.75" thickBot="1" x14ac:dyDescent="0.3">
      <c r="A133" s="163" t="s">
        <v>2050</v>
      </c>
      <c r="B133" s="16" t="s">
        <v>2051</v>
      </c>
      <c r="C133" s="164" t="s">
        <v>1774</v>
      </c>
      <c r="D133" s="165">
        <f>[2]!Table3[[#This Row],[Residential CLM $ Collected]]+[2]!Table3[[#This Row],[C&amp;I CLM $ Collected]]</f>
        <v>43.634999999999998</v>
      </c>
      <c r="E133" s="166">
        <f>[2]!Table3[[#This Row],[CLM $ Collected ]]/'[2]1.) CLM Reference'!$B$4</f>
        <v>1.4994529699901592E-6</v>
      </c>
      <c r="F133" s="167">
        <f>[2]!Table3[[#This Row],[Residential Incentive Disbursements]]+[2]!Table3[[#This Row],[C&amp;I Incentive Disbursements]]</f>
        <v>0</v>
      </c>
      <c r="G133" s="166">
        <f>[2]!Table3[[#This Row],[Incentive Disbursements]]/'[2]1.) CLM Reference'!$B$5</f>
        <v>0</v>
      </c>
      <c r="H133" s="166" t="str">
        <f>IF(([2]!Table3[[#This Row],[Incentive Disbursements]]&gt;=0.5*[2]!Table3[[#This Row],[CLM $ Collected ]]),"YES",IF([2]!Table3[[#This Row],[Incentive Disbursements]]&lt;=1, "N/A", "NO"))</f>
        <v>N/A</v>
      </c>
      <c r="I133" s="166" t="str">
        <f t="shared" si="5"/>
        <v>N/A</v>
      </c>
      <c r="J133" s="168">
        <v>0</v>
      </c>
      <c r="K133" s="169">
        <f>[2]!Table3[[#This Row],[CLM $ Collected ]]/'[2]1.) CLM Reference'!$B$4</f>
        <v>1.4994529699901592E-6</v>
      </c>
      <c r="L133" s="170">
        <v>0</v>
      </c>
      <c r="M133" s="169">
        <f>[2]!Table3[[#This Row],[Incentive Disbursements]]/'[2]1.) CLM Reference'!$B$5</f>
        <v>0</v>
      </c>
      <c r="N133" s="169" t="str">
        <f t="shared" si="3"/>
        <v>N/A</v>
      </c>
      <c r="O133" s="168">
        <v>43.634999999999998</v>
      </c>
      <c r="P133" s="171">
        <f>[2]!Table3[[#This Row],[CLM $ Collected ]]/'[2]1.) CLM Reference'!$B$4</f>
        <v>1.4994529699901592E-6</v>
      </c>
      <c r="Q133" s="170">
        <v>0</v>
      </c>
      <c r="R133" s="172">
        <f>[2]!Table3[[#This Row],[Incentive Disbursements]]/'[2]1.) CLM Reference'!$B$5</f>
        <v>0</v>
      </c>
      <c r="S133" t="str">
        <f t="shared" si="4"/>
        <v>N/A</v>
      </c>
    </row>
    <row r="134" spans="1:19" ht="15.75" thickBot="1" x14ac:dyDescent="0.3">
      <c r="A134" s="163" t="s">
        <v>2050</v>
      </c>
      <c r="B134" s="16" t="s">
        <v>1998</v>
      </c>
      <c r="C134" s="164" t="s">
        <v>1774</v>
      </c>
      <c r="D134" s="165">
        <f>[2]!Table3[[#This Row],[Residential CLM $ Collected]]+[2]!Table3[[#This Row],[C&amp;I CLM $ Collected]]</f>
        <v>183.69639999999998</v>
      </c>
      <c r="E134" s="166">
        <f>[2]!Table3[[#This Row],[CLM $ Collected ]]/'[2]1.) CLM Reference'!$B$4</f>
        <v>6.3124581770711647E-6</v>
      </c>
      <c r="F134" s="167">
        <f>[2]!Table3[[#This Row],[Residential Incentive Disbursements]]+[2]!Table3[[#This Row],[C&amp;I Incentive Disbursements]]</f>
        <v>0</v>
      </c>
      <c r="G134" s="166">
        <f>[2]!Table3[[#This Row],[Incentive Disbursements]]/'[2]1.) CLM Reference'!$B$5</f>
        <v>0</v>
      </c>
      <c r="H134" s="166" t="str">
        <f>IF(([2]!Table3[[#This Row],[Incentive Disbursements]]&gt;=0.5*[2]!Table3[[#This Row],[CLM $ Collected ]]),"YES",IF([2]!Table3[[#This Row],[Incentive Disbursements]]&lt;=1, "N/A", "NO"))</f>
        <v>N/A</v>
      </c>
      <c r="I134" s="166" t="str">
        <f t="shared" si="5"/>
        <v>NO</v>
      </c>
      <c r="J134" s="168">
        <v>171.0093</v>
      </c>
      <c r="K134" s="169">
        <f>[2]!Table3[[#This Row],[CLM $ Collected ]]/'[2]1.) CLM Reference'!$B$4</f>
        <v>6.3124581770711647E-6</v>
      </c>
      <c r="L134" s="170">
        <v>0</v>
      </c>
      <c r="M134" s="169">
        <f>[2]!Table3[[#This Row],[Incentive Disbursements]]/'[2]1.) CLM Reference'!$B$5</f>
        <v>0</v>
      </c>
      <c r="N134" s="169" t="str">
        <f t="shared" ref="N134:N197" si="6">IF(ROUND(K134,5)&lt;0.00001,"N/A",IF(ROUND(K134,5)&lt;=ROUND(M134,5),"YES","NO"))</f>
        <v>NO</v>
      </c>
      <c r="O134" s="168">
        <v>12.687099999999999</v>
      </c>
      <c r="P134" s="171">
        <f>[2]!Table3[[#This Row],[CLM $ Collected ]]/'[2]1.) CLM Reference'!$B$4</f>
        <v>6.3124581770711647E-6</v>
      </c>
      <c r="Q134" s="170">
        <v>0</v>
      </c>
      <c r="R134" s="172">
        <f>[2]!Table3[[#This Row],[Incentive Disbursements]]/'[2]1.) CLM Reference'!$B$5</f>
        <v>0</v>
      </c>
      <c r="S134" t="str">
        <f t="shared" ref="S134:S197" si="7">IF(ROUND(P134,5)&lt;0.00001,"N/A",IF(ROUND(P134,5)&lt;=ROUND(R134,5),"YES","NO"))</f>
        <v>NO</v>
      </c>
    </row>
    <row r="135" spans="1:19" ht="15.75" thickBot="1" x14ac:dyDescent="0.3">
      <c r="A135" s="163" t="s">
        <v>2050</v>
      </c>
      <c r="B135" s="16" t="s">
        <v>1976</v>
      </c>
      <c r="C135" s="164" t="s">
        <v>1774</v>
      </c>
      <c r="D135" s="165">
        <f>[2]!Table3[[#This Row],[Residential CLM $ Collected]]+[2]!Table3[[#This Row],[C&amp;I CLM $ Collected]]</f>
        <v>112896.4971000001</v>
      </c>
      <c r="E135" s="166">
        <f>[2]!Table3[[#This Row],[CLM $ Collected ]]/'[2]1.) CLM Reference'!$B$4</f>
        <v>3.8795230406343658E-3</v>
      </c>
      <c r="F135" s="167">
        <f>[2]!Table3[[#This Row],[Residential Incentive Disbursements]]+[2]!Table3[[#This Row],[C&amp;I Incentive Disbursements]]</f>
        <v>47987.56</v>
      </c>
      <c r="G135" s="166">
        <f>[2]!Table3[[#This Row],[Incentive Disbursements]]/'[2]1.) CLM Reference'!$B$5</f>
        <v>2.8562344122671258E-3</v>
      </c>
      <c r="H135" s="166" t="str">
        <f>IF(([2]!Table3[[#This Row],[Incentive Disbursements]]&gt;=0.5*[2]!Table3[[#This Row],[CLM $ Collected ]]),"YES",IF([2]!Table3[[#This Row],[Incentive Disbursements]]&lt;=1, "N/A", "NO"))</f>
        <v>NO</v>
      </c>
      <c r="I135" s="166" t="str">
        <f t="shared" si="5"/>
        <v>NO</v>
      </c>
      <c r="J135" s="168">
        <v>87751.845200000098</v>
      </c>
      <c r="K135" s="169">
        <f>[2]!Table3[[#This Row],[CLM $ Collected ]]/'[2]1.) CLM Reference'!$B$4</f>
        <v>3.8795230406343658E-3</v>
      </c>
      <c r="L135" s="170">
        <v>41902.559999999998</v>
      </c>
      <c r="M135" s="169">
        <f>[2]!Table3[[#This Row],[Incentive Disbursements]]/'[2]1.) CLM Reference'!$B$5</f>
        <v>2.8562344122671258E-3</v>
      </c>
      <c r="N135" s="169" t="str">
        <f t="shared" si="6"/>
        <v>NO</v>
      </c>
      <c r="O135" s="168">
        <v>25144.651900000001</v>
      </c>
      <c r="P135" s="171">
        <f>[2]!Table3[[#This Row],[CLM $ Collected ]]/'[2]1.) CLM Reference'!$B$4</f>
        <v>3.8795230406343658E-3</v>
      </c>
      <c r="Q135" s="170">
        <v>6085</v>
      </c>
      <c r="R135" s="172">
        <f>[2]!Table3[[#This Row],[Incentive Disbursements]]/'[2]1.) CLM Reference'!$B$5</f>
        <v>2.8562344122671258E-3</v>
      </c>
      <c r="S135" t="str">
        <f t="shared" si="7"/>
        <v>NO</v>
      </c>
    </row>
    <row r="136" spans="1:19" ht="15.75" thickBot="1" x14ac:dyDescent="0.3">
      <c r="A136" s="163" t="s">
        <v>2052</v>
      </c>
      <c r="B136" s="16" t="s">
        <v>2051</v>
      </c>
      <c r="C136" s="164" t="s">
        <v>1774</v>
      </c>
      <c r="D136" s="165">
        <f>[2]!Table3[[#This Row],[Residential CLM $ Collected]]+[2]!Table3[[#This Row],[C&amp;I CLM $ Collected]]</f>
        <v>46.748899999999999</v>
      </c>
      <c r="E136" s="166">
        <f>[2]!Table3[[#This Row],[CLM $ Collected ]]/'[2]1.) CLM Reference'!$B$4</f>
        <v>1.6064575902090743E-6</v>
      </c>
      <c r="F136" s="167">
        <f>[2]!Table3[[#This Row],[Residential Incentive Disbursements]]+[2]!Table3[[#This Row],[C&amp;I Incentive Disbursements]]</f>
        <v>690.47</v>
      </c>
      <c r="G136" s="166">
        <f>[2]!Table3[[#This Row],[Incentive Disbursements]]/'[2]1.) CLM Reference'!$B$5</f>
        <v>4.1096987941001428E-5</v>
      </c>
      <c r="H136" s="166" t="str">
        <f>IF(([2]!Table3[[#This Row],[Incentive Disbursements]]&gt;=0.5*[2]!Table3[[#This Row],[CLM $ Collected ]]),"YES",IF([2]!Table3[[#This Row],[Incentive Disbursements]]&lt;=1, "N/A", "NO"))</f>
        <v>YES</v>
      </c>
      <c r="I136" s="166" t="str">
        <f t="shared" ref="I136:I199" si="8">IF(ROUND(E136,5)&lt;0.00001,"N/A",IF(ROUND(E136,5)&lt;=ROUND(G136,5),"YES","NO"))</f>
        <v>N/A</v>
      </c>
      <c r="J136" s="168">
        <v>46.748899999999999</v>
      </c>
      <c r="K136" s="169">
        <f>[2]!Table3[[#This Row],[CLM $ Collected ]]/'[2]1.) CLM Reference'!$B$4</f>
        <v>1.6064575902090743E-6</v>
      </c>
      <c r="L136" s="170">
        <v>690.47</v>
      </c>
      <c r="M136" s="169">
        <f>[2]!Table3[[#This Row],[Incentive Disbursements]]/'[2]1.) CLM Reference'!$B$5</f>
        <v>4.1096987941001428E-5</v>
      </c>
      <c r="N136" s="169" t="str">
        <f t="shared" si="6"/>
        <v>N/A</v>
      </c>
      <c r="O136" s="168">
        <v>0</v>
      </c>
      <c r="P136" s="171">
        <f>[2]!Table3[[#This Row],[CLM $ Collected ]]/'[2]1.) CLM Reference'!$B$4</f>
        <v>1.6064575902090743E-6</v>
      </c>
      <c r="Q136" s="170">
        <v>0</v>
      </c>
      <c r="R136" s="172">
        <f>[2]!Table3[[#This Row],[Incentive Disbursements]]/'[2]1.) CLM Reference'!$B$5</f>
        <v>4.1096987941001428E-5</v>
      </c>
      <c r="S136" t="str">
        <f t="shared" si="7"/>
        <v>N/A</v>
      </c>
    </row>
    <row r="137" spans="1:19" ht="15.75" thickBot="1" x14ac:dyDescent="0.3">
      <c r="A137" s="163" t="s">
        <v>2052</v>
      </c>
      <c r="B137" s="16" t="s">
        <v>1976</v>
      </c>
      <c r="C137" s="164" t="s">
        <v>1774</v>
      </c>
      <c r="D137" s="165">
        <f>[2]!Table3[[#This Row],[Residential CLM $ Collected]]+[2]!Table3[[#This Row],[C&amp;I CLM $ Collected]]</f>
        <v>79421.60430000021</v>
      </c>
      <c r="E137" s="166">
        <f>[2]!Table3[[#This Row],[CLM $ Collected ]]/'[2]1.) CLM Reference'!$B$4</f>
        <v>2.7292072980180711E-3</v>
      </c>
      <c r="F137" s="167">
        <f>[2]!Table3[[#This Row],[Residential Incentive Disbursements]]+[2]!Table3[[#This Row],[C&amp;I Incentive Disbursements]]</f>
        <v>29909.49</v>
      </c>
      <c r="G137" s="166">
        <f>[2]!Table3[[#This Row],[Incentive Disbursements]]/'[2]1.) CLM Reference'!$B$5</f>
        <v>1.7802220948795789E-3</v>
      </c>
      <c r="H137" s="166" t="str">
        <f>IF(([2]!Table3[[#This Row],[Incentive Disbursements]]&gt;=0.5*[2]!Table3[[#This Row],[CLM $ Collected ]]),"YES",IF([2]!Table3[[#This Row],[Incentive Disbursements]]&lt;=1, "N/A", "NO"))</f>
        <v>NO</v>
      </c>
      <c r="I137" s="166" t="str">
        <f t="shared" si="8"/>
        <v>NO</v>
      </c>
      <c r="J137" s="168">
        <v>74716.111200000203</v>
      </c>
      <c r="K137" s="169">
        <f>[2]!Table3[[#This Row],[CLM $ Collected ]]/'[2]1.) CLM Reference'!$B$4</f>
        <v>2.7292072980180711E-3</v>
      </c>
      <c r="L137" s="170">
        <v>29909.49</v>
      </c>
      <c r="M137" s="169">
        <f>[2]!Table3[[#This Row],[Incentive Disbursements]]/'[2]1.) CLM Reference'!$B$5</f>
        <v>1.7802220948795789E-3</v>
      </c>
      <c r="N137" s="169" t="str">
        <f t="shared" si="6"/>
        <v>NO</v>
      </c>
      <c r="O137" s="168">
        <v>4705.4930999999997</v>
      </c>
      <c r="P137" s="171">
        <f>[2]!Table3[[#This Row],[CLM $ Collected ]]/'[2]1.) CLM Reference'!$B$4</f>
        <v>2.7292072980180711E-3</v>
      </c>
      <c r="Q137" s="170">
        <v>0</v>
      </c>
      <c r="R137" s="172">
        <f>[2]!Table3[[#This Row],[Incentive Disbursements]]/'[2]1.) CLM Reference'!$B$5</f>
        <v>1.7802220948795789E-3</v>
      </c>
      <c r="S137" t="str">
        <f t="shared" si="7"/>
        <v>NO</v>
      </c>
    </row>
    <row r="138" spans="1:19" ht="15.75" thickBot="1" x14ac:dyDescent="0.3">
      <c r="A138" s="163" t="s">
        <v>2053</v>
      </c>
      <c r="B138" s="16" t="s">
        <v>1974</v>
      </c>
      <c r="C138" s="164" t="s">
        <v>1774</v>
      </c>
      <c r="D138" s="165">
        <f>[2]!Table3[[#This Row],[Residential CLM $ Collected]]+[2]!Table3[[#This Row],[C&amp;I CLM $ Collected]]</f>
        <v>34.380099999999999</v>
      </c>
      <c r="E138" s="166">
        <f>[2]!Table3[[#This Row],[CLM $ Collected ]]/'[2]1.) CLM Reference'!$B$4</f>
        <v>1.1814218644106491E-6</v>
      </c>
      <c r="F138" s="167">
        <f>[2]!Table3[[#This Row],[Residential Incentive Disbursements]]+[2]!Table3[[#This Row],[C&amp;I Incentive Disbursements]]</f>
        <v>0</v>
      </c>
      <c r="G138" s="166">
        <f>[2]!Table3[[#This Row],[Incentive Disbursements]]/'[2]1.) CLM Reference'!$B$5</f>
        <v>0</v>
      </c>
      <c r="H138" s="166" t="str">
        <f>IF(([2]!Table3[[#This Row],[Incentive Disbursements]]&gt;=0.5*[2]!Table3[[#This Row],[CLM $ Collected ]]),"YES",IF([2]!Table3[[#This Row],[Incentive Disbursements]]&lt;=1, "N/A", "NO"))</f>
        <v>N/A</v>
      </c>
      <c r="I138" s="166" t="str">
        <f t="shared" si="8"/>
        <v>N/A</v>
      </c>
      <c r="J138" s="168">
        <v>0</v>
      </c>
      <c r="K138" s="169">
        <f>[2]!Table3[[#This Row],[CLM $ Collected ]]/'[2]1.) CLM Reference'!$B$4</f>
        <v>1.1814218644106491E-6</v>
      </c>
      <c r="L138" s="170">
        <v>0</v>
      </c>
      <c r="M138" s="169">
        <f>[2]!Table3[[#This Row],[Incentive Disbursements]]/'[2]1.) CLM Reference'!$B$5</f>
        <v>0</v>
      </c>
      <c r="N138" s="169" t="str">
        <f t="shared" si="6"/>
        <v>N/A</v>
      </c>
      <c r="O138" s="168">
        <v>34.380099999999999</v>
      </c>
      <c r="P138" s="171">
        <f>[2]!Table3[[#This Row],[CLM $ Collected ]]/'[2]1.) CLM Reference'!$B$4</f>
        <v>1.1814218644106491E-6</v>
      </c>
      <c r="Q138" s="170">
        <v>0</v>
      </c>
      <c r="R138" s="172">
        <f>[2]!Table3[[#This Row],[Incentive Disbursements]]/'[2]1.) CLM Reference'!$B$5</f>
        <v>0</v>
      </c>
      <c r="S138" t="str">
        <f t="shared" si="7"/>
        <v>N/A</v>
      </c>
    </row>
    <row r="139" spans="1:19" ht="15.75" thickBot="1" x14ac:dyDescent="0.3">
      <c r="A139" s="163" t="s">
        <v>2053</v>
      </c>
      <c r="B139" s="16" t="s">
        <v>2051</v>
      </c>
      <c r="C139" s="164" t="s">
        <v>1774</v>
      </c>
      <c r="D139" s="165">
        <f>[2]!Table3[[#This Row],[Residential CLM $ Collected]]+[2]!Table3[[#This Row],[C&amp;I CLM $ Collected]]</f>
        <v>415.14870000000002</v>
      </c>
      <c r="E139" s="166">
        <f>[2]!Table3[[#This Row],[CLM $ Collected ]]/'[2]1.) CLM Reference'!$B$4</f>
        <v>1.4265978026871861E-5</v>
      </c>
      <c r="F139" s="167">
        <f>[2]!Table3[[#This Row],[Residential Incentive Disbursements]]+[2]!Table3[[#This Row],[C&amp;I Incentive Disbursements]]</f>
        <v>-1200</v>
      </c>
      <c r="G139" s="166">
        <f>[2]!Table3[[#This Row],[Incentive Disbursements]]/'[2]1.) CLM Reference'!$B$5</f>
        <v>-7.1424371122860822E-5</v>
      </c>
      <c r="H139" s="166" t="str">
        <f>IF(([2]!Table3[[#This Row],[Incentive Disbursements]]&gt;=0.5*[2]!Table3[[#This Row],[CLM $ Collected ]]),"YES",IF([2]!Table3[[#This Row],[Incentive Disbursements]]&lt;=1, "N/A", "NO"))</f>
        <v>N/A</v>
      </c>
      <c r="I139" s="166" t="str">
        <f t="shared" si="8"/>
        <v>NO</v>
      </c>
      <c r="J139" s="168">
        <v>415.14870000000002</v>
      </c>
      <c r="K139" s="169">
        <f>[2]!Table3[[#This Row],[CLM $ Collected ]]/'[2]1.) CLM Reference'!$B$4</f>
        <v>1.4265978026871861E-5</v>
      </c>
      <c r="L139" s="170">
        <v>-1200</v>
      </c>
      <c r="M139" s="169">
        <f>[2]!Table3[[#This Row],[Incentive Disbursements]]/'[2]1.) CLM Reference'!$B$5</f>
        <v>-7.1424371122860822E-5</v>
      </c>
      <c r="N139" s="169" t="str">
        <f t="shared" si="6"/>
        <v>NO</v>
      </c>
      <c r="O139" s="168">
        <v>0</v>
      </c>
      <c r="P139" s="171">
        <f>[2]!Table3[[#This Row],[CLM $ Collected ]]/'[2]1.) CLM Reference'!$B$4</f>
        <v>1.4265978026871861E-5</v>
      </c>
      <c r="Q139" s="170">
        <v>0</v>
      </c>
      <c r="R139" s="172">
        <f>[2]!Table3[[#This Row],[Incentive Disbursements]]/'[2]1.) CLM Reference'!$B$5</f>
        <v>-7.1424371122860822E-5</v>
      </c>
      <c r="S139" t="str">
        <f t="shared" si="7"/>
        <v>NO</v>
      </c>
    </row>
    <row r="140" spans="1:19" ht="15.75" thickBot="1" x14ac:dyDescent="0.3">
      <c r="A140" s="163" t="s">
        <v>2053</v>
      </c>
      <c r="B140" s="16" t="s">
        <v>1976</v>
      </c>
      <c r="C140" s="164" t="s">
        <v>1774</v>
      </c>
      <c r="D140" s="165">
        <f>[2]!Table3[[#This Row],[Residential CLM $ Collected]]+[2]!Table3[[#This Row],[C&amp;I CLM $ Collected]]</f>
        <v>134792.9963</v>
      </c>
      <c r="E140" s="166">
        <f>[2]!Table3[[#This Row],[CLM $ Collected ]]/'[2]1.) CLM Reference'!$B$4</f>
        <v>4.6319642176213486E-3</v>
      </c>
      <c r="F140" s="167">
        <f>[2]!Table3[[#This Row],[Residential Incentive Disbursements]]+[2]!Table3[[#This Row],[C&amp;I Incentive Disbursements]]</f>
        <v>44452.04</v>
      </c>
      <c r="G140" s="166">
        <f>[2]!Table3[[#This Row],[Incentive Disbursements]]/'[2]1.) CLM Reference'!$B$5</f>
        <v>2.6457991684402118E-3</v>
      </c>
      <c r="H140" s="166" t="str">
        <f>IF(([2]!Table3[[#This Row],[Incentive Disbursements]]&gt;=0.5*[2]!Table3[[#This Row],[CLM $ Collected ]]),"YES",IF([2]!Table3[[#This Row],[Incentive Disbursements]]&lt;=1, "N/A", "NO"))</f>
        <v>NO</v>
      </c>
      <c r="I140" s="166" t="str">
        <f t="shared" si="8"/>
        <v>NO</v>
      </c>
      <c r="J140" s="168">
        <v>109772.8824</v>
      </c>
      <c r="K140" s="169">
        <f>[2]!Table3[[#This Row],[CLM $ Collected ]]/'[2]1.) CLM Reference'!$B$4</f>
        <v>4.6319642176213486E-3</v>
      </c>
      <c r="L140" s="170">
        <v>36474.04</v>
      </c>
      <c r="M140" s="169">
        <f>[2]!Table3[[#This Row],[Incentive Disbursements]]/'[2]1.) CLM Reference'!$B$5</f>
        <v>2.6457991684402118E-3</v>
      </c>
      <c r="N140" s="169" t="str">
        <f t="shared" si="6"/>
        <v>NO</v>
      </c>
      <c r="O140" s="168">
        <v>25020.1139</v>
      </c>
      <c r="P140" s="171">
        <f>[2]!Table3[[#This Row],[CLM $ Collected ]]/'[2]1.) CLM Reference'!$B$4</f>
        <v>4.6319642176213486E-3</v>
      </c>
      <c r="Q140" s="170">
        <v>7978</v>
      </c>
      <c r="R140" s="172">
        <f>[2]!Table3[[#This Row],[Incentive Disbursements]]/'[2]1.) CLM Reference'!$B$5</f>
        <v>2.6457991684402118E-3</v>
      </c>
      <c r="S140" t="str">
        <f t="shared" si="7"/>
        <v>NO</v>
      </c>
    </row>
    <row r="141" spans="1:19" ht="15.75" thickBot="1" x14ac:dyDescent="0.3">
      <c r="A141" s="163" t="s">
        <v>2054</v>
      </c>
      <c r="B141" s="16" t="s">
        <v>2051</v>
      </c>
      <c r="C141" s="164" t="s">
        <v>1774</v>
      </c>
      <c r="D141" s="165">
        <f>[2]!Table3[[#This Row],[Residential CLM $ Collected]]+[2]!Table3[[#This Row],[C&amp;I CLM $ Collected]]</f>
        <v>278.06810000000002</v>
      </c>
      <c r="E141" s="166">
        <f>[2]!Table3[[#This Row],[CLM $ Collected ]]/'[2]1.) CLM Reference'!$B$4</f>
        <v>9.5554036531344254E-6</v>
      </c>
      <c r="F141" s="167">
        <f>[2]!Table3[[#This Row],[Residential Incentive Disbursements]]+[2]!Table3[[#This Row],[C&amp;I Incentive Disbursements]]</f>
        <v>0</v>
      </c>
      <c r="G141" s="166">
        <f>[2]!Table3[[#This Row],[Incentive Disbursements]]/'[2]1.) CLM Reference'!$B$5</f>
        <v>0</v>
      </c>
      <c r="H141" s="166" t="str">
        <f>IF(([2]!Table3[[#This Row],[Incentive Disbursements]]&gt;=0.5*[2]!Table3[[#This Row],[CLM $ Collected ]]),"YES",IF([2]!Table3[[#This Row],[Incentive Disbursements]]&lt;=1, "N/A", "NO"))</f>
        <v>N/A</v>
      </c>
      <c r="I141" s="166" t="str">
        <f t="shared" si="8"/>
        <v>NO</v>
      </c>
      <c r="J141" s="168">
        <v>278.06810000000002</v>
      </c>
      <c r="K141" s="169">
        <f>[2]!Table3[[#This Row],[CLM $ Collected ]]/'[2]1.) CLM Reference'!$B$4</f>
        <v>9.5554036531344254E-6</v>
      </c>
      <c r="L141" s="170">
        <v>0</v>
      </c>
      <c r="M141" s="169">
        <f>[2]!Table3[[#This Row],[Incentive Disbursements]]/'[2]1.) CLM Reference'!$B$5</f>
        <v>0</v>
      </c>
      <c r="N141" s="169" t="str">
        <f t="shared" si="6"/>
        <v>NO</v>
      </c>
      <c r="O141" s="168">
        <v>0</v>
      </c>
      <c r="P141" s="171">
        <f>[2]!Table3[[#This Row],[CLM $ Collected ]]/'[2]1.) CLM Reference'!$B$4</f>
        <v>9.5554036531344254E-6</v>
      </c>
      <c r="Q141" s="170">
        <v>0</v>
      </c>
      <c r="R141" s="172">
        <f>[2]!Table3[[#This Row],[Incentive Disbursements]]/'[2]1.) CLM Reference'!$B$5</f>
        <v>0</v>
      </c>
      <c r="S141" t="str">
        <f t="shared" si="7"/>
        <v>NO</v>
      </c>
    </row>
    <row r="142" spans="1:19" ht="15.75" thickBot="1" x14ac:dyDescent="0.3">
      <c r="A142" s="163" t="s">
        <v>2054</v>
      </c>
      <c r="B142" s="16" t="s">
        <v>1976</v>
      </c>
      <c r="C142" s="164" t="s">
        <v>1774</v>
      </c>
      <c r="D142" s="165">
        <f>[2]!Table3[[#This Row],[Residential CLM $ Collected]]+[2]!Table3[[#This Row],[C&amp;I CLM $ Collected]]</f>
        <v>601.6232</v>
      </c>
      <c r="E142" s="166">
        <f>[2]!Table3[[#This Row],[CLM $ Collected ]]/'[2]1.) CLM Reference'!$B$4</f>
        <v>2.0673901548183421E-5</v>
      </c>
      <c r="F142" s="167">
        <f>[2]!Table3[[#This Row],[Residential Incentive Disbursements]]+[2]!Table3[[#This Row],[C&amp;I Incentive Disbursements]]</f>
        <v>0</v>
      </c>
      <c r="G142" s="166">
        <f>[2]!Table3[[#This Row],[Incentive Disbursements]]/'[2]1.) CLM Reference'!$B$5</f>
        <v>0</v>
      </c>
      <c r="H142" s="166" t="str">
        <f>IF(([2]!Table3[[#This Row],[Incentive Disbursements]]&gt;=0.5*[2]!Table3[[#This Row],[CLM $ Collected ]]),"YES",IF([2]!Table3[[#This Row],[Incentive Disbursements]]&lt;=1, "N/A", "NO"))</f>
        <v>N/A</v>
      </c>
      <c r="I142" s="166" t="str">
        <f t="shared" si="8"/>
        <v>NO</v>
      </c>
      <c r="J142" s="168">
        <v>84.520700000000005</v>
      </c>
      <c r="K142" s="169">
        <f>[2]!Table3[[#This Row],[CLM $ Collected ]]/'[2]1.) CLM Reference'!$B$4</f>
        <v>2.0673901548183421E-5</v>
      </c>
      <c r="L142" s="170">
        <v>0</v>
      </c>
      <c r="M142" s="169">
        <f>[2]!Table3[[#This Row],[Incentive Disbursements]]/'[2]1.) CLM Reference'!$B$5</f>
        <v>0</v>
      </c>
      <c r="N142" s="169" t="str">
        <f t="shared" si="6"/>
        <v>NO</v>
      </c>
      <c r="O142" s="168">
        <v>517.10249999999996</v>
      </c>
      <c r="P142" s="171">
        <f>[2]!Table3[[#This Row],[CLM $ Collected ]]/'[2]1.) CLM Reference'!$B$4</f>
        <v>2.0673901548183421E-5</v>
      </c>
      <c r="Q142" s="170">
        <v>0</v>
      </c>
      <c r="R142" s="172">
        <f>[2]!Table3[[#This Row],[Incentive Disbursements]]/'[2]1.) CLM Reference'!$B$5</f>
        <v>0</v>
      </c>
      <c r="S142" t="str">
        <f t="shared" si="7"/>
        <v>NO</v>
      </c>
    </row>
    <row r="143" spans="1:19" ht="15.75" thickBot="1" x14ac:dyDescent="0.3">
      <c r="A143" s="163" t="s">
        <v>2055</v>
      </c>
      <c r="B143" s="16" t="s">
        <v>2051</v>
      </c>
      <c r="C143" s="164" t="s">
        <v>1774</v>
      </c>
      <c r="D143" s="165">
        <f>[2]!Table3[[#This Row],[Residential CLM $ Collected]]+[2]!Table3[[#This Row],[C&amp;I CLM $ Collected]]</f>
        <v>569.35</v>
      </c>
      <c r="E143" s="166">
        <f>[2]!Table3[[#This Row],[CLM $ Collected ]]/'[2]1.) CLM Reference'!$B$4</f>
        <v>1.9564880221471233E-5</v>
      </c>
      <c r="F143" s="167">
        <f>[2]!Table3[[#This Row],[Residential Incentive Disbursements]]+[2]!Table3[[#This Row],[C&amp;I Incentive Disbursements]]</f>
        <v>0</v>
      </c>
      <c r="G143" s="166">
        <f>[2]!Table3[[#This Row],[Incentive Disbursements]]/'[2]1.) CLM Reference'!$B$5</f>
        <v>0</v>
      </c>
      <c r="H143" s="166" t="str">
        <f>IF(([2]!Table3[[#This Row],[Incentive Disbursements]]&gt;=0.5*[2]!Table3[[#This Row],[CLM $ Collected ]]),"YES",IF([2]!Table3[[#This Row],[Incentive Disbursements]]&lt;=1, "N/A", "NO"))</f>
        <v>N/A</v>
      </c>
      <c r="I143" s="166" t="str">
        <f t="shared" si="8"/>
        <v>NO</v>
      </c>
      <c r="J143" s="168">
        <v>569.35</v>
      </c>
      <c r="K143" s="169">
        <f>[2]!Table3[[#This Row],[CLM $ Collected ]]/'[2]1.) CLM Reference'!$B$4</f>
        <v>1.9564880221471233E-5</v>
      </c>
      <c r="L143" s="170">
        <v>0</v>
      </c>
      <c r="M143" s="169">
        <f>[2]!Table3[[#This Row],[Incentive Disbursements]]/'[2]1.) CLM Reference'!$B$5</f>
        <v>0</v>
      </c>
      <c r="N143" s="169" t="str">
        <f t="shared" si="6"/>
        <v>NO</v>
      </c>
      <c r="O143" s="168">
        <v>0</v>
      </c>
      <c r="P143" s="171">
        <f>[2]!Table3[[#This Row],[CLM $ Collected ]]/'[2]1.) CLM Reference'!$B$4</f>
        <v>1.9564880221471233E-5</v>
      </c>
      <c r="Q143" s="170">
        <v>0</v>
      </c>
      <c r="R143" s="172">
        <f>[2]!Table3[[#This Row],[Incentive Disbursements]]/'[2]1.) CLM Reference'!$B$5</f>
        <v>0</v>
      </c>
      <c r="S143" t="str">
        <f t="shared" si="7"/>
        <v>NO</v>
      </c>
    </row>
    <row r="144" spans="1:19" ht="15.75" thickBot="1" x14ac:dyDescent="0.3">
      <c r="A144" s="163" t="s">
        <v>2056</v>
      </c>
      <c r="B144" s="16" t="s">
        <v>1971</v>
      </c>
      <c r="C144" s="164" t="s">
        <v>1774</v>
      </c>
      <c r="D144" s="165">
        <f>[2]!Table3[[#This Row],[Residential CLM $ Collected]]+[2]!Table3[[#This Row],[C&amp;I CLM $ Collected]]</f>
        <v>113043.8214</v>
      </c>
      <c r="E144" s="166">
        <f>[2]!Table3[[#This Row],[CLM $ Collected ]]/'[2]1.) CLM Reference'!$B$4</f>
        <v>3.8845856247798128E-3</v>
      </c>
      <c r="F144" s="167">
        <f>[2]!Table3[[#This Row],[Residential Incentive Disbursements]]+[2]!Table3[[#This Row],[C&amp;I Incentive Disbursements]]</f>
        <v>42489.84</v>
      </c>
      <c r="G144" s="166">
        <f>[2]!Table3[[#This Row],[Incentive Disbursements]]/'[2]1.) CLM Reference'!$B$5</f>
        <v>2.5290084175924803E-3</v>
      </c>
      <c r="H144" s="166" t="str">
        <f>IF(([2]!Table3[[#This Row],[Incentive Disbursements]]&gt;=0.5*[2]!Table3[[#This Row],[CLM $ Collected ]]),"YES",IF([2]!Table3[[#This Row],[Incentive Disbursements]]&lt;=1, "N/A", "NO"))</f>
        <v>NO</v>
      </c>
      <c r="I144" s="166" t="str">
        <f t="shared" si="8"/>
        <v>NO</v>
      </c>
      <c r="J144" s="168">
        <v>107348.76489999999</v>
      </c>
      <c r="K144" s="169">
        <f>[2]!Table3[[#This Row],[CLM $ Collected ]]/'[2]1.) CLM Reference'!$B$4</f>
        <v>3.8845856247798128E-3</v>
      </c>
      <c r="L144" s="170">
        <v>42369.84</v>
      </c>
      <c r="M144" s="169">
        <f>[2]!Table3[[#This Row],[Incentive Disbursements]]/'[2]1.) CLM Reference'!$B$5</f>
        <v>2.5290084175924803E-3</v>
      </c>
      <c r="N144" s="169" t="str">
        <f t="shared" si="6"/>
        <v>NO</v>
      </c>
      <c r="O144" s="168">
        <v>5695.0564999999997</v>
      </c>
      <c r="P144" s="171">
        <f>[2]!Table3[[#This Row],[CLM $ Collected ]]/'[2]1.) CLM Reference'!$B$4</f>
        <v>3.8845856247798128E-3</v>
      </c>
      <c r="Q144" s="170">
        <v>120</v>
      </c>
      <c r="R144" s="172">
        <f>[2]!Table3[[#This Row],[Incentive Disbursements]]/'[2]1.) CLM Reference'!$B$5</f>
        <v>2.5290084175924803E-3</v>
      </c>
      <c r="S144" t="str">
        <f t="shared" si="7"/>
        <v>NO</v>
      </c>
    </row>
    <row r="145" spans="1:19" ht="15.75" thickBot="1" x14ac:dyDescent="0.3">
      <c r="A145" s="163" t="s">
        <v>2056</v>
      </c>
      <c r="B145" s="16" t="s">
        <v>1975</v>
      </c>
      <c r="C145" s="164" t="s">
        <v>1774</v>
      </c>
      <c r="D145" s="165">
        <f>[2]!Table3[[#This Row],[Residential CLM $ Collected]]+[2]!Table3[[#This Row],[C&amp;I CLM $ Collected]]</f>
        <v>155.9145</v>
      </c>
      <c r="E145" s="166">
        <f>[2]!Table3[[#This Row],[CLM $ Collected ]]/'[2]1.) CLM Reference'!$B$4</f>
        <v>5.3577738074832291E-6</v>
      </c>
      <c r="F145" s="167">
        <f>[2]!Table3[[#This Row],[Residential Incentive Disbursements]]+[2]!Table3[[#This Row],[C&amp;I Incentive Disbursements]]</f>
        <v>0</v>
      </c>
      <c r="G145" s="166">
        <f>[2]!Table3[[#This Row],[Incentive Disbursements]]/'[2]1.) CLM Reference'!$B$5</f>
        <v>0</v>
      </c>
      <c r="H145" s="166" t="str">
        <f>IF(([2]!Table3[[#This Row],[Incentive Disbursements]]&gt;=0.5*[2]!Table3[[#This Row],[CLM $ Collected ]]),"YES",IF([2]!Table3[[#This Row],[Incentive Disbursements]]&lt;=1, "N/A", "NO"))</f>
        <v>N/A</v>
      </c>
      <c r="I145" s="166" t="str">
        <f t="shared" si="8"/>
        <v>NO</v>
      </c>
      <c r="J145" s="168">
        <v>155.9145</v>
      </c>
      <c r="K145" s="169">
        <f>[2]!Table3[[#This Row],[CLM $ Collected ]]/'[2]1.) CLM Reference'!$B$4</f>
        <v>5.3577738074832291E-6</v>
      </c>
      <c r="L145" s="170">
        <v>0</v>
      </c>
      <c r="M145" s="169">
        <f>[2]!Table3[[#This Row],[Incentive Disbursements]]/'[2]1.) CLM Reference'!$B$5</f>
        <v>0</v>
      </c>
      <c r="N145" s="169" t="str">
        <f t="shared" si="6"/>
        <v>NO</v>
      </c>
      <c r="O145" s="168">
        <v>0</v>
      </c>
      <c r="P145" s="171">
        <f>[2]!Table3[[#This Row],[CLM $ Collected ]]/'[2]1.) CLM Reference'!$B$4</f>
        <v>5.3577738074832291E-6</v>
      </c>
      <c r="Q145" s="170">
        <v>0</v>
      </c>
      <c r="R145" s="172">
        <f>[2]!Table3[[#This Row],[Incentive Disbursements]]/'[2]1.) CLM Reference'!$B$5</f>
        <v>0</v>
      </c>
      <c r="S145" t="str">
        <f t="shared" si="7"/>
        <v>NO</v>
      </c>
    </row>
    <row r="146" spans="1:19" ht="15.75" thickBot="1" x14ac:dyDescent="0.3">
      <c r="A146" s="163" t="s">
        <v>2056</v>
      </c>
      <c r="B146" s="16" t="s">
        <v>1976</v>
      </c>
      <c r="C146" s="164" t="s">
        <v>1774</v>
      </c>
      <c r="D146" s="165">
        <f>[2]!Table3[[#This Row],[Residential CLM $ Collected]]+[2]!Table3[[#This Row],[C&amp;I CLM $ Collected]]</f>
        <v>416.27140000000003</v>
      </c>
      <c r="E146" s="166">
        <f>[2]!Table3[[#This Row],[CLM $ Collected ]]/'[2]1.) CLM Reference'!$B$4</f>
        <v>1.4304557970710706E-5</v>
      </c>
      <c r="F146" s="167">
        <f>[2]!Table3[[#This Row],[Residential Incentive Disbursements]]+[2]!Table3[[#This Row],[C&amp;I Incentive Disbursements]]</f>
        <v>0</v>
      </c>
      <c r="G146" s="166">
        <f>[2]!Table3[[#This Row],[Incentive Disbursements]]/'[2]1.) CLM Reference'!$B$5</f>
        <v>0</v>
      </c>
      <c r="H146" s="166" t="str">
        <f>IF(([2]!Table3[[#This Row],[Incentive Disbursements]]&gt;=0.5*[2]!Table3[[#This Row],[CLM $ Collected ]]),"YES",IF([2]!Table3[[#This Row],[Incentive Disbursements]]&lt;=1, "N/A", "NO"))</f>
        <v>N/A</v>
      </c>
      <c r="I146" s="166" t="str">
        <f t="shared" si="8"/>
        <v>NO</v>
      </c>
      <c r="J146" s="168">
        <v>416.27140000000003</v>
      </c>
      <c r="K146" s="169">
        <f>[2]!Table3[[#This Row],[CLM $ Collected ]]/'[2]1.) CLM Reference'!$B$4</f>
        <v>1.4304557970710706E-5</v>
      </c>
      <c r="L146" s="170">
        <v>0</v>
      </c>
      <c r="M146" s="169">
        <f>[2]!Table3[[#This Row],[Incentive Disbursements]]/'[2]1.) CLM Reference'!$B$5</f>
        <v>0</v>
      </c>
      <c r="N146" s="169" t="str">
        <f t="shared" si="6"/>
        <v>NO</v>
      </c>
      <c r="O146" s="168">
        <v>0</v>
      </c>
      <c r="P146" s="171">
        <f>[2]!Table3[[#This Row],[CLM $ Collected ]]/'[2]1.) CLM Reference'!$B$4</f>
        <v>1.4304557970710706E-5</v>
      </c>
      <c r="Q146" s="170">
        <v>0</v>
      </c>
      <c r="R146" s="172">
        <f>[2]!Table3[[#This Row],[Incentive Disbursements]]/'[2]1.) CLM Reference'!$B$5</f>
        <v>0</v>
      </c>
      <c r="S146" t="str">
        <f t="shared" si="7"/>
        <v>NO</v>
      </c>
    </row>
    <row r="147" spans="1:19" ht="15.75" thickBot="1" x14ac:dyDescent="0.3">
      <c r="A147" s="163" t="s">
        <v>2057</v>
      </c>
      <c r="B147" s="16" t="s">
        <v>1971</v>
      </c>
      <c r="C147" s="164" t="s">
        <v>1774</v>
      </c>
      <c r="D147" s="165">
        <f>[2]!Table3[[#This Row],[Residential CLM $ Collected]]+[2]!Table3[[#This Row],[C&amp;I CLM $ Collected]]</f>
        <v>103477.73060000001</v>
      </c>
      <c r="E147" s="166">
        <f>[2]!Table3[[#This Row],[CLM $ Collected ]]/'[2]1.) CLM Reference'!$B$4</f>
        <v>3.5558609023951327E-3</v>
      </c>
      <c r="F147" s="167">
        <f>[2]!Table3[[#This Row],[Residential Incentive Disbursements]]+[2]!Table3[[#This Row],[C&amp;I Incentive Disbursements]]</f>
        <v>26179.83</v>
      </c>
      <c r="G147" s="166">
        <f>[2]!Table3[[#This Row],[Incentive Disbursements]]/'[2]1.) CLM Reference'!$B$5</f>
        <v>1.5582315782111714E-3</v>
      </c>
      <c r="H147" s="166" t="str">
        <f>IF(([2]!Table3[[#This Row],[Incentive Disbursements]]&gt;=0.5*[2]!Table3[[#This Row],[CLM $ Collected ]]),"YES",IF([2]!Table3[[#This Row],[Incentive Disbursements]]&lt;=1, "N/A", "NO"))</f>
        <v>NO</v>
      </c>
      <c r="I147" s="166" t="str">
        <f t="shared" si="8"/>
        <v>NO</v>
      </c>
      <c r="J147" s="168">
        <v>95201.057400000005</v>
      </c>
      <c r="K147" s="169">
        <f>[2]!Table3[[#This Row],[CLM $ Collected ]]/'[2]1.) CLM Reference'!$B$4</f>
        <v>3.5558609023951327E-3</v>
      </c>
      <c r="L147" s="170">
        <v>23739.83</v>
      </c>
      <c r="M147" s="169">
        <f>[2]!Table3[[#This Row],[Incentive Disbursements]]/'[2]1.) CLM Reference'!$B$5</f>
        <v>1.5582315782111714E-3</v>
      </c>
      <c r="N147" s="169" t="str">
        <f t="shared" si="6"/>
        <v>NO</v>
      </c>
      <c r="O147" s="168">
        <v>8276.6731999999993</v>
      </c>
      <c r="P147" s="171">
        <f>[2]!Table3[[#This Row],[CLM $ Collected ]]/'[2]1.) CLM Reference'!$B$4</f>
        <v>3.5558609023951327E-3</v>
      </c>
      <c r="Q147" s="170">
        <v>2440</v>
      </c>
      <c r="R147" s="172">
        <f>[2]!Table3[[#This Row],[Incentive Disbursements]]/'[2]1.) CLM Reference'!$B$5</f>
        <v>1.5582315782111714E-3</v>
      </c>
      <c r="S147" t="str">
        <f t="shared" si="7"/>
        <v>NO</v>
      </c>
    </row>
    <row r="148" spans="1:19" ht="15.75" thickBot="1" x14ac:dyDescent="0.3">
      <c r="A148" s="163" t="s">
        <v>2057</v>
      </c>
      <c r="B148" s="16" t="s">
        <v>1976</v>
      </c>
      <c r="C148" s="164" t="s">
        <v>1774</v>
      </c>
      <c r="D148" s="165">
        <f>[2]!Table3[[#This Row],[Residential CLM $ Collected]]+[2]!Table3[[#This Row],[C&amp;I CLM $ Collected]]</f>
        <v>85.672499999999999</v>
      </c>
      <c r="E148" s="166">
        <f>[2]!Table3[[#This Row],[CLM $ Collected ]]/'[2]1.) CLM Reference'!$B$4</f>
        <v>2.9440101884148486E-6</v>
      </c>
      <c r="F148" s="167">
        <f>[2]!Table3[[#This Row],[Residential Incentive Disbursements]]+[2]!Table3[[#This Row],[C&amp;I Incentive Disbursements]]</f>
        <v>0</v>
      </c>
      <c r="G148" s="166">
        <f>[2]!Table3[[#This Row],[Incentive Disbursements]]/'[2]1.) CLM Reference'!$B$5</f>
        <v>0</v>
      </c>
      <c r="H148" s="166" t="str">
        <f>IF(([2]!Table3[[#This Row],[Incentive Disbursements]]&gt;=0.5*[2]!Table3[[#This Row],[CLM $ Collected ]]),"YES",IF([2]!Table3[[#This Row],[Incentive Disbursements]]&lt;=1, "N/A", "NO"))</f>
        <v>N/A</v>
      </c>
      <c r="I148" s="166" t="str">
        <f t="shared" si="8"/>
        <v>N/A</v>
      </c>
      <c r="J148" s="168">
        <v>85.672499999999999</v>
      </c>
      <c r="K148" s="169">
        <f>[2]!Table3[[#This Row],[CLM $ Collected ]]/'[2]1.) CLM Reference'!$B$4</f>
        <v>2.9440101884148486E-6</v>
      </c>
      <c r="L148" s="170">
        <v>0</v>
      </c>
      <c r="M148" s="169">
        <f>[2]!Table3[[#This Row],[Incentive Disbursements]]/'[2]1.) CLM Reference'!$B$5</f>
        <v>0</v>
      </c>
      <c r="N148" s="169" t="str">
        <f t="shared" si="6"/>
        <v>N/A</v>
      </c>
      <c r="O148" s="168">
        <v>0</v>
      </c>
      <c r="P148" s="171">
        <f>[2]!Table3[[#This Row],[CLM $ Collected ]]/'[2]1.) CLM Reference'!$B$4</f>
        <v>2.9440101884148486E-6</v>
      </c>
      <c r="Q148" s="170">
        <v>0</v>
      </c>
      <c r="R148" s="172">
        <f>[2]!Table3[[#This Row],[Incentive Disbursements]]/'[2]1.) CLM Reference'!$B$5</f>
        <v>0</v>
      </c>
      <c r="S148" t="str">
        <f t="shared" si="7"/>
        <v>N/A</v>
      </c>
    </row>
    <row r="149" spans="1:19" ht="15.75" thickBot="1" x14ac:dyDescent="0.3">
      <c r="A149" s="163" t="s">
        <v>2058</v>
      </c>
      <c r="B149" s="16" t="s">
        <v>2051</v>
      </c>
      <c r="C149" s="164" t="s">
        <v>1774</v>
      </c>
      <c r="D149" s="165">
        <f>[2]!Table3[[#This Row],[Residential CLM $ Collected]]+[2]!Table3[[#This Row],[C&amp;I CLM $ Collected]]</f>
        <v>76802.463000000003</v>
      </c>
      <c r="E149" s="166">
        <f>[2]!Table3[[#This Row],[CLM $ Collected ]]/'[2]1.) CLM Reference'!$B$4</f>
        <v>2.639204337066789E-3</v>
      </c>
      <c r="F149" s="167">
        <f>[2]!Table3[[#This Row],[Residential Incentive Disbursements]]+[2]!Table3[[#This Row],[C&amp;I Incentive Disbursements]]</f>
        <v>1501.1600000000008</v>
      </c>
      <c r="G149" s="166">
        <f>[2]!Table3[[#This Row],[Incentive Disbursements]]/'[2]1.) CLM Reference'!$B$5</f>
        <v>8.9349507462328168E-5</v>
      </c>
      <c r="H149" s="166" t="str">
        <f>IF(([2]!Table3[[#This Row],[Incentive Disbursements]]&gt;=0.5*[2]!Table3[[#This Row],[CLM $ Collected ]]),"YES",IF([2]!Table3[[#This Row],[Incentive Disbursements]]&lt;=1, "N/A", "NO"))</f>
        <v>NO</v>
      </c>
      <c r="I149" s="166" t="str">
        <f t="shared" si="8"/>
        <v>NO</v>
      </c>
      <c r="J149" s="168">
        <v>47814.0262</v>
      </c>
      <c r="K149" s="169">
        <f>[2]!Table3[[#This Row],[CLM $ Collected ]]/'[2]1.) CLM Reference'!$B$4</f>
        <v>2.639204337066789E-3</v>
      </c>
      <c r="L149" s="170">
        <v>-4972.1099999999997</v>
      </c>
      <c r="M149" s="169">
        <f>[2]!Table3[[#This Row],[Incentive Disbursements]]/'[2]1.) CLM Reference'!$B$5</f>
        <v>8.9349507462328168E-5</v>
      </c>
      <c r="N149" s="169" t="str">
        <f t="shared" si="6"/>
        <v>NO</v>
      </c>
      <c r="O149" s="168">
        <v>28988.436799999999</v>
      </c>
      <c r="P149" s="171">
        <f>[2]!Table3[[#This Row],[CLM $ Collected ]]/'[2]1.) CLM Reference'!$B$4</f>
        <v>2.639204337066789E-3</v>
      </c>
      <c r="Q149" s="170">
        <v>6473.27</v>
      </c>
      <c r="R149" s="172">
        <f>[2]!Table3[[#This Row],[Incentive Disbursements]]/'[2]1.) CLM Reference'!$B$5</f>
        <v>8.9349507462328168E-5</v>
      </c>
      <c r="S149" t="str">
        <f t="shared" si="7"/>
        <v>NO</v>
      </c>
    </row>
    <row r="150" spans="1:19" ht="15.75" thickBot="1" x14ac:dyDescent="0.3">
      <c r="A150" s="163" t="s">
        <v>2059</v>
      </c>
      <c r="B150" s="16" t="s">
        <v>2051</v>
      </c>
      <c r="C150" s="164" t="s">
        <v>1774</v>
      </c>
      <c r="D150" s="165">
        <f>[2]!Table3[[#This Row],[Residential CLM $ Collected]]+[2]!Table3[[#This Row],[C&amp;I CLM $ Collected]]</f>
        <v>100583.50819999989</v>
      </c>
      <c r="E150" s="166">
        <f>[2]!Table3[[#This Row],[CLM $ Collected ]]/'[2]1.) CLM Reference'!$B$4</f>
        <v>3.4564051816779969E-3</v>
      </c>
      <c r="F150" s="167">
        <f>[2]!Table3[[#This Row],[Residential Incentive Disbursements]]+[2]!Table3[[#This Row],[C&amp;I Incentive Disbursements]]</f>
        <v>53772.12</v>
      </c>
      <c r="G150" s="166">
        <f>[2]!Table3[[#This Row],[Incentive Disbursements]]/'[2]1.) CLM Reference'!$B$5</f>
        <v>3.2005332124525059E-3</v>
      </c>
      <c r="H150" s="166" t="str">
        <f>IF(([2]!Table3[[#This Row],[Incentive Disbursements]]&gt;=0.5*[2]!Table3[[#This Row],[CLM $ Collected ]]),"YES",IF([2]!Table3[[#This Row],[Incentive Disbursements]]&lt;=1, "N/A", "NO"))</f>
        <v>YES</v>
      </c>
      <c r="I150" s="166" t="str">
        <f t="shared" si="8"/>
        <v>NO</v>
      </c>
      <c r="J150" s="168">
        <v>91460.939399999901</v>
      </c>
      <c r="K150" s="169">
        <f>[2]!Table3[[#This Row],[CLM $ Collected ]]/'[2]1.) CLM Reference'!$B$4</f>
        <v>3.4564051816779969E-3</v>
      </c>
      <c r="L150" s="170">
        <v>53772.12</v>
      </c>
      <c r="M150" s="169">
        <f>[2]!Table3[[#This Row],[Incentive Disbursements]]/'[2]1.) CLM Reference'!$B$5</f>
        <v>3.2005332124525059E-3</v>
      </c>
      <c r="N150" s="169" t="str">
        <f t="shared" si="6"/>
        <v>NO</v>
      </c>
      <c r="O150" s="168">
        <v>9122.5687999999991</v>
      </c>
      <c r="P150" s="171">
        <f>[2]!Table3[[#This Row],[CLM $ Collected ]]/'[2]1.) CLM Reference'!$B$4</f>
        <v>3.4564051816779969E-3</v>
      </c>
      <c r="Q150" s="170">
        <v>0</v>
      </c>
      <c r="R150" s="172">
        <f>[2]!Table3[[#This Row],[Incentive Disbursements]]/'[2]1.) CLM Reference'!$B$5</f>
        <v>3.2005332124525059E-3</v>
      </c>
      <c r="S150" t="str">
        <f t="shared" si="7"/>
        <v>NO</v>
      </c>
    </row>
    <row r="151" spans="1:19" ht="15.75" thickBot="1" x14ac:dyDescent="0.3">
      <c r="A151" s="163" t="s">
        <v>2060</v>
      </c>
      <c r="B151" s="16" t="s">
        <v>2051</v>
      </c>
      <c r="C151" s="164" t="s">
        <v>1774</v>
      </c>
      <c r="D151" s="165">
        <f>[2]!Table3[[#This Row],[Residential CLM $ Collected]]+[2]!Table3[[#This Row],[C&amp;I CLM $ Collected]]</f>
        <v>150544.62339999981</v>
      </c>
      <c r="E151" s="166">
        <f>[2]!Table3[[#This Row],[CLM $ Collected ]]/'[2]1.) CLM Reference'!$B$4</f>
        <v>5.1732458501931875E-3</v>
      </c>
      <c r="F151" s="167">
        <f>[2]!Table3[[#This Row],[Residential Incentive Disbursements]]+[2]!Table3[[#This Row],[C&amp;I Incentive Disbursements]]</f>
        <v>67803.7</v>
      </c>
      <c r="G151" s="166">
        <f>[2]!Table3[[#This Row],[Incentive Disbursements]]/'[2]1.) CLM Reference'!$B$5</f>
        <v>4.0356971935859316E-3</v>
      </c>
      <c r="H151" s="166" t="str">
        <f>IF(([2]!Table3[[#This Row],[Incentive Disbursements]]&gt;=0.5*[2]!Table3[[#This Row],[CLM $ Collected ]]),"YES",IF([2]!Table3[[#This Row],[Incentive Disbursements]]&lt;=1, "N/A", "NO"))</f>
        <v>NO</v>
      </c>
      <c r="I151" s="166" t="str">
        <f t="shared" si="8"/>
        <v>NO</v>
      </c>
      <c r="J151" s="168">
        <v>88933.272799999802</v>
      </c>
      <c r="K151" s="169">
        <f>[2]!Table3[[#This Row],[CLM $ Collected ]]/'[2]1.) CLM Reference'!$B$4</f>
        <v>5.1732458501931875E-3</v>
      </c>
      <c r="L151" s="170">
        <v>62510.7</v>
      </c>
      <c r="M151" s="169">
        <f>[2]!Table3[[#This Row],[Incentive Disbursements]]/'[2]1.) CLM Reference'!$B$5</f>
        <v>4.0356971935859316E-3</v>
      </c>
      <c r="N151" s="169" t="str">
        <f t="shared" si="6"/>
        <v>NO</v>
      </c>
      <c r="O151" s="168">
        <v>61611.350599999998</v>
      </c>
      <c r="P151" s="171">
        <f>[2]!Table3[[#This Row],[CLM $ Collected ]]/'[2]1.) CLM Reference'!$B$4</f>
        <v>5.1732458501931875E-3</v>
      </c>
      <c r="Q151" s="170">
        <v>5293</v>
      </c>
      <c r="R151" s="172">
        <f>[2]!Table3[[#This Row],[Incentive Disbursements]]/'[2]1.) CLM Reference'!$B$5</f>
        <v>4.0356971935859316E-3</v>
      </c>
      <c r="S151" t="str">
        <f t="shared" si="7"/>
        <v>NO</v>
      </c>
    </row>
    <row r="152" spans="1:19" ht="15.75" thickBot="1" x14ac:dyDescent="0.3">
      <c r="A152" s="163" t="s">
        <v>2060</v>
      </c>
      <c r="B152" s="16" t="s">
        <v>1998</v>
      </c>
      <c r="C152" s="164" t="s">
        <v>1774</v>
      </c>
      <c r="D152" s="165">
        <f>[2]!Table3[[#This Row],[Residential CLM $ Collected]]+[2]!Table3[[#This Row],[C&amp;I CLM $ Collected]]</f>
        <v>112.0247</v>
      </c>
      <c r="E152" s="166">
        <f>[2]!Table3[[#This Row],[CLM $ Collected ]]/'[2]1.) CLM Reference'!$B$4</f>
        <v>3.8495650080727996E-6</v>
      </c>
      <c r="F152" s="167">
        <f>[2]!Table3[[#This Row],[Residential Incentive Disbursements]]+[2]!Table3[[#This Row],[C&amp;I Incentive Disbursements]]</f>
        <v>0</v>
      </c>
      <c r="G152" s="166">
        <f>[2]!Table3[[#This Row],[Incentive Disbursements]]/'[2]1.) CLM Reference'!$B$5</f>
        <v>0</v>
      </c>
      <c r="H152" s="166" t="str">
        <f>IF(([2]!Table3[[#This Row],[Incentive Disbursements]]&gt;=0.5*[2]!Table3[[#This Row],[CLM $ Collected ]]),"YES",IF([2]!Table3[[#This Row],[Incentive Disbursements]]&lt;=1, "N/A", "NO"))</f>
        <v>N/A</v>
      </c>
      <c r="I152" s="166" t="str">
        <f t="shared" si="8"/>
        <v>N/A</v>
      </c>
      <c r="J152" s="168">
        <v>112.0247</v>
      </c>
      <c r="K152" s="169">
        <f>[2]!Table3[[#This Row],[CLM $ Collected ]]/'[2]1.) CLM Reference'!$B$4</f>
        <v>3.8495650080727996E-6</v>
      </c>
      <c r="L152" s="170">
        <v>0</v>
      </c>
      <c r="M152" s="169">
        <f>[2]!Table3[[#This Row],[Incentive Disbursements]]/'[2]1.) CLM Reference'!$B$5</f>
        <v>0</v>
      </c>
      <c r="N152" s="169" t="str">
        <f t="shared" si="6"/>
        <v>N/A</v>
      </c>
      <c r="O152" s="168">
        <v>0</v>
      </c>
      <c r="P152" s="171">
        <f>[2]!Table3[[#This Row],[CLM $ Collected ]]/'[2]1.) CLM Reference'!$B$4</f>
        <v>3.8495650080727996E-6</v>
      </c>
      <c r="Q152" s="170">
        <v>0</v>
      </c>
      <c r="R152" s="172">
        <f>[2]!Table3[[#This Row],[Incentive Disbursements]]/'[2]1.) CLM Reference'!$B$5</f>
        <v>0</v>
      </c>
      <c r="S152" t="str">
        <f t="shared" si="7"/>
        <v>N/A</v>
      </c>
    </row>
    <row r="153" spans="1:19" ht="15.75" thickBot="1" x14ac:dyDescent="0.3">
      <c r="A153" s="163" t="s">
        <v>2061</v>
      </c>
      <c r="B153" s="16" t="s">
        <v>2051</v>
      </c>
      <c r="C153" s="164" t="s">
        <v>1774</v>
      </c>
      <c r="D153" s="165">
        <f>[2]!Table3[[#This Row],[Residential CLM $ Collected]]+[2]!Table3[[#This Row],[C&amp;I CLM $ Collected]]</f>
        <v>155648.57490000001</v>
      </c>
      <c r="E153" s="166">
        <f>[2]!Table3[[#This Row],[CLM $ Collected ]]/'[2]1.) CLM Reference'!$B$4</f>
        <v>5.3486356802690677E-3</v>
      </c>
      <c r="F153" s="167">
        <f>[2]!Table3[[#This Row],[Residential Incentive Disbursements]]+[2]!Table3[[#This Row],[C&amp;I Incentive Disbursements]]</f>
        <v>33246.5</v>
      </c>
      <c r="G153" s="166">
        <f>[2]!Table3[[#This Row],[Incentive Disbursements]]/'[2]1.) CLM Reference'!$B$5</f>
        <v>1.9788419621134938E-3</v>
      </c>
      <c r="H153" s="166" t="str">
        <f>IF(([2]!Table3[[#This Row],[Incentive Disbursements]]&gt;=0.5*[2]!Table3[[#This Row],[CLM $ Collected ]]),"YES",IF([2]!Table3[[#This Row],[Incentive Disbursements]]&lt;=1, "N/A", "NO"))</f>
        <v>NO</v>
      </c>
      <c r="I153" s="166" t="str">
        <f t="shared" si="8"/>
        <v>NO</v>
      </c>
      <c r="J153" s="168">
        <v>119372.9991</v>
      </c>
      <c r="K153" s="169">
        <f>[2]!Table3[[#This Row],[CLM $ Collected ]]/'[2]1.) CLM Reference'!$B$4</f>
        <v>5.3486356802690677E-3</v>
      </c>
      <c r="L153" s="170">
        <v>26013.5</v>
      </c>
      <c r="M153" s="169">
        <f>[2]!Table3[[#This Row],[Incentive Disbursements]]/'[2]1.) CLM Reference'!$B$5</f>
        <v>1.9788419621134938E-3</v>
      </c>
      <c r="N153" s="169" t="str">
        <f t="shared" si="6"/>
        <v>NO</v>
      </c>
      <c r="O153" s="168">
        <v>36275.575799999999</v>
      </c>
      <c r="P153" s="171">
        <f>[2]!Table3[[#This Row],[CLM $ Collected ]]/'[2]1.) CLM Reference'!$B$4</f>
        <v>5.3486356802690677E-3</v>
      </c>
      <c r="Q153" s="170">
        <v>7233</v>
      </c>
      <c r="R153" s="172">
        <f>[2]!Table3[[#This Row],[Incentive Disbursements]]/'[2]1.) CLM Reference'!$B$5</f>
        <v>1.9788419621134938E-3</v>
      </c>
      <c r="S153" t="str">
        <f t="shared" si="7"/>
        <v>NO</v>
      </c>
    </row>
    <row r="154" spans="1:19" ht="15.75" thickBot="1" x14ac:dyDescent="0.3">
      <c r="A154" s="163" t="s">
        <v>2062</v>
      </c>
      <c r="B154" s="16" t="s">
        <v>2051</v>
      </c>
      <c r="C154" s="164" t="s">
        <v>1774</v>
      </c>
      <c r="D154" s="165">
        <f>[2]!Table3[[#This Row],[Residential CLM $ Collected]]+[2]!Table3[[#This Row],[C&amp;I CLM $ Collected]]</f>
        <v>161465.7861</v>
      </c>
      <c r="E154" s="166">
        <f>[2]!Table3[[#This Row],[CLM $ Collected ]]/'[2]1.) CLM Reference'!$B$4</f>
        <v>5.5485356369758404E-3</v>
      </c>
      <c r="F154" s="167">
        <f>[2]!Table3[[#This Row],[Residential Incentive Disbursements]]+[2]!Table3[[#This Row],[C&amp;I Incentive Disbursements]]</f>
        <v>42956.18</v>
      </c>
      <c r="G154" s="166">
        <f>[2]!Table3[[#This Row],[Incentive Disbursements]]/'[2]1.) CLM Reference'!$B$5</f>
        <v>2.5567651186170098E-3</v>
      </c>
      <c r="H154" s="166" t="str">
        <f>IF(([2]!Table3[[#This Row],[Incentive Disbursements]]&gt;=0.5*[2]!Table3[[#This Row],[CLM $ Collected ]]),"YES",IF([2]!Table3[[#This Row],[Incentive Disbursements]]&lt;=1, "N/A", "NO"))</f>
        <v>NO</v>
      </c>
      <c r="I154" s="166" t="str">
        <f t="shared" si="8"/>
        <v>NO</v>
      </c>
      <c r="J154" s="168">
        <v>65182.709900000002</v>
      </c>
      <c r="K154" s="169">
        <f>[2]!Table3[[#This Row],[CLM $ Collected ]]/'[2]1.) CLM Reference'!$B$4</f>
        <v>5.5485356369758404E-3</v>
      </c>
      <c r="L154" s="170">
        <v>23476.27</v>
      </c>
      <c r="M154" s="169">
        <f>[2]!Table3[[#This Row],[Incentive Disbursements]]/'[2]1.) CLM Reference'!$B$5</f>
        <v>2.5567651186170098E-3</v>
      </c>
      <c r="N154" s="169" t="str">
        <f t="shared" si="6"/>
        <v>NO</v>
      </c>
      <c r="O154" s="168">
        <v>96283.076199999996</v>
      </c>
      <c r="P154" s="171">
        <f>[2]!Table3[[#This Row],[CLM $ Collected ]]/'[2]1.) CLM Reference'!$B$4</f>
        <v>5.5485356369758404E-3</v>
      </c>
      <c r="Q154" s="170">
        <v>19479.91</v>
      </c>
      <c r="R154" s="172">
        <f>[2]!Table3[[#This Row],[Incentive Disbursements]]/'[2]1.) CLM Reference'!$B$5</f>
        <v>2.5567651186170098E-3</v>
      </c>
      <c r="S154" t="str">
        <f t="shared" si="7"/>
        <v>NO</v>
      </c>
    </row>
    <row r="155" spans="1:19" ht="15.75" thickBot="1" x14ac:dyDescent="0.3">
      <c r="A155" s="163" t="s">
        <v>2062</v>
      </c>
      <c r="B155" s="16" t="s">
        <v>1998</v>
      </c>
      <c r="C155" s="164" t="s">
        <v>1774</v>
      </c>
      <c r="D155" s="165">
        <f>[2]!Table3[[#This Row],[Residential CLM $ Collected]]+[2]!Table3[[#This Row],[C&amp;I CLM $ Collected]]</f>
        <v>92.837900000000005</v>
      </c>
      <c r="E155" s="166">
        <f>[2]!Table3[[#This Row],[CLM $ Collected ]]/'[2]1.) CLM Reference'!$B$4</f>
        <v>3.1902386818528571E-6</v>
      </c>
      <c r="F155" s="167">
        <f>[2]!Table3[[#This Row],[Residential Incentive Disbursements]]+[2]!Table3[[#This Row],[C&amp;I Incentive Disbursements]]</f>
        <v>0</v>
      </c>
      <c r="G155" s="166">
        <f>[2]!Table3[[#This Row],[Incentive Disbursements]]/'[2]1.) CLM Reference'!$B$5</f>
        <v>0</v>
      </c>
      <c r="H155" s="166" t="str">
        <f>IF(([2]!Table3[[#This Row],[Incentive Disbursements]]&gt;=0.5*[2]!Table3[[#This Row],[CLM $ Collected ]]),"YES",IF([2]!Table3[[#This Row],[Incentive Disbursements]]&lt;=1, "N/A", "NO"))</f>
        <v>N/A</v>
      </c>
      <c r="I155" s="166" t="str">
        <f t="shared" si="8"/>
        <v>N/A</v>
      </c>
      <c r="J155" s="168">
        <v>92.837900000000005</v>
      </c>
      <c r="K155" s="169">
        <f>[2]!Table3[[#This Row],[CLM $ Collected ]]/'[2]1.) CLM Reference'!$B$4</f>
        <v>3.1902386818528571E-6</v>
      </c>
      <c r="L155" s="170">
        <v>0</v>
      </c>
      <c r="M155" s="169">
        <f>[2]!Table3[[#This Row],[Incentive Disbursements]]/'[2]1.) CLM Reference'!$B$5</f>
        <v>0</v>
      </c>
      <c r="N155" s="169" t="str">
        <f t="shared" si="6"/>
        <v>N/A</v>
      </c>
      <c r="O155" s="168">
        <v>0</v>
      </c>
      <c r="P155" s="171">
        <f>[2]!Table3[[#This Row],[CLM $ Collected ]]/'[2]1.) CLM Reference'!$B$4</f>
        <v>3.1902386818528571E-6</v>
      </c>
      <c r="Q155" s="170">
        <v>0</v>
      </c>
      <c r="R155" s="172">
        <f>[2]!Table3[[#This Row],[Incentive Disbursements]]/'[2]1.) CLM Reference'!$B$5</f>
        <v>0</v>
      </c>
      <c r="S155" t="str">
        <f t="shared" si="7"/>
        <v>N/A</v>
      </c>
    </row>
    <row r="156" spans="1:19" ht="15.75" thickBot="1" x14ac:dyDescent="0.3">
      <c r="A156" s="163" t="s">
        <v>2062</v>
      </c>
      <c r="B156" s="16" t="s">
        <v>1976</v>
      </c>
      <c r="C156" s="164" t="s">
        <v>1774</v>
      </c>
      <c r="D156" s="165">
        <f>[2]!Table3[[#This Row],[Residential CLM $ Collected]]+[2]!Table3[[#This Row],[C&amp;I CLM $ Collected]]</f>
        <v>146.7696</v>
      </c>
      <c r="E156" s="166">
        <f>[2]!Table3[[#This Row],[CLM $ Collected ]]/'[2]1.) CLM Reference'!$B$4</f>
        <v>5.0435226910568964E-6</v>
      </c>
      <c r="F156" s="167">
        <f>[2]!Table3[[#This Row],[Residential Incentive Disbursements]]+[2]!Table3[[#This Row],[C&amp;I Incentive Disbursements]]</f>
        <v>0</v>
      </c>
      <c r="G156" s="166">
        <f>[2]!Table3[[#This Row],[Incentive Disbursements]]/'[2]1.) CLM Reference'!$B$5</f>
        <v>0</v>
      </c>
      <c r="H156" s="166" t="str">
        <f>IF(([2]!Table3[[#This Row],[Incentive Disbursements]]&gt;=0.5*[2]!Table3[[#This Row],[CLM $ Collected ]]),"YES",IF([2]!Table3[[#This Row],[Incentive Disbursements]]&lt;=1, "N/A", "NO"))</f>
        <v>N/A</v>
      </c>
      <c r="I156" s="166" t="str">
        <f t="shared" si="8"/>
        <v>NO</v>
      </c>
      <c r="J156" s="168">
        <v>146.7696</v>
      </c>
      <c r="K156" s="169">
        <f>[2]!Table3[[#This Row],[CLM $ Collected ]]/'[2]1.) CLM Reference'!$B$4</f>
        <v>5.0435226910568964E-6</v>
      </c>
      <c r="L156" s="170">
        <v>0</v>
      </c>
      <c r="M156" s="169">
        <f>[2]!Table3[[#This Row],[Incentive Disbursements]]/'[2]1.) CLM Reference'!$B$5</f>
        <v>0</v>
      </c>
      <c r="N156" s="169" t="str">
        <f t="shared" si="6"/>
        <v>NO</v>
      </c>
      <c r="O156" s="168">
        <v>0</v>
      </c>
      <c r="P156" s="171">
        <f>[2]!Table3[[#This Row],[CLM $ Collected ]]/'[2]1.) CLM Reference'!$B$4</f>
        <v>5.0435226910568964E-6</v>
      </c>
      <c r="Q156" s="170">
        <v>0</v>
      </c>
      <c r="R156" s="172">
        <f>[2]!Table3[[#This Row],[Incentive Disbursements]]/'[2]1.) CLM Reference'!$B$5</f>
        <v>0</v>
      </c>
      <c r="S156" t="str">
        <f t="shared" si="7"/>
        <v>NO</v>
      </c>
    </row>
    <row r="157" spans="1:19" ht="15.75" thickBot="1" x14ac:dyDescent="0.3">
      <c r="A157" s="163" t="s">
        <v>2063</v>
      </c>
      <c r="B157" s="16" t="s">
        <v>2051</v>
      </c>
      <c r="C157" s="164" t="s">
        <v>1774</v>
      </c>
      <c r="D157" s="165">
        <f>[2]!Table3[[#This Row],[Residential CLM $ Collected]]+[2]!Table3[[#This Row],[C&amp;I CLM $ Collected]]</f>
        <v>106295.3988</v>
      </c>
      <c r="E157" s="166">
        <f>[2]!Table3[[#This Row],[CLM $ Collected ]]/'[2]1.) CLM Reference'!$B$4</f>
        <v>3.6526859499701712E-3</v>
      </c>
      <c r="F157" s="167">
        <f>[2]!Table3[[#This Row],[Residential Incentive Disbursements]]+[2]!Table3[[#This Row],[C&amp;I Incentive Disbursements]]</f>
        <v>30417.33</v>
      </c>
      <c r="G157" s="166">
        <f>[2]!Table3[[#This Row],[Incentive Disbursements]]/'[2]1.) CLM Reference'!$B$5</f>
        <v>1.8104488887387736E-3</v>
      </c>
      <c r="H157" s="166" t="str">
        <f>IF(([2]!Table3[[#This Row],[Incentive Disbursements]]&gt;=0.5*[2]!Table3[[#This Row],[CLM $ Collected ]]),"YES",IF([2]!Table3[[#This Row],[Incentive Disbursements]]&lt;=1, "N/A", "NO"))</f>
        <v>NO</v>
      </c>
      <c r="I157" s="166" t="str">
        <f t="shared" si="8"/>
        <v>NO</v>
      </c>
      <c r="J157" s="168">
        <v>94505.718299999993</v>
      </c>
      <c r="K157" s="169">
        <f>[2]!Table3[[#This Row],[CLM $ Collected ]]/'[2]1.) CLM Reference'!$B$4</f>
        <v>3.6526859499701712E-3</v>
      </c>
      <c r="L157" s="170">
        <v>30417.33</v>
      </c>
      <c r="M157" s="169">
        <f>[2]!Table3[[#This Row],[Incentive Disbursements]]/'[2]1.) CLM Reference'!$B$5</f>
        <v>1.8104488887387736E-3</v>
      </c>
      <c r="N157" s="169" t="str">
        <f t="shared" si="6"/>
        <v>NO</v>
      </c>
      <c r="O157" s="168">
        <v>11789.6805</v>
      </c>
      <c r="P157" s="171">
        <f>[2]!Table3[[#This Row],[CLM $ Collected ]]/'[2]1.) CLM Reference'!$B$4</f>
        <v>3.6526859499701712E-3</v>
      </c>
      <c r="Q157" s="170">
        <v>0</v>
      </c>
      <c r="R157" s="172">
        <f>[2]!Table3[[#This Row],[Incentive Disbursements]]/'[2]1.) CLM Reference'!$B$5</f>
        <v>1.8104488887387736E-3</v>
      </c>
      <c r="S157" t="str">
        <f t="shared" si="7"/>
        <v>NO</v>
      </c>
    </row>
    <row r="158" spans="1:19" ht="15.75" thickBot="1" x14ac:dyDescent="0.3">
      <c r="A158" s="163" t="s">
        <v>2064</v>
      </c>
      <c r="B158" s="16" t="s">
        <v>2051</v>
      </c>
      <c r="C158" s="164" t="s">
        <v>1774</v>
      </c>
      <c r="D158" s="165">
        <f>[2]!Table3[[#This Row],[Residential CLM $ Collected]]+[2]!Table3[[#This Row],[C&amp;I CLM $ Collected]]</f>
        <v>126502.59270000001</v>
      </c>
      <c r="E158" s="166">
        <f>[2]!Table3[[#This Row],[CLM $ Collected ]]/'[2]1.) CLM Reference'!$B$4</f>
        <v>4.3470766204989223E-3</v>
      </c>
      <c r="F158" s="167">
        <f>[2]!Table3[[#This Row],[Residential Incentive Disbursements]]+[2]!Table3[[#This Row],[C&amp;I Incentive Disbursements]]</f>
        <v>41721.480000000003</v>
      </c>
      <c r="G158" s="166">
        <f>[2]!Table3[[#This Row],[Incentive Disbursements]]/'[2]1.) CLM Reference'!$B$5</f>
        <v>2.4832753927625131E-3</v>
      </c>
      <c r="H158" s="166" t="str">
        <f>IF(([2]!Table3[[#This Row],[Incentive Disbursements]]&gt;=0.5*[2]!Table3[[#This Row],[CLM $ Collected ]]),"YES",IF([2]!Table3[[#This Row],[Incentive Disbursements]]&lt;=1, "N/A", "NO"))</f>
        <v>NO</v>
      </c>
      <c r="I158" s="166" t="str">
        <f t="shared" si="8"/>
        <v>NO</v>
      </c>
      <c r="J158" s="168">
        <v>117735.0469</v>
      </c>
      <c r="K158" s="169">
        <f>[2]!Table3[[#This Row],[CLM $ Collected ]]/'[2]1.) CLM Reference'!$B$4</f>
        <v>4.3470766204989223E-3</v>
      </c>
      <c r="L158" s="170">
        <v>41521.480000000003</v>
      </c>
      <c r="M158" s="169">
        <f>[2]!Table3[[#This Row],[Incentive Disbursements]]/'[2]1.) CLM Reference'!$B$5</f>
        <v>2.4832753927625131E-3</v>
      </c>
      <c r="N158" s="169" t="str">
        <f t="shared" si="6"/>
        <v>NO</v>
      </c>
      <c r="O158" s="168">
        <v>8767.5457999999999</v>
      </c>
      <c r="P158" s="171">
        <f>[2]!Table3[[#This Row],[CLM $ Collected ]]/'[2]1.) CLM Reference'!$B$4</f>
        <v>4.3470766204989223E-3</v>
      </c>
      <c r="Q158" s="170">
        <v>200</v>
      </c>
      <c r="R158" s="172">
        <f>[2]!Table3[[#This Row],[Incentive Disbursements]]/'[2]1.) CLM Reference'!$B$5</f>
        <v>2.4832753927625131E-3</v>
      </c>
      <c r="S158" t="str">
        <f t="shared" si="7"/>
        <v>NO</v>
      </c>
    </row>
    <row r="159" spans="1:19" ht="15.75" thickBot="1" x14ac:dyDescent="0.3">
      <c r="A159" s="163" t="s">
        <v>2064</v>
      </c>
      <c r="B159" s="16" t="s">
        <v>1976</v>
      </c>
      <c r="C159" s="164" t="s">
        <v>1774</v>
      </c>
      <c r="D159" s="165">
        <f>[2]!Table3[[#This Row],[Residential CLM $ Collected]]+[2]!Table3[[#This Row],[C&amp;I CLM $ Collected]]</f>
        <v>63.001300000000001</v>
      </c>
      <c r="E159" s="166">
        <f>[2]!Table3[[#This Row],[CLM $ Collected ]]/'[2]1.) CLM Reference'!$B$4</f>
        <v>2.1649475512373332E-6</v>
      </c>
      <c r="F159" s="167">
        <f>[2]!Table3[[#This Row],[Residential Incentive Disbursements]]+[2]!Table3[[#This Row],[C&amp;I Incentive Disbursements]]</f>
        <v>0</v>
      </c>
      <c r="G159" s="166">
        <f>[2]!Table3[[#This Row],[Incentive Disbursements]]/'[2]1.) CLM Reference'!$B$5</f>
        <v>0</v>
      </c>
      <c r="H159" s="166" t="str">
        <f>IF(([2]!Table3[[#This Row],[Incentive Disbursements]]&gt;=0.5*[2]!Table3[[#This Row],[CLM $ Collected ]]),"YES",IF([2]!Table3[[#This Row],[Incentive Disbursements]]&lt;=1, "N/A", "NO"))</f>
        <v>N/A</v>
      </c>
      <c r="I159" s="166" t="str">
        <f t="shared" si="8"/>
        <v>N/A</v>
      </c>
      <c r="J159" s="168">
        <v>63.001300000000001</v>
      </c>
      <c r="K159" s="169">
        <f>[2]!Table3[[#This Row],[CLM $ Collected ]]/'[2]1.) CLM Reference'!$B$4</f>
        <v>2.1649475512373332E-6</v>
      </c>
      <c r="L159" s="170">
        <v>0</v>
      </c>
      <c r="M159" s="169">
        <f>[2]!Table3[[#This Row],[Incentive Disbursements]]/'[2]1.) CLM Reference'!$B$5</f>
        <v>0</v>
      </c>
      <c r="N159" s="169" t="str">
        <f t="shared" si="6"/>
        <v>N/A</v>
      </c>
      <c r="O159" s="168">
        <v>0</v>
      </c>
      <c r="P159" s="171">
        <f>[2]!Table3[[#This Row],[CLM $ Collected ]]/'[2]1.) CLM Reference'!$B$4</f>
        <v>2.1649475512373332E-6</v>
      </c>
      <c r="Q159" s="170">
        <v>0</v>
      </c>
      <c r="R159" s="172">
        <f>[2]!Table3[[#This Row],[Incentive Disbursements]]/'[2]1.) CLM Reference'!$B$5</f>
        <v>0</v>
      </c>
      <c r="S159" t="str">
        <f t="shared" si="7"/>
        <v>N/A</v>
      </c>
    </row>
    <row r="160" spans="1:19" ht="15.75" thickBot="1" x14ac:dyDescent="0.3">
      <c r="A160" s="163" t="s">
        <v>2065</v>
      </c>
      <c r="B160" s="16" t="s">
        <v>1975</v>
      </c>
      <c r="C160" s="164" t="s">
        <v>1774</v>
      </c>
      <c r="D160" s="165">
        <f>[2]!Table3[[#This Row],[Residential CLM $ Collected]]+[2]!Table3[[#This Row],[C&amp;I CLM $ Collected]]</f>
        <v>729.55909999999994</v>
      </c>
      <c r="E160" s="166">
        <f>[2]!Table3[[#This Row],[CLM $ Collected ]]/'[2]1.) CLM Reference'!$B$4</f>
        <v>2.5070231678202077E-5</v>
      </c>
      <c r="F160" s="167">
        <f>[2]!Table3[[#This Row],[Residential Incentive Disbursements]]+[2]!Table3[[#This Row],[C&amp;I Incentive Disbursements]]</f>
        <v>0</v>
      </c>
      <c r="G160" s="166">
        <f>[2]!Table3[[#This Row],[Incentive Disbursements]]/'[2]1.) CLM Reference'!$B$5</f>
        <v>0</v>
      </c>
      <c r="H160" s="166" t="str">
        <f>IF(([2]!Table3[[#This Row],[Incentive Disbursements]]&gt;=0.5*[2]!Table3[[#This Row],[CLM $ Collected ]]),"YES",IF([2]!Table3[[#This Row],[Incentive Disbursements]]&lt;=1, "N/A", "NO"))</f>
        <v>N/A</v>
      </c>
      <c r="I160" s="166" t="str">
        <f t="shared" si="8"/>
        <v>NO</v>
      </c>
      <c r="J160" s="168">
        <v>729.55909999999994</v>
      </c>
      <c r="K160" s="169">
        <f>[2]!Table3[[#This Row],[CLM $ Collected ]]/'[2]1.) CLM Reference'!$B$4</f>
        <v>2.5070231678202077E-5</v>
      </c>
      <c r="L160" s="170">
        <v>0</v>
      </c>
      <c r="M160" s="169">
        <f>[2]!Table3[[#This Row],[Incentive Disbursements]]/'[2]1.) CLM Reference'!$B$5</f>
        <v>0</v>
      </c>
      <c r="N160" s="169" t="str">
        <f t="shared" si="6"/>
        <v>NO</v>
      </c>
      <c r="O160" s="168">
        <v>0</v>
      </c>
      <c r="P160" s="171">
        <f>[2]!Table3[[#This Row],[CLM $ Collected ]]/'[2]1.) CLM Reference'!$B$4</f>
        <v>2.5070231678202077E-5</v>
      </c>
      <c r="Q160" s="170">
        <v>0</v>
      </c>
      <c r="R160" s="172">
        <f>[2]!Table3[[#This Row],[Incentive Disbursements]]/'[2]1.) CLM Reference'!$B$5</f>
        <v>0</v>
      </c>
      <c r="S160" t="str">
        <f t="shared" si="7"/>
        <v>NO</v>
      </c>
    </row>
    <row r="161" spans="1:19" ht="15.75" thickBot="1" x14ac:dyDescent="0.3">
      <c r="A161" s="163" t="s">
        <v>2065</v>
      </c>
      <c r="B161" s="16" t="s">
        <v>2051</v>
      </c>
      <c r="C161" s="164" t="s">
        <v>1774</v>
      </c>
      <c r="D161" s="165">
        <f>[2]!Table3[[#This Row],[Residential CLM $ Collected]]+[2]!Table3[[#This Row],[C&amp;I CLM $ Collected]]</f>
        <v>165474.9019</v>
      </c>
      <c r="E161" s="166">
        <f>[2]!Table3[[#This Row],[CLM $ Collected ]]/'[2]1.) CLM Reference'!$B$4</f>
        <v>5.6863030391379682E-3</v>
      </c>
      <c r="F161" s="167">
        <f>[2]!Table3[[#This Row],[Residential Incentive Disbursements]]+[2]!Table3[[#This Row],[C&amp;I Incentive Disbursements]]</f>
        <v>60951.54</v>
      </c>
      <c r="G161" s="166">
        <f>[2]!Table3[[#This Row],[Incentive Disbursements]]/'[2]1.) CLM Reference'!$B$5</f>
        <v>3.6278545112249138E-3</v>
      </c>
      <c r="H161" s="166" t="str">
        <f>IF(([2]!Table3[[#This Row],[Incentive Disbursements]]&gt;=0.5*[2]!Table3[[#This Row],[CLM $ Collected ]]),"YES",IF([2]!Table3[[#This Row],[Incentive Disbursements]]&lt;=1, "N/A", "NO"))</f>
        <v>NO</v>
      </c>
      <c r="I161" s="166" t="str">
        <f t="shared" si="8"/>
        <v>NO</v>
      </c>
      <c r="J161" s="168">
        <v>151887.48259999999</v>
      </c>
      <c r="K161" s="169">
        <f>[2]!Table3[[#This Row],[CLM $ Collected ]]/'[2]1.) CLM Reference'!$B$4</f>
        <v>5.6863030391379682E-3</v>
      </c>
      <c r="L161" s="170">
        <v>38865.54</v>
      </c>
      <c r="M161" s="169">
        <f>[2]!Table3[[#This Row],[Incentive Disbursements]]/'[2]1.) CLM Reference'!$B$5</f>
        <v>3.6278545112249138E-3</v>
      </c>
      <c r="N161" s="169" t="str">
        <f t="shared" si="6"/>
        <v>NO</v>
      </c>
      <c r="O161" s="168">
        <v>13587.4193</v>
      </c>
      <c r="P161" s="171">
        <f>[2]!Table3[[#This Row],[CLM $ Collected ]]/'[2]1.) CLM Reference'!$B$4</f>
        <v>5.6863030391379682E-3</v>
      </c>
      <c r="Q161" s="170">
        <v>22086</v>
      </c>
      <c r="R161" s="172">
        <f>[2]!Table3[[#This Row],[Incentive Disbursements]]/'[2]1.) CLM Reference'!$B$5</f>
        <v>3.6278545112249138E-3</v>
      </c>
      <c r="S161" t="str">
        <f t="shared" si="7"/>
        <v>NO</v>
      </c>
    </row>
    <row r="162" spans="1:19" ht="15.75" thickBot="1" x14ac:dyDescent="0.3">
      <c r="A162" s="163" t="s">
        <v>2066</v>
      </c>
      <c r="B162" s="16" t="s">
        <v>1971</v>
      </c>
      <c r="C162" s="164" t="s">
        <v>1774</v>
      </c>
      <c r="D162" s="165">
        <f>[2]!Table3[[#This Row],[Residential CLM $ Collected]]+[2]!Table3[[#This Row],[C&amp;I CLM $ Collected]]</f>
        <v>1626.9322999999999</v>
      </c>
      <c r="E162" s="166">
        <f>[2]!Table3[[#This Row],[CLM $ Collected ]]/'[2]1.) CLM Reference'!$B$4</f>
        <v>5.5907149517770613E-5</v>
      </c>
      <c r="F162" s="167">
        <f>[2]!Table3[[#This Row],[Residential Incentive Disbursements]]+[2]!Table3[[#This Row],[C&amp;I Incentive Disbursements]]</f>
        <v>0</v>
      </c>
      <c r="G162" s="166">
        <f>[2]!Table3[[#This Row],[Incentive Disbursements]]/'[2]1.) CLM Reference'!$B$5</f>
        <v>0</v>
      </c>
      <c r="H162" s="166" t="str">
        <f>IF(([2]!Table3[[#This Row],[Incentive Disbursements]]&gt;=0.5*[2]!Table3[[#This Row],[CLM $ Collected ]]),"YES",IF([2]!Table3[[#This Row],[Incentive Disbursements]]&lt;=1, "N/A", "NO"))</f>
        <v>N/A</v>
      </c>
      <c r="I162" s="166" t="str">
        <f t="shared" si="8"/>
        <v>NO</v>
      </c>
      <c r="J162" s="168">
        <v>1588.1765</v>
      </c>
      <c r="K162" s="169">
        <f>[2]!Table3[[#This Row],[CLM $ Collected ]]/'[2]1.) CLM Reference'!$B$4</f>
        <v>5.5907149517770613E-5</v>
      </c>
      <c r="L162" s="170">
        <v>0</v>
      </c>
      <c r="M162" s="169">
        <f>[2]!Table3[[#This Row],[Incentive Disbursements]]/'[2]1.) CLM Reference'!$B$5</f>
        <v>0</v>
      </c>
      <c r="N162" s="169" t="str">
        <f t="shared" si="6"/>
        <v>NO</v>
      </c>
      <c r="O162" s="168">
        <v>38.755800000000001</v>
      </c>
      <c r="P162" s="171">
        <f>[2]!Table3[[#This Row],[CLM $ Collected ]]/'[2]1.) CLM Reference'!$B$4</f>
        <v>5.5907149517770613E-5</v>
      </c>
      <c r="Q162" s="170">
        <v>0</v>
      </c>
      <c r="R162" s="172">
        <f>[2]!Table3[[#This Row],[Incentive Disbursements]]/'[2]1.) CLM Reference'!$B$5</f>
        <v>0</v>
      </c>
      <c r="S162" t="str">
        <f t="shared" si="7"/>
        <v>NO</v>
      </c>
    </row>
    <row r="163" spans="1:19" ht="15.75" thickBot="1" x14ac:dyDescent="0.3">
      <c r="A163" s="163" t="s">
        <v>2067</v>
      </c>
      <c r="B163" s="16" t="s">
        <v>1974</v>
      </c>
      <c r="C163" s="164" t="s">
        <v>1774</v>
      </c>
      <c r="D163" s="165">
        <f>[2]!Table3[[#This Row],[Residential CLM $ Collected]]+[2]!Table3[[#This Row],[C&amp;I CLM $ Collected]]</f>
        <v>114172.0988999999</v>
      </c>
      <c r="E163" s="166">
        <f>[2]!Table3[[#This Row],[CLM $ Collected ]]/'[2]1.) CLM Reference'!$B$4</f>
        <v>3.9233572312504881E-3</v>
      </c>
      <c r="F163" s="167">
        <f>[2]!Table3[[#This Row],[Residential Incentive Disbursements]]+[2]!Table3[[#This Row],[C&amp;I Incentive Disbursements]]</f>
        <v>65899.740000000005</v>
      </c>
      <c r="G163" s="166">
        <f>[2]!Table3[[#This Row],[Incentive Disbursements]]/'[2]1.) CLM Reference'!$B$5</f>
        <v>3.9223729055500303E-3</v>
      </c>
      <c r="H163" s="166" t="str">
        <f>IF(([2]!Table3[[#This Row],[Incentive Disbursements]]&gt;=0.5*[2]!Table3[[#This Row],[CLM $ Collected ]]),"YES",IF([2]!Table3[[#This Row],[Incentive Disbursements]]&lt;=1, "N/A", "NO"))</f>
        <v>YES</v>
      </c>
      <c r="I163" s="166" t="str">
        <f t="shared" si="8"/>
        <v>YES</v>
      </c>
      <c r="J163" s="168">
        <v>46248.605099999899</v>
      </c>
      <c r="K163" s="169">
        <f>[2]!Table3[[#This Row],[CLM $ Collected ]]/'[2]1.) CLM Reference'!$B$4</f>
        <v>3.9233572312504881E-3</v>
      </c>
      <c r="L163" s="170">
        <v>7200.74</v>
      </c>
      <c r="M163" s="169">
        <f>[2]!Table3[[#This Row],[Incentive Disbursements]]/'[2]1.) CLM Reference'!$B$5</f>
        <v>3.9223729055500303E-3</v>
      </c>
      <c r="N163" s="169" t="str">
        <f t="shared" si="6"/>
        <v>YES</v>
      </c>
      <c r="O163" s="168">
        <v>67923.493799999997</v>
      </c>
      <c r="P163" s="171">
        <f>[2]!Table3[[#This Row],[CLM $ Collected ]]/'[2]1.) CLM Reference'!$B$4</f>
        <v>3.9233572312504881E-3</v>
      </c>
      <c r="Q163" s="170">
        <v>58699</v>
      </c>
      <c r="R163" s="172">
        <f>[2]!Table3[[#This Row],[Incentive Disbursements]]/'[2]1.) CLM Reference'!$B$5</f>
        <v>3.9223729055500303E-3</v>
      </c>
      <c r="S163" t="str">
        <f t="shared" si="7"/>
        <v>YES</v>
      </c>
    </row>
    <row r="164" spans="1:19" ht="15.75" thickBot="1" x14ac:dyDescent="0.3">
      <c r="A164" s="163" t="s">
        <v>2068</v>
      </c>
      <c r="B164" s="16" t="s">
        <v>2069</v>
      </c>
      <c r="C164" s="164" t="s">
        <v>1774</v>
      </c>
      <c r="D164" s="165">
        <f>[2]!Table3[[#This Row],[Residential CLM $ Collected]]+[2]!Table3[[#This Row],[C&amp;I CLM $ Collected]]</f>
        <v>735.65949999999998</v>
      </c>
      <c r="E164" s="166">
        <f>[2]!Table3[[#This Row],[CLM $ Collected ]]/'[2]1.) CLM Reference'!$B$4</f>
        <v>2.5279863003929773E-5</v>
      </c>
      <c r="F164" s="167">
        <f>[2]!Table3[[#This Row],[Residential Incentive Disbursements]]+[2]!Table3[[#This Row],[C&amp;I Incentive Disbursements]]</f>
        <v>0</v>
      </c>
      <c r="G164" s="166">
        <f>[2]!Table3[[#This Row],[Incentive Disbursements]]/'[2]1.) CLM Reference'!$B$5</f>
        <v>0</v>
      </c>
      <c r="H164" s="166" t="str">
        <f>IF(([2]!Table3[[#This Row],[Incentive Disbursements]]&gt;=0.5*[2]!Table3[[#This Row],[CLM $ Collected ]]),"YES",IF([2]!Table3[[#This Row],[Incentive Disbursements]]&lt;=1, "N/A", "NO"))</f>
        <v>N/A</v>
      </c>
      <c r="I164" s="166" t="str">
        <f t="shared" si="8"/>
        <v>NO</v>
      </c>
      <c r="J164" s="168">
        <v>185.57749999999999</v>
      </c>
      <c r="K164" s="169">
        <f>[2]!Table3[[#This Row],[CLM $ Collected ]]/'[2]1.) CLM Reference'!$B$4</f>
        <v>2.5279863003929773E-5</v>
      </c>
      <c r="L164" s="170">
        <v>0</v>
      </c>
      <c r="M164" s="169">
        <f>[2]!Table3[[#This Row],[Incentive Disbursements]]/'[2]1.) CLM Reference'!$B$5</f>
        <v>0</v>
      </c>
      <c r="N164" s="169" t="str">
        <f t="shared" si="6"/>
        <v>NO</v>
      </c>
      <c r="O164" s="168">
        <v>550.08199999999999</v>
      </c>
      <c r="P164" s="171">
        <f>[2]!Table3[[#This Row],[CLM $ Collected ]]/'[2]1.) CLM Reference'!$B$4</f>
        <v>2.5279863003929773E-5</v>
      </c>
      <c r="Q164" s="170">
        <v>0</v>
      </c>
      <c r="R164" s="172">
        <f>[2]!Table3[[#This Row],[Incentive Disbursements]]/'[2]1.) CLM Reference'!$B$5</f>
        <v>0</v>
      </c>
      <c r="S164" t="str">
        <f t="shared" si="7"/>
        <v>NO</v>
      </c>
    </row>
    <row r="165" spans="1:19" ht="15.75" thickBot="1" x14ac:dyDescent="0.3">
      <c r="A165" s="163" t="s">
        <v>2068</v>
      </c>
      <c r="B165" s="16" t="s">
        <v>2070</v>
      </c>
      <c r="C165" s="164" t="s">
        <v>1774</v>
      </c>
      <c r="D165" s="165">
        <f>[2]!Table3[[#This Row],[Residential CLM $ Collected]]+[2]!Table3[[#This Row],[C&amp;I CLM $ Collected]]</f>
        <v>148041.85739999998</v>
      </c>
      <c r="E165" s="166">
        <f>[2]!Table3[[#This Row],[CLM $ Collected ]]/'[2]1.) CLM Reference'!$B$4</f>
        <v>5.0872419562573538E-3</v>
      </c>
      <c r="F165" s="167">
        <f>[2]!Table3[[#This Row],[Residential Incentive Disbursements]]+[2]!Table3[[#This Row],[C&amp;I Incentive Disbursements]]</f>
        <v>44710.98</v>
      </c>
      <c r="G165" s="166">
        <f>[2]!Table3[[#This Row],[Incentive Disbursements]]/'[2]1.) CLM Reference'!$B$5</f>
        <v>2.6612113573223403E-3</v>
      </c>
      <c r="H165" s="166" t="str">
        <f>IF(([2]!Table3[[#This Row],[Incentive Disbursements]]&gt;=0.5*[2]!Table3[[#This Row],[CLM $ Collected ]]),"YES",IF([2]!Table3[[#This Row],[Incentive Disbursements]]&lt;=1, "N/A", "NO"))</f>
        <v>NO</v>
      </c>
      <c r="I165" s="166" t="str">
        <f t="shared" si="8"/>
        <v>NO</v>
      </c>
      <c r="J165" s="168">
        <v>113942.43889999999</v>
      </c>
      <c r="K165" s="169">
        <f>[2]!Table3[[#This Row],[CLM $ Collected ]]/'[2]1.) CLM Reference'!$B$4</f>
        <v>5.0872419562573538E-3</v>
      </c>
      <c r="L165" s="170">
        <v>39504.980000000003</v>
      </c>
      <c r="M165" s="169">
        <f>[2]!Table3[[#This Row],[Incentive Disbursements]]/'[2]1.) CLM Reference'!$B$5</f>
        <v>2.6612113573223403E-3</v>
      </c>
      <c r="N165" s="169" t="str">
        <f t="shared" si="6"/>
        <v>NO</v>
      </c>
      <c r="O165" s="168">
        <v>34099.4185</v>
      </c>
      <c r="P165" s="171">
        <f>[2]!Table3[[#This Row],[CLM $ Collected ]]/'[2]1.) CLM Reference'!$B$4</f>
        <v>5.0872419562573538E-3</v>
      </c>
      <c r="Q165" s="170">
        <v>5206</v>
      </c>
      <c r="R165" s="172">
        <f>[2]!Table3[[#This Row],[Incentive Disbursements]]/'[2]1.) CLM Reference'!$B$5</f>
        <v>2.6612113573223403E-3</v>
      </c>
      <c r="S165" t="str">
        <f t="shared" si="7"/>
        <v>NO</v>
      </c>
    </row>
    <row r="166" spans="1:19" ht="15.75" thickBot="1" x14ac:dyDescent="0.3">
      <c r="A166" s="163" t="s">
        <v>2068</v>
      </c>
      <c r="B166" s="16" t="s">
        <v>2071</v>
      </c>
      <c r="C166" s="164" t="s">
        <v>1774</v>
      </c>
      <c r="D166" s="165">
        <f>[2]!Table3[[#This Row],[Residential CLM $ Collected]]+[2]!Table3[[#This Row],[C&amp;I CLM $ Collected]]</f>
        <v>106.81569999999999</v>
      </c>
      <c r="E166" s="166">
        <f>[2]!Table3[[#This Row],[CLM $ Collected ]]/'[2]1.) CLM Reference'!$B$4</f>
        <v>3.6705653399009477E-6</v>
      </c>
      <c r="F166" s="167">
        <f>[2]!Table3[[#This Row],[Residential Incentive Disbursements]]+[2]!Table3[[#This Row],[C&amp;I Incentive Disbursements]]</f>
        <v>0</v>
      </c>
      <c r="G166" s="166">
        <f>[2]!Table3[[#This Row],[Incentive Disbursements]]/'[2]1.) CLM Reference'!$B$5</f>
        <v>0</v>
      </c>
      <c r="H166" s="166" t="str">
        <f>IF(([2]!Table3[[#This Row],[Incentive Disbursements]]&gt;=0.5*[2]!Table3[[#This Row],[CLM $ Collected ]]),"YES",IF([2]!Table3[[#This Row],[Incentive Disbursements]]&lt;=1, "N/A", "NO"))</f>
        <v>N/A</v>
      </c>
      <c r="I166" s="166" t="str">
        <f t="shared" si="8"/>
        <v>N/A</v>
      </c>
      <c r="J166" s="168">
        <v>94.284899999999993</v>
      </c>
      <c r="K166" s="169">
        <f>[2]!Table3[[#This Row],[CLM $ Collected ]]/'[2]1.) CLM Reference'!$B$4</f>
        <v>3.6705653399009477E-6</v>
      </c>
      <c r="L166" s="170">
        <v>0</v>
      </c>
      <c r="M166" s="169">
        <f>[2]!Table3[[#This Row],[Incentive Disbursements]]/'[2]1.) CLM Reference'!$B$5</f>
        <v>0</v>
      </c>
      <c r="N166" s="169" t="str">
        <f t="shared" si="6"/>
        <v>N/A</v>
      </c>
      <c r="O166" s="168">
        <v>12.530799999999999</v>
      </c>
      <c r="P166" s="171">
        <f>[2]!Table3[[#This Row],[CLM $ Collected ]]/'[2]1.) CLM Reference'!$B$4</f>
        <v>3.6705653399009477E-6</v>
      </c>
      <c r="Q166" s="170">
        <v>0</v>
      </c>
      <c r="R166" s="172">
        <f>[2]!Table3[[#This Row],[Incentive Disbursements]]/'[2]1.) CLM Reference'!$B$5</f>
        <v>0</v>
      </c>
      <c r="S166" t="str">
        <f t="shared" si="7"/>
        <v>N/A</v>
      </c>
    </row>
    <row r="167" spans="1:19" ht="15.75" thickBot="1" x14ac:dyDescent="0.3">
      <c r="A167" s="163" t="s">
        <v>2072</v>
      </c>
      <c r="B167" s="16" t="s">
        <v>2069</v>
      </c>
      <c r="C167" s="164" t="s">
        <v>1774</v>
      </c>
      <c r="D167" s="165">
        <f>[2]!Table3[[#This Row],[Residential CLM $ Collected]]+[2]!Table3[[#This Row],[C&amp;I CLM $ Collected]]</f>
        <v>53.532299999999999</v>
      </c>
      <c r="E167" s="166">
        <f>[2]!Table3[[#This Row],[CLM $ Collected ]]/'[2]1.) CLM Reference'!$B$4</f>
        <v>1.8395592122242285E-6</v>
      </c>
      <c r="F167" s="167">
        <f>[2]!Table3[[#This Row],[Residential Incentive Disbursements]]+[2]!Table3[[#This Row],[C&amp;I Incentive Disbursements]]</f>
        <v>95.74</v>
      </c>
      <c r="G167" s="166">
        <f>[2]!Table3[[#This Row],[Incentive Disbursements]]/'[2]1.) CLM Reference'!$B$5</f>
        <v>5.6984744094189124E-6</v>
      </c>
      <c r="H167" s="166" t="str">
        <f>IF(([2]!Table3[[#This Row],[Incentive Disbursements]]&gt;=0.5*[2]!Table3[[#This Row],[CLM $ Collected ]]),"YES",IF([2]!Table3[[#This Row],[Incentive Disbursements]]&lt;=1, "N/A", "NO"))</f>
        <v>YES</v>
      </c>
      <c r="I167" s="166" t="str">
        <f t="shared" si="8"/>
        <v>N/A</v>
      </c>
      <c r="J167" s="168">
        <v>53.532299999999999</v>
      </c>
      <c r="K167" s="169">
        <f>[2]!Table3[[#This Row],[CLM $ Collected ]]/'[2]1.) CLM Reference'!$B$4</f>
        <v>1.8395592122242285E-6</v>
      </c>
      <c r="L167" s="170">
        <v>95.74</v>
      </c>
      <c r="M167" s="169">
        <f>[2]!Table3[[#This Row],[Incentive Disbursements]]/'[2]1.) CLM Reference'!$B$5</f>
        <v>5.6984744094189124E-6</v>
      </c>
      <c r="N167" s="169" t="str">
        <f t="shared" si="6"/>
        <v>N/A</v>
      </c>
      <c r="O167" s="168">
        <v>0</v>
      </c>
      <c r="P167" s="171">
        <f>[2]!Table3[[#This Row],[CLM $ Collected ]]/'[2]1.) CLM Reference'!$B$4</f>
        <v>1.8395592122242285E-6</v>
      </c>
      <c r="Q167" s="170">
        <v>0</v>
      </c>
      <c r="R167" s="172">
        <f>[2]!Table3[[#This Row],[Incentive Disbursements]]/'[2]1.) CLM Reference'!$B$5</f>
        <v>5.6984744094189124E-6</v>
      </c>
      <c r="S167" t="str">
        <f t="shared" si="7"/>
        <v>N/A</v>
      </c>
    </row>
    <row r="168" spans="1:19" ht="15.75" thickBot="1" x14ac:dyDescent="0.3">
      <c r="A168" s="163" t="s">
        <v>2072</v>
      </c>
      <c r="B168" s="16" t="s">
        <v>2070</v>
      </c>
      <c r="C168" s="164" t="s">
        <v>1774</v>
      </c>
      <c r="D168" s="165">
        <f>[2]!Table3[[#This Row],[Residential CLM $ Collected]]+[2]!Table3[[#This Row],[C&amp;I CLM $ Collected]]</f>
        <v>162530.9524000001</v>
      </c>
      <c r="E168" s="166">
        <f>[2]!Table3[[#This Row],[CLM $ Collected ]]/'[2]1.) CLM Reference'!$B$4</f>
        <v>5.5851385193424856E-3</v>
      </c>
      <c r="F168" s="167">
        <f>[2]!Table3[[#This Row],[Residential Incentive Disbursements]]+[2]!Table3[[#This Row],[C&amp;I Incentive Disbursements]]</f>
        <v>40637.49</v>
      </c>
      <c r="G168" s="166">
        <f>[2]!Table3[[#This Row],[Incentive Disbursements]]/'[2]1.) CLM Reference'!$B$5</f>
        <v>2.4187559727179547E-3</v>
      </c>
      <c r="H168" s="166" t="str">
        <f>IF(([2]!Table3[[#This Row],[Incentive Disbursements]]&gt;=0.5*[2]!Table3[[#This Row],[CLM $ Collected ]]),"YES",IF([2]!Table3[[#This Row],[Incentive Disbursements]]&lt;=1, "N/A", "NO"))</f>
        <v>NO</v>
      </c>
      <c r="I168" s="166" t="str">
        <f t="shared" si="8"/>
        <v>NO</v>
      </c>
      <c r="J168" s="168">
        <v>98942.964100000099</v>
      </c>
      <c r="K168" s="169">
        <f>[2]!Table3[[#This Row],[CLM $ Collected ]]/'[2]1.) CLM Reference'!$B$4</f>
        <v>5.5851385193424856E-3</v>
      </c>
      <c r="L168" s="170">
        <v>18608.64</v>
      </c>
      <c r="M168" s="169">
        <f>[2]!Table3[[#This Row],[Incentive Disbursements]]/'[2]1.) CLM Reference'!$B$5</f>
        <v>2.4187559727179547E-3</v>
      </c>
      <c r="N168" s="169" t="str">
        <f t="shared" si="6"/>
        <v>NO</v>
      </c>
      <c r="O168" s="168">
        <v>63587.988299999997</v>
      </c>
      <c r="P168" s="171">
        <f>[2]!Table3[[#This Row],[CLM $ Collected ]]/'[2]1.) CLM Reference'!$B$4</f>
        <v>5.5851385193424856E-3</v>
      </c>
      <c r="Q168" s="170">
        <v>22028.85</v>
      </c>
      <c r="R168" s="172">
        <f>[2]!Table3[[#This Row],[Incentive Disbursements]]/'[2]1.) CLM Reference'!$B$5</f>
        <v>2.4187559727179547E-3</v>
      </c>
      <c r="S168" t="str">
        <f t="shared" si="7"/>
        <v>NO</v>
      </c>
    </row>
    <row r="169" spans="1:19" ht="15.75" thickBot="1" x14ac:dyDescent="0.3">
      <c r="A169" s="163" t="s">
        <v>2072</v>
      </c>
      <c r="B169" s="16" t="s">
        <v>2051</v>
      </c>
      <c r="C169" s="164" t="s">
        <v>1774</v>
      </c>
      <c r="D169" s="165">
        <f>[2]!Table3[[#This Row],[Residential CLM $ Collected]]+[2]!Table3[[#This Row],[C&amp;I CLM $ Collected]]</f>
        <v>4.3757000000000001</v>
      </c>
      <c r="E169" s="166">
        <f>[2]!Table3[[#This Row],[CLM $ Collected ]]/'[2]1.) CLM Reference'!$B$4</f>
        <v>1.5036453215964113E-7</v>
      </c>
      <c r="F169" s="167">
        <f>[2]!Table3[[#This Row],[Residential Incentive Disbursements]]+[2]!Table3[[#This Row],[C&amp;I Incentive Disbursements]]</f>
        <v>0</v>
      </c>
      <c r="G169" s="166">
        <f>[2]!Table3[[#This Row],[Incentive Disbursements]]/'[2]1.) CLM Reference'!$B$5</f>
        <v>0</v>
      </c>
      <c r="H169" s="166" t="str">
        <f>IF(([2]!Table3[[#This Row],[Incentive Disbursements]]&gt;=0.5*[2]!Table3[[#This Row],[CLM $ Collected ]]),"YES",IF([2]!Table3[[#This Row],[Incentive Disbursements]]&lt;=1, "N/A", "NO"))</f>
        <v>N/A</v>
      </c>
      <c r="I169" s="166" t="str">
        <f t="shared" si="8"/>
        <v>N/A</v>
      </c>
      <c r="J169" s="168">
        <v>0</v>
      </c>
      <c r="K169" s="169">
        <f>[2]!Table3[[#This Row],[CLM $ Collected ]]/'[2]1.) CLM Reference'!$B$4</f>
        <v>1.5036453215964113E-7</v>
      </c>
      <c r="L169" s="170">
        <v>0</v>
      </c>
      <c r="M169" s="169">
        <f>[2]!Table3[[#This Row],[Incentive Disbursements]]/'[2]1.) CLM Reference'!$B$5</f>
        <v>0</v>
      </c>
      <c r="N169" s="169" t="str">
        <f t="shared" si="6"/>
        <v>N/A</v>
      </c>
      <c r="O169" s="168">
        <v>4.3757000000000001</v>
      </c>
      <c r="P169" s="171">
        <f>[2]!Table3[[#This Row],[CLM $ Collected ]]/'[2]1.) CLM Reference'!$B$4</f>
        <v>1.5036453215964113E-7</v>
      </c>
      <c r="Q169" s="170">
        <v>0</v>
      </c>
      <c r="R169" s="172">
        <f>[2]!Table3[[#This Row],[Incentive Disbursements]]/'[2]1.) CLM Reference'!$B$5</f>
        <v>0</v>
      </c>
      <c r="S169" t="str">
        <f t="shared" si="7"/>
        <v>N/A</v>
      </c>
    </row>
    <row r="170" spans="1:19" ht="15.75" thickBot="1" x14ac:dyDescent="0.3">
      <c r="A170" s="163" t="s">
        <v>2073</v>
      </c>
      <c r="B170" s="16" t="s">
        <v>2069</v>
      </c>
      <c r="C170" s="164" t="s">
        <v>1774</v>
      </c>
      <c r="D170" s="165">
        <f>[2]!Table3[[#This Row],[Residential CLM $ Collected]]+[2]!Table3[[#This Row],[C&amp;I CLM $ Collected]]</f>
        <v>77782.796199999997</v>
      </c>
      <c r="E170" s="166">
        <f>[2]!Table3[[#This Row],[CLM $ Collected ]]/'[2]1.) CLM Reference'!$B$4</f>
        <v>2.6728920539986082E-3</v>
      </c>
      <c r="F170" s="167">
        <f>[2]!Table3[[#This Row],[Residential Incentive Disbursements]]+[2]!Table3[[#This Row],[C&amp;I Incentive Disbursements]]</f>
        <v>37210.910000000003</v>
      </c>
      <c r="G170" s="166">
        <f>[2]!Table3[[#This Row],[Incentive Disbursements]]/'[2]1.) CLM Reference'!$B$5</f>
        <v>2.2148048713828109E-3</v>
      </c>
      <c r="H170" s="166" t="str">
        <f>IF(([2]!Table3[[#This Row],[Incentive Disbursements]]&gt;=0.5*[2]!Table3[[#This Row],[CLM $ Collected ]]),"YES",IF([2]!Table3[[#This Row],[Incentive Disbursements]]&lt;=1, "N/A", "NO"))</f>
        <v>NO</v>
      </c>
      <c r="I170" s="166" t="str">
        <f t="shared" si="8"/>
        <v>NO</v>
      </c>
      <c r="J170" s="168">
        <v>74097.026599999997</v>
      </c>
      <c r="K170" s="169">
        <f>[2]!Table3[[#This Row],[CLM $ Collected ]]/'[2]1.) CLM Reference'!$B$4</f>
        <v>2.6728920539986082E-3</v>
      </c>
      <c r="L170" s="170">
        <v>37210.910000000003</v>
      </c>
      <c r="M170" s="169">
        <f>[2]!Table3[[#This Row],[Incentive Disbursements]]/'[2]1.) CLM Reference'!$B$5</f>
        <v>2.2148048713828109E-3</v>
      </c>
      <c r="N170" s="169" t="str">
        <f t="shared" si="6"/>
        <v>NO</v>
      </c>
      <c r="O170" s="168">
        <v>3685.7696000000001</v>
      </c>
      <c r="P170" s="171">
        <f>[2]!Table3[[#This Row],[CLM $ Collected ]]/'[2]1.) CLM Reference'!$B$4</f>
        <v>2.6728920539986082E-3</v>
      </c>
      <c r="Q170" s="170">
        <v>0</v>
      </c>
      <c r="R170" s="172">
        <f>[2]!Table3[[#This Row],[Incentive Disbursements]]/'[2]1.) CLM Reference'!$B$5</f>
        <v>2.2148048713828109E-3</v>
      </c>
      <c r="S170" t="str">
        <f t="shared" si="7"/>
        <v>NO</v>
      </c>
    </row>
    <row r="171" spans="1:19" ht="15.75" thickBot="1" x14ac:dyDescent="0.3">
      <c r="A171" s="163" t="s">
        <v>2073</v>
      </c>
      <c r="B171" s="16" t="s">
        <v>2070</v>
      </c>
      <c r="C171" s="164" t="s">
        <v>1774</v>
      </c>
      <c r="D171" s="165">
        <f>[2]!Table3[[#This Row],[Residential CLM $ Collected]]+[2]!Table3[[#This Row],[C&amp;I CLM $ Collected]]</f>
        <v>727.59120000000007</v>
      </c>
      <c r="E171" s="166">
        <f>[2]!Table3[[#This Row],[CLM $ Collected ]]/'[2]1.) CLM Reference'!$B$4</f>
        <v>2.5002607672251726E-5</v>
      </c>
      <c r="F171" s="167">
        <f>[2]!Table3[[#This Row],[Residential Incentive Disbursements]]+[2]!Table3[[#This Row],[C&amp;I Incentive Disbursements]]</f>
        <v>0</v>
      </c>
      <c r="G171" s="166">
        <f>[2]!Table3[[#This Row],[Incentive Disbursements]]/'[2]1.) CLM Reference'!$B$5</f>
        <v>0</v>
      </c>
      <c r="H171" s="166" t="str">
        <f>IF(([2]!Table3[[#This Row],[Incentive Disbursements]]&gt;=0.5*[2]!Table3[[#This Row],[CLM $ Collected ]]),"YES",IF([2]!Table3[[#This Row],[Incentive Disbursements]]&lt;=1, "N/A", "NO"))</f>
        <v>N/A</v>
      </c>
      <c r="I171" s="166" t="str">
        <f t="shared" si="8"/>
        <v>NO</v>
      </c>
      <c r="J171" s="168">
        <v>700.05820000000006</v>
      </c>
      <c r="K171" s="169">
        <f>[2]!Table3[[#This Row],[CLM $ Collected ]]/'[2]1.) CLM Reference'!$B$4</f>
        <v>2.5002607672251726E-5</v>
      </c>
      <c r="L171" s="170">
        <v>0</v>
      </c>
      <c r="M171" s="169">
        <f>[2]!Table3[[#This Row],[Incentive Disbursements]]/'[2]1.) CLM Reference'!$B$5</f>
        <v>0</v>
      </c>
      <c r="N171" s="169" t="str">
        <f t="shared" si="6"/>
        <v>NO</v>
      </c>
      <c r="O171" s="168">
        <v>27.533000000000001</v>
      </c>
      <c r="P171" s="171">
        <f>[2]!Table3[[#This Row],[CLM $ Collected ]]/'[2]1.) CLM Reference'!$B$4</f>
        <v>2.5002607672251726E-5</v>
      </c>
      <c r="Q171" s="170">
        <v>0</v>
      </c>
      <c r="R171" s="172">
        <f>[2]!Table3[[#This Row],[Incentive Disbursements]]/'[2]1.) CLM Reference'!$B$5</f>
        <v>0</v>
      </c>
      <c r="S171" t="str">
        <f t="shared" si="7"/>
        <v>NO</v>
      </c>
    </row>
    <row r="172" spans="1:19" ht="15.75" thickBot="1" x14ac:dyDescent="0.3">
      <c r="A172" s="163" t="s">
        <v>2074</v>
      </c>
      <c r="B172" s="16" t="s">
        <v>2069</v>
      </c>
      <c r="C172" s="164" t="s">
        <v>1774</v>
      </c>
      <c r="D172" s="165">
        <f>[2]!Table3[[#This Row],[Residential CLM $ Collected]]+[2]!Table3[[#This Row],[C&amp;I CLM $ Collected]]</f>
        <v>130296.8024</v>
      </c>
      <c r="E172" s="166">
        <f>[2]!Table3[[#This Row],[CLM $ Collected ]]/'[2]1.) CLM Reference'!$B$4</f>
        <v>4.4774590887796707E-3</v>
      </c>
      <c r="F172" s="167">
        <f>[2]!Table3[[#This Row],[Residential Incentive Disbursements]]+[2]!Table3[[#This Row],[C&amp;I Incentive Disbursements]]</f>
        <v>28569.48</v>
      </c>
      <c r="G172" s="166">
        <f>[2]!Table3[[#This Row],[Incentive Disbursements]]/'[2]1.) CLM Reference'!$B$5</f>
        <v>1.7004642852559582E-3</v>
      </c>
      <c r="H172" s="166" t="str">
        <f>IF(([2]!Table3[[#This Row],[Incentive Disbursements]]&gt;=0.5*[2]!Table3[[#This Row],[CLM $ Collected ]]),"YES",IF([2]!Table3[[#This Row],[Incentive Disbursements]]&lt;=1, "N/A", "NO"))</f>
        <v>NO</v>
      </c>
      <c r="I172" s="166" t="str">
        <f t="shared" si="8"/>
        <v>NO</v>
      </c>
      <c r="J172" s="168">
        <v>85166.804499999998</v>
      </c>
      <c r="K172" s="169">
        <f>[2]!Table3[[#This Row],[CLM $ Collected ]]/'[2]1.) CLM Reference'!$B$4</f>
        <v>4.4774590887796707E-3</v>
      </c>
      <c r="L172" s="170">
        <v>22374.48</v>
      </c>
      <c r="M172" s="169">
        <f>[2]!Table3[[#This Row],[Incentive Disbursements]]/'[2]1.) CLM Reference'!$B$5</f>
        <v>1.7004642852559582E-3</v>
      </c>
      <c r="N172" s="169" t="str">
        <f t="shared" si="6"/>
        <v>NO</v>
      </c>
      <c r="O172" s="168">
        <v>45129.997900000002</v>
      </c>
      <c r="P172" s="171">
        <f>[2]!Table3[[#This Row],[CLM $ Collected ]]/'[2]1.) CLM Reference'!$B$4</f>
        <v>4.4774590887796707E-3</v>
      </c>
      <c r="Q172" s="170">
        <v>6195</v>
      </c>
      <c r="R172" s="172">
        <f>[2]!Table3[[#This Row],[Incentive Disbursements]]/'[2]1.) CLM Reference'!$B$5</f>
        <v>1.7004642852559582E-3</v>
      </c>
      <c r="S172" t="str">
        <f t="shared" si="7"/>
        <v>NO</v>
      </c>
    </row>
    <row r="173" spans="1:19" ht="15.75" thickBot="1" x14ac:dyDescent="0.3">
      <c r="A173" s="163" t="s">
        <v>2075</v>
      </c>
      <c r="B173" s="16" t="s">
        <v>2009</v>
      </c>
      <c r="C173" s="164" t="s">
        <v>1774</v>
      </c>
      <c r="D173" s="165">
        <f>[2]!Table3[[#This Row],[Residential CLM $ Collected]]+[2]!Table3[[#This Row],[C&amp;I CLM $ Collected]]</f>
        <v>0</v>
      </c>
      <c r="E173" s="166">
        <f>[2]!Table3[[#This Row],[CLM $ Collected ]]/'[2]1.) CLM Reference'!$B$4</f>
        <v>0</v>
      </c>
      <c r="F173" s="167">
        <f>[2]!Table3[[#This Row],[Residential Incentive Disbursements]]+[2]!Table3[[#This Row],[C&amp;I Incentive Disbursements]]</f>
        <v>24495.21</v>
      </c>
      <c r="G173" s="166">
        <f>[2]!Table3[[#This Row],[Incentive Disbursements]]/'[2]1.) CLM Reference'!$B$5</f>
        <v>1.4579624748103431E-3</v>
      </c>
      <c r="H173" s="166" t="str">
        <f>IF(([2]!Table3[[#This Row],[Incentive Disbursements]]&gt;=0.5*[2]!Table3[[#This Row],[CLM $ Collected ]]),"YES",IF([2]!Table3[[#This Row],[Incentive Disbursements]]&lt;=1, "N/A", "NO"))</f>
        <v>YES</v>
      </c>
      <c r="I173" s="166" t="str">
        <f t="shared" si="8"/>
        <v>N/A</v>
      </c>
      <c r="J173" s="168">
        <v>0</v>
      </c>
      <c r="K173" s="169">
        <f>[2]!Table3[[#This Row],[CLM $ Collected ]]/'[2]1.) CLM Reference'!$B$4</f>
        <v>0</v>
      </c>
      <c r="L173" s="170">
        <v>19066.36</v>
      </c>
      <c r="M173" s="169">
        <f>[2]!Table3[[#This Row],[Incentive Disbursements]]/'[2]1.) CLM Reference'!$B$5</f>
        <v>1.4579624748103431E-3</v>
      </c>
      <c r="N173" s="169" t="str">
        <f t="shared" si="6"/>
        <v>N/A</v>
      </c>
      <c r="O173" s="168">
        <v>0</v>
      </c>
      <c r="P173" s="171">
        <f>[2]!Table3[[#This Row],[CLM $ Collected ]]/'[2]1.) CLM Reference'!$B$4</f>
        <v>0</v>
      </c>
      <c r="Q173" s="170">
        <v>5428.85</v>
      </c>
      <c r="R173" s="172">
        <f>[2]!Table3[[#This Row],[Incentive Disbursements]]/'[2]1.) CLM Reference'!$B$5</f>
        <v>1.4579624748103431E-3</v>
      </c>
      <c r="S173" t="str">
        <f t="shared" si="7"/>
        <v>N/A</v>
      </c>
    </row>
    <row r="174" spans="1:19" ht="15.75" thickBot="1" x14ac:dyDescent="0.3">
      <c r="A174" s="163" t="s">
        <v>2075</v>
      </c>
      <c r="B174" s="16" t="s">
        <v>2069</v>
      </c>
      <c r="C174" s="164" t="s">
        <v>1792</v>
      </c>
      <c r="D174" s="165">
        <f>[2]!Table3[[#This Row],[Residential CLM $ Collected]]+[2]!Table3[[#This Row],[C&amp;I CLM $ Collected]]</f>
        <v>109179.47779999999</v>
      </c>
      <c r="E174" s="166">
        <f>[2]!Table3[[#This Row],[CLM $ Collected ]]/'[2]1.) CLM Reference'!$B$4</f>
        <v>3.7517931075784269E-3</v>
      </c>
      <c r="F174" s="167">
        <f>[2]!Table3[[#This Row],[Residential Incentive Disbursements]]+[2]!Table3[[#This Row],[C&amp;I Incentive Disbursements]]</f>
        <v>0</v>
      </c>
      <c r="G174" s="166">
        <f>[2]!Table3[[#This Row],[Incentive Disbursements]]/'[2]1.) CLM Reference'!$B$5</f>
        <v>0</v>
      </c>
      <c r="H174" s="166" t="str">
        <f>IF(([2]!Table3[[#This Row],[Incentive Disbursements]]&gt;=0.5*[2]!Table3[[#This Row],[CLM $ Collected ]]),"YES",IF([2]!Table3[[#This Row],[Incentive Disbursements]]&lt;=1, "N/A", "NO"))</f>
        <v>N/A</v>
      </c>
      <c r="I174" s="166" t="str">
        <f t="shared" si="8"/>
        <v>NO</v>
      </c>
      <c r="J174" s="168">
        <v>72329.1342</v>
      </c>
      <c r="K174" s="169">
        <f>[2]!Table3[[#This Row],[CLM $ Collected ]]/'[2]1.) CLM Reference'!$B$4</f>
        <v>3.7517931075784269E-3</v>
      </c>
      <c r="L174" s="170">
        <v>0</v>
      </c>
      <c r="M174" s="169">
        <f>[2]!Table3[[#This Row],[Incentive Disbursements]]/'[2]1.) CLM Reference'!$B$5</f>
        <v>0</v>
      </c>
      <c r="N174" s="169" t="str">
        <f t="shared" si="6"/>
        <v>NO</v>
      </c>
      <c r="O174" s="168">
        <v>36850.3436</v>
      </c>
      <c r="P174" s="171">
        <f>[2]!Table3[[#This Row],[CLM $ Collected ]]/'[2]1.) CLM Reference'!$B$4</f>
        <v>3.7517931075784269E-3</v>
      </c>
      <c r="Q174" s="170">
        <v>0</v>
      </c>
      <c r="R174" s="172">
        <f>[2]!Table3[[#This Row],[Incentive Disbursements]]/'[2]1.) CLM Reference'!$B$5</f>
        <v>0</v>
      </c>
      <c r="S174" t="str">
        <f t="shared" si="7"/>
        <v>NO</v>
      </c>
    </row>
    <row r="175" spans="1:19" ht="15.75" thickBot="1" x14ac:dyDescent="0.3">
      <c r="A175" s="163" t="s">
        <v>2075</v>
      </c>
      <c r="B175" s="16" t="s">
        <v>2076</v>
      </c>
      <c r="C175" s="164" t="s">
        <v>1774</v>
      </c>
      <c r="D175" s="165">
        <f>[2]!Table3[[#This Row],[Residential CLM $ Collected]]+[2]!Table3[[#This Row],[C&amp;I CLM $ Collected]]</f>
        <v>0</v>
      </c>
      <c r="E175" s="166">
        <f>[2]!Table3[[#This Row],[CLM $ Collected ]]/'[2]1.) CLM Reference'!$B$4</f>
        <v>0</v>
      </c>
      <c r="F175" s="167">
        <f>[2]!Table3[[#This Row],[Residential Incentive Disbursements]]+[2]!Table3[[#This Row],[C&amp;I Incentive Disbursements]]</f>
        <v>250</v>
      </c>
      <c r="G175" s="166">
        <f>[2]!Table3[[#This Row],[Incentive Disbursements]]/'[2]1.) CLM Reference'!$B$5</f>
        <v>1.4880077317262672E-5</v>
      </c>
      <c r="H175" s="166" t="str">
        <f>IF(([2]!Table3[[#This Row],[Incentive Disbursements]]&gt;=0.5*[2]!Table3[[#This Row],[CLM $ Collected ]]),"YES",IF([2]!Table3[[#This Row],[Incentive Disbursements]]&lt;=1, "N/A", "NO"))</f>
        <v>YES</v>
      </c>
      <c r="I175" s="166" t="str">
        <f t="shared" si="8"/>
        <v>N/A</v>
      </c>
      <c r="J175" s="168">
        <v>0</v>
      </c>
      <c r="K175" s="169">
        <f>[2]!Table3[[#This Row],[CLM $ Collected ]]/'[2]1.) CLM Reference'!$B$4</f>
        <v>0</v>
      </c>
      <c r="L175" s="170">
        <v>250</v>
      </c>
      <c r="M175" s="169">
        <f>[2]!Table3[[#This Row],[Incentive Disbursements]]/'[2]1.) CLM Reference'!$B$5</f>
        <v>1.4880077317262672E-5</v>
      </c>
      <c r="N175" s="169" t="str">
        <f t="shared" si="6"/>
        <v>N/A</v>
      </c>
      <c r="O175" s="168">
        <v>0</v>
      </c>
      <c r="P175" s="171">
        <f>[2]!Table3[[#This Row],[CLM $ Collected ]]/'[2]1.) CLM Reference'!$B$4</f>
        <v>0</v>
      </c>
      <c r="Q175" s="170">
        <v>0</v>
      </c>
      <c r="R175" s="172">
        <f>[2]!Table3[[#This Row],[Incentive Disbursements]]/'[2]1.) CLM Reference'!$B$5</f>
        <v>1.4880077317262672E-5</v>
      </c>
      <c r="S175" t="str">
        <f t="shared" si="7"/>
        <v>N/A</v>
      </c>
    </row>
    <row r="176" spans="1:19" ht="15.75" thickBot="1" x14ac:dyDescent="0.3">
      <c r="A176" s="163" t="s">
        <v>2077</v>
      </c>
      <c r="B176" s="16" t="s">
        <v>2069</v>
      </c>
      <c r="C176" s="164" t="s">
        <v>1774</v>
      </c>
      <c r="D176" s="165">
        <f>[2]!Table3[[#This Row],[Residential CLM $ Collected]]+[2]!Table3[[#This Row],[C&amp;I CLM $ Collected]]</f>
        <v>56573.526800000102</v>
      </c>
      <c r="E176" s="166">
        <f>[2]!Table3[[#This Row],[CLM $ Collected ]]/'[2]1.) CLM Reference'!$B$4</f>
        <v>1.9440665241910859E-3</v>
      </c>
      <c r="F176" s="167">
        <f>[2]!Table3[[#This Row],[Residential Incentive Disbursements]]+[2]!Table3[[#This Row],[C&amp;I Incentive Disbursements]]</f>
        <v>19599.37</v>
      </c>
      <c r="G176" s="166">
        <f>[2]!Table3[[#This Row],[Incentive Disbursements]]/'[2]1.) CLM Reference'!$B$5</f>
        <v>1.166560563878554E-3</v>
      </c>
      <c r="H176" s="166" t="str">
        <f>IF(([2]!Table3[[#This Row],[Incentive Disbursements]]&gt;=0.5*[2]!Table3[[#This Row],[CLM $ Collected ]]),"YES",IF([2]!Table3[[#This Row],[Incentive Disbursements]]&lt;=1, "N/A", "NO"))</f>
        <v>NO</v>
      </c>
      <c r="I176" s="166" t="str">
        <f t="shared" si="8"/>
        <v>NO</v>
      </c>
      <c r="J176" s="168">
        <v>50934.988800000101</v>
      </c>
      <c r="K176" s="169">
        <f>[2]!Table3[[#This Row],[CLM $ Collected ]]/'[2]1.) CLM Reference'!$B$4</f>
        <v>1.9440665241910859E-3</v>
      </c>
      <c r="L176" s="170">
        <v>19181.37</v>
      </c>
      <c r="M176" s="169">
        <f>[2]!Table3[[#This Row],[Incentive Disbursements]]/'[2]1.) CLM Reference'!$B$5</f>
        <v>1.166560563878554E-3</v>
      </c>
      <c r="N176" s="169" t="str">
        <f t="shared" si="6"/>
        <v>NO</v>
      </c>
      <c r="O176" s="168">
        <v>5638.5379999999996</v>
      </c>
      <c r="P176" s="171">
        <f>[2]!Table3[[#This Row],[CLM $ Collected ]]/'[2]1.) CLM Reference'!$B$4</f>
        <v>1.9440665241910859E-3</v>
      </c>
      <c r="Q176" s="170">
        <v>418</v>
      </c>
      <c r="R176" s="172">
        <f>[2]!Table3[[#This Row],[Incentive Disbursements]]/'[2]1.) CLM Reference'!$B$5</f>
        <v>1.166560563878554E-3</v>
      </c>
      <c r="S176" t="str">
        <f t="shared" si="7"/>
        <v>NO</v>
      </c>
    </row>
    <row r="177" spans="1:19" ht="15.75" thickBot="1" x14ac:dyDescent="0.3">
      <c r="A177" s="163" t="s">
        <v>2078</v>
      </c>
      <c r="B177" s="16" t="s">
        <v>2079</v>
      </c>
      <c r="C177" s="164" t="s">
        <v>1774</v>
      </c>
      <c r="D177" s="165">
        <f>[2]!Table3[[#This Row],[Residential CLM $ Collected]]+[2]!Table3[[#This Row],[C&amp;I CLM $ Collected]]</f>
        <v>226.78720000000001</v>
      </c>
      <c r="E177" s="166">
        <f>[2]!Table3[[#This Row],[CLM $ Collected ]]/'[2]1.) CLM Reference'!$B$4</f>
        <v>7.7932105098144223E-6</v>
      </c>
      <c r="F177" s="167">
        <f>[2]!Table3[[#This Row],[Residential Incentive Disbursements]]+[2]!Table3[[#This Row],[C&amp;I Incentive Disbursements]]</f>
        <v>0</v>
      </c>
      <c r="G177" s="166">
        <f>[2]!Table3[[#This Row],[Incentive Disbursements]]/'[2]1.) CLM Reference'!$B$5</f>
        <v>0</v>
      </c>
      <c r="H177" s="166" t="str">
        <f>IF(([2]!Table3[[#This Row],[Incentive Disbursements]]&gt;=0.5*[2]!Table3[[#This Row],[CLM $ Collected ]]),"YES",IF([2]!Table3[[#This Row],[Incentive Disbursements]]&lt;=1, "N/A", "NO"))</f>
        <v>N/A</v>
      </c>
      <c r="I177" s="166" t="str">
        <f t="shared" si="8"/>
        <v>NO</v>
      </c>
      <c r="J177" s="168">
        <v>226.78720000000001</v>
      </c>
      <c r="K177" s="169">
        <f>[2]!Table3[[#This Row],[CLM $ Collected ]]/'[2]1.) CLM Reference'!$B$4</f>
        <v>7.7932105098144223E-6</v>
      </c>
      <c r="L177" s="170">
        <v>0</v>
      </c>
      <c r="M177" s="169">
        <f>[2]!Table3[[#This Row],[Incentive Disbursements]]/'[2]1.) CLM Reference'!$B$5</f>
        <v>0</v>
      </c>
      <c r="N177" s="169" t="str">
        <f t="shared" si="6"/>
        <v>NO</v>
      </c>
      <c r="O177" s="168">
        <v>0</v>
      </c>
      <c r="P177" s="171">
        <f>[2]!Table3[[#This Row],[CLM $ Collected ]]/'[2]1.) CLM Reference'!$B$4</f>
        <v>7.7932105098144223E-6</v>
      </c>
      <c r="Q177" s="170">
        <v>0</v>
      </c>
      <c r="R177" s="172">
        <f>[2]!Table3[[#This Row],[Incentive Disbursements]]/'[2]1.) CLM Reference'!$B$5</f>
        <v>0</v>
      </c>
      <c r="S177" t="str">
        <f t="shared" si="7"/>
        <v>NO</v>
      </c>
    </row>
    <row r="178" spans="1:19" ht="15.75" thickBot="1" x14ac:dyDescent="0.3">
      <c r="A178" s="163" t="s">
        <v>2080</v>
      </c>
      <c r="B178" s="16" t="s">
        <v>2069</v>
      </c>
      <c r="C178" s="164" t="s">
        <v>1774</v>
      </c>
      <c r="D178" s="165">
        <f>[2]!Table3[[#This Row],[Residential CLM $ Collected]]+[2]!Table3[[#This Row],[C&amp;I CLM $ Collected]]</f>
        <v>151.18</v>
      </c>
      <c r="E178" s="166">
        <f>[2]!Table3[[#This Row],[CLM $ Collected ]]/'[2]1.) CLM Reference'!$B$4</f>
        <v>5.1950796379766766E-6</v>
      </c>
      <c r="F178" s="167">
        <f>[2]!Table3[[#This Row],[Residential Incentive Disbursements]]+[2]!Table3[[#This Row],[C&amp;I Incentive Disbursements]]</f>
        <v>0</v>
      </c>
      <c r="G178" s="166">
        <f>[2]!Table3[[#This Row],[Incentive Disbursements]]/'[2]1.) CLM Reference'!$B$5</f>
        <v>0</v>
      </c>
      <c r="H178" s="166" t="str">
        <f>IF(([2]!Table3[[#This Row],[Incentive Disbursements]]&gt;=0.5*[2]!Table3[[#This Row],[CLM $ Collected ]]),"YES",IF([2]!Table3[[#This Row],[Incentive Disbursements]]&lt;=1, "N/A", "NO"))</f>
        <v>N/A</v>
      </c>
      <c r="I178" s="166" t="str">
        <f t="shared" si="8"/>
        <v>NO</v>
      </c>
      <c r="J178" s="168">
        <v>151.18</v>
      </c>
      <c r="K178" s="169">
        <f>[2]!Table3[[#This Row],[CLM $ Collected ]]/'[2]1.) CLM Reference'!$B$4</f>
        <v>5.1950796379766766E-6</v>
      </c>
      <c r="L178" s="170">
        <v>0</v>
      </c>
      <c r="M178" s="169">
        <f>[2]!Table3[[#This Row],[Incentive Disbursements]]/'[2]1.) CLM Reference'!$B$5</f>
        <v>0</v>
      </c>
      <c r="N178" s="169" t="str">
        <f t="shared" si="6"/>
        <v>NO</v>
      </c>
      <c r="O178" s="168">
        <v>0</v>
      </c>
      <c r="P178" s="171">
        <f>[2]!Table3[[#This Row],[CLM $ Collected ]]/'[2]1.) CLM Reference'!$B$4</f>
        <v>5.1950796379766766E-6</v>
      </c>
      <c r="Q178" s="170">
        <v>0</v>
      </c>
      <c r="R178" s="172">
        <f>[2]!Table3[[#This Row],[Incentive Disbursements]]/'[2]1.) CLM Reference'!$B$5</f>
        <v>0</v>
      </c>
      <c r="S178" t="str">
        <f t="shared" si="7"/>
        <v>NO</v>
      </c>
    </row>
    <row r="179" spans="1:19" ht="15.75" thickBot="1" x14ac:dyDescent="0.3">
      <c r="A179" s="163" t="s">
        <v>2081</v>
      </c>
      <c r="B179" s="16" t="s">
        <v>2069</v>
      </c>
      <c r="C179" s="164" t="s">
        <v>1774</v>
      </c>
      <c r="D179" s="165">
        <f>[2]!Table3[[#This Row],[Residential CLM $ Collected]]+[2]!Table3[[#This Row],[C&amp;I CLM $ Collected]]</f>
        <v>622.11829999999998</v>
      </c>
      <c r="E179" s="166">
        <f>[2]!Table3[[#This Row],[CLM $ Collected ]]/'[2]1.) CLM Reference'!$B$4</f>
        <v>2.1378185690849752E-5</v>
      </c>
      <c r="F179" s="167">
        <f>[2]!Table3[[#This Row],[Residential Incentive Disbursements]]+[2]!Table3[[#This Row],[C&amp;I Incentive Disbursements]]</f>
        <v>0</v>
      </c>
      <c r="G179" s="166">
        <f>[2]!Table3[[#This Row],[Incentive Disbursements]]/'[2]1.) CLM Reference'!$B$5</f>
        <v>0</v>
      </c>
      <c r="H179" s="166" t="str">
        <f>IF(([2]!Table3[[#This Row],[Incentive Disbursements]]&gt;=0.5*[2]!Table3[[#This Row],[CLM $ Collected ]]),"YES",IF([2]!Table3[[#This Row],[Incentive Disbursements]]&lt;=1, "N/A", "NO"))</f>
        <v>N/A</v>
      </c>
      <c r="I179" s="166" t="str">
        <f t="shared" si="8"/>
        <v>NO</v>
      </c>
      <c r="J179" s="168">
        <v>65.553799999999995</v>
      </c>
      <c r="K179" s="169">
        <f>[2]!Table3[[#This Row],[CLM $ Collected ]]/'[2]1.) CLM Reference'!$B$4</f>
        <v>2.1378185690849752E-5</v>
      </c>
      <c r="L179" s="170">
        <v>0</v>
      </c>
      <c r="M179" s="169">
        <f>[2]!Table3[[#This Row],[Incentive Disbursements]]/'[2]1.) CLM Reference'!$B$5</f>
        <v>0</v>
      </c>
      <c r="N179" s="169" t="str">
        <f t="shared" si="6"/>
        <v>NO</v>
      </c>
      <c r="O179" s="168">
        <v>556.56449999999995</v>
      </c>
      <c r="P179" s="171">
        <f>[2]!Table3[[#This Row],[CLM $ Collected ]]/'[2]1.) CLM Reference'!$B$4</f>
        <v>2.1378185690849752E-5</v>
      </c>
      <c r="Q179" s="170">
        <v>0</v>
      </c>
      <c r="R179" s="172">
        <f>[2]!Table3[[#This Row],[Incentive Disbursements]]/'[2]1.) CLM Reference'!$B$5</f>
        <v>0</v>
      </c>
      <c r="S179" t="str">
        <f t="shared" si="7"/>
        <v>NO</v>
      </c>
    </row>
    <row r="180" spans="1:19" ht="15.75" thickBot="1" x14ac:dyDescent="0.3">
      <c r="A180" s="163" t="s">
        <v>2081</v>
      </c>
      <c r="B180" s="16" t="s">
        <v>2070</v>
      </c>
      <c r="C180" s="164" t="s">
        <v>1774</v>
      </c>
      <c r="D180" s="165">
        <f>[2]!Table3[[#This Row],[Residential CLM $ Collected]]+[2]!Table3[[#This Row],[C&amp;I CLM $ Collected]]</f>
        <v>128.1962</v>
      </c>
      <c r="E180" s="166">
        <f>[2]!Table3[[#This Row],[CLM $ Collected ]]/'[2]1.) CLM Reference'!$B$4</f>
        <v>4.4052749588965844E-6</v>
      </c>
      <c r="F180" s="167">
        <f>[2]!Table3[[#This Row],[Residential Incentive Disbursements]]+[2]!Table3[[#This Row],[C&amp;I Incentive Disbursements]]</f>
        <v>0</v>
      </c>
      <c r="G180" s="166">
        <f>[2]!Table3[[#This Row],[Incentive Disbursements]]/'[2]1.) CLM Reference'!$B$5</f>
        <v>0</v>
      </c>
      <c r="H180" s="166" t="str">
        <f>IF(([2]!Table3[[#This Row],[Incentive Disbursements]]&gt;=0.5*[2]!Table3[[#This Row],[CLM $ Collected ]]),"YES",IF([2]!Table3[[#This Row],[Incentive Disbursements]]&lt;=1, "N/A", "NO"))</f>
        <v>N/A</v>
      </c>
      <c r="I180" s="166" t="str">
        <f t="shared" si="8"/>
        <v>N/A</v>
      </c>
      <c r="J180" s="168">
        <v>128.1962</v>
      </c>
      <c r="K180" s="169">
        <f>[2]!Table3[[#This Row],[CLM $ Collected ]]/'[2]1.) CLM Reference'!$B$4</f>
        <v>4.4052749588965844E-6</v>
      </c>
      <c r="L180" s="170">
        <v>0</v>
      </c>
      <c r="M180" s="169">
        <f>[2]!Table3[[#This Row],[Incentive Disbursements]]/'[2]1.) CLM Reference'!$B$5</f>
        <v>0</v>
      </c>
      <c r="N180" s="169" t="str">
        <f t="shared" si="6"/>
        <v>N/A</v>
      </c>
      <c r="O180" s="168">
        <v>0</v>
      </c>
      <c r="P180" s="171">
        <f>[2]!Table3[[#This Row],[CLM $ Collected ]]/'[2]1.) CLM Reference'!$B$4</f>
        <v>4.4052749588965844E-6</v>
      </c>
      <c r="Q180" s="170">
        <v>0</v>
      </c>
      <c r="R180" s="172">
        <f>[2]!Table3[[#This Row],[Incentive Disbursements]]/'[2]1.) CLM Reference'!$B$5</f>
        <v>0</v>
      </c>
      <c r="S180" t="str">
        <f t="shared" si="7"/>
        <v>N/A</v>
      </c>
    </row>
    <row r="181" spans="1:19" ht="15.75" thickBot="1" x14ac:dyDescent="0.3">
      <c r="A181" s="163" t="s">
        <v>2082</v>
      </c>
      <c r="B181" s="16" t="s">
        <v>2083</v>
      </c>
      <c r="C181" s="164" t="s">
        <v>1774</v>
      </c>
      <c r="D181" s="165">
        <f>[2]!Table3[[#This Row],[Residential CLM $ Collected]]+[2]!Table3[[#This Row],[C&amp;I CLM $ Collected]]</f>
        <v>0</v>
      </c>
      <c r="E181" s="166">
        <f>[2]!Table3[[#This Row],[CLM $ Collected ]]/'[2]1.) CLM Reference'!$B$4</f>
        <v>0</v>
      </c>
      <c r="F181" s="167">
        <f>[2]!Table3[[#This Row],[Residential Incentive Disbursements]]+[2]!Table3[[#This Row],[C&amp;I Incentive Disbursements]]</f>
        <v>464948.41</v>
      </c>
      <c r="G181" s="166">
        <f>[2]!Table3[[#This Row],[Incentive Disbursements]]/'[2]1.) CLM Reference'!$B$5</f>
        <v>2.7673873157353378E-2</v>
      </c>
      <c r="H181" s="166" t="str">
        <f>IF(([2]!Table3[[#This Row],[Incentive Disbursements]]&gt;=0.5*[2]!Table3[[#This Row],[CLM $ Collected ]]),"YES",IF([2]!Table3[[#This Row],[Incentive Disbursements]]&lt;=1, "N/A", "NO"))</f>
        <v>YES</v>
      </c>
      <c r="I181" s="166" t="str">
        <f t="shared" si="8"/>
        <v>N/A</v>
      </c>
      <c r="J181" s="168">
        <v>0</v>
      </c>
      <c r="K181" s="169">
        <f>[2]!Table3[[#This Row],[CLM $ Collected ]]/'[2]1.) CLM Reference'!$B$4</f>
        <v>0</v>
      </c>
      <c r="L181" s="170">
        <v>370.41</v>
      </c>
      <c r="M181" s="169">
        <f>[2]!Table3[[#This Row],[Incentive Disbursements]]/'[2]1.) CLM Reference'!$B$5</f>
        <v>2.7673873157353378E-2</v>
      </c>
      <c r="N181" s="169" t="str">
        <f t="shared" si="6"/>
        <v>N/A</v>
      </c>
      <c r="O181" s="168">
        <v>0</v>
      </c>
      <c r="P181" s="171">
        <f>[2]!Table3[[#This Row],[CLM $ Collected ]]/'[2]1.) CLM Reference'!$B$4</f>
        <v>0</v>
      </c>
      <c r="Q181" s="170">
        <v>464578</v>
      </c>
      <c r="R181" s="172">
        <f>[2]!Table3[[#This Row],[Incentive Disbursements]]/'[2]1.) CLM Reference'!$B$5</f>
        <v>2.7673873157353378E-2</v>
      </c>
      <c r="S181" t="str">
        <f t="shared" si="7"/>
        <v>N/A</v>
      </c>
    </row>
    <row r="182" spans="1:19" ht="15.75" thickBot="1" x14ac:dyDescent="0.3">
      <c r="A182" s="163" t="s">
        <v>2082</v>
      </c>
      <c r="B182" s="16" t="s">
        <v>2084</v>
      </c>
      <c r="C182" s="164" t="s">
        <v>1792</v>
      </c>
      <c r="D182" s="165">
        <f>[2]!Table3[[#This Row],[Residential CLM $ Collected]]+[2]!Table3[[#This Row],[C&amp;I CLM $ Collected]]</f>
        <v>223658.3899999999</v>
      </c>
      <c r="E182" s="166">
        <f>[2]!Table3[[#This Row],[CLM $ Collected ]]/'[2]1.) CLM Reference'!$B$4</f>
        <v>7.6856935292475585E-3</v>
      </c>
      <c r="F182" s="167">
        <f>[2]!Table3[[#This Row],[Residential Incentive Disbursements]]+[2]!Table3[[#This Row],[C&amp;I Incentive Disbursements]]</f>
        <v>0</v>
      </c>
      <c r="G182" s="166">
        <f>[2]!Table3[[#This Row],[Incentive Disbursements]]/'[2]1.) CLM Reference'!$B$5</f>
        <v>0</v>
      </c>
      <c r="H182" s="166" t="str">
        <f>IF(([2]!Table3[[#This Row],[Incentive Disbursements]]&gt;=0.5*[2]!Table3[[#This Row],[CLM $ Collected ]]),"YES",IF([2]!Table3[[#This Row],[Incentive Disbursements]]&lt;=1, "N/A", "NO"))</f>
        <v>N/A</v>
      </c>
      <c r="I182" s="166" t="str">
        <f t="shared" si="8"/>
        <v>NO</v>
      </c>
      <c r="J182" s="168">
        <v>53179.4405999999</v>
      </c>
      <c r="K182" s="169">
        <f>[2]!Table3[[#This Row],[CLM $ Collected ]]/'[2]1.) CLM Reference'!$B$4</f>
        <v>7.6856935292475585E-3</v>
      </c>
      <c r="L182" s="170">
        <v>0</v>
      </c>
      <c r="M182" s="169">
        <f>[2]!Table3[[#This Row],[Incentive Disbursements]]/'[2]1.) CLM Reference'!$B$5</f>
        <v>0</v>
      </c>
      <c r="N182" s="169" t="str">
        <f t="shared" si="6"/>
        <v>NO</v>
      </c>
      <c r="O182" s="168">
        <v>170478.94940000001</v>
      </c>
      <c r="P182" s="171">
        <f>[2]!Table3[[#This Row],[CLM $ Collected ]]/'[2]1.) CLM Reference'!$B$4</f>
        <v>7.6856935292475585E-3</v>
      </c>
      <c r="Q182" s="170">
        <v>0</v>
      </c>
      <c r="R182" s="172">
        <f>[2]!Table3[[#This Row],[Incentive Disbursements]]/'[2]1.) CLM Reference'!$B$5</f>
        <v>0</v>
      </c>
      <c r="S182" t="str">
        <f t="shared" si="7"/>
        <v>NO</v>
      </c>
    </row>
    <row r="183" spans="1:19" ht="15.75" thickBot="1" x14ac:dyDescent="0.3">
      <c r="A183" s="163" t="s">
        <v>2085</v>
      </c>
      <c r="B183" s="16" t="s">
        <v>2083</v>
      </c>
      <c r="C183" s="164" t="s">
        <v>1774</v>
      </c>
      <c r="D183" s="165">
        <f>[2]!Table3[[#This Row],[Residential CLM $ Collected]]+[2]!Table3[[#This Row],[C&amp;I CLM $ Collected]]</f>
        <v>0</v>
      </c>
      <c r="E183" s="166">
        <f>[2]!Table3[[#This Row],[CLM $ Collected ]]/'[2]1.) CLM Reference'!$B$4</f>
        <v>0</v>
      </c>
      <c r="F183" s="167">
        <f>[2]!Table3[[#This Row],[Residential Incentive Disbursements]]+[2]!Table3[[#This Row],[C&amp;I Incentive Disbursements]]</f>
        <v>5050</v>
      </c>
      <c r="G183" s="166">
        <f>[2]!Table3[[#This Row],[Incentive Disbursements]]/'[2]1.) CLM Reference'!$B$5</f>
        <v>3.0057756180870595E-4</v>
      </c>
      <c r="H183" s="166" t="str">
        <f>IF(([2]!Table3[[#This Row],[Incentive Disbursements]]&gt;=0.5*[2]!Table3[[#This Row],[CLM $ Collected ]]),"YES",IF([2]!Table3[[#This Row],[Incentive Disbursements]]&lt;=1, "N/A", "NO"))</f>
        <v>YES</v>
      </c>
      <c r="I183" s="166" t="str">
        <f t="shared" si="8"/>
        <v>N/A</v>
      </c>
      <c r="J183" s="168">
        <v>0</v>
      </c>
      <c r="K183" s="169">
        <f>[2]!Table3[[#This Row],[CLM $ Collected ]]/'[2]1.) CLM Reference'!$B$4</f>
        <v>0</v>
      </c>
      <c r="L183" s="170">
        <v>0</v>
      </c>
      <c r="M183" s="169">
        <f>[2]!Table3[[#This Row],[Incentive Disbursements]]/'[2]1.) CLM Reference'!$B$5</f>
        <v>3.0057756180870595E-4</v>
      </c>
      <c r="N183" s="169" t="str">
        <f t="shared" si="6"/>
        <v>N/A</v>
      </c>
      <c r="O183" s="168">
        <v>0</v>
      </c>
      <c r="P183" s="171">
        <f>[2]!Table3[[#This Row],[CLM $ Collected ]]/'[2]1.) CLM Reference'!$B$4</f>
        <v>0</v>
      </c>
      <c r="Q183" s="170">
        <v>5050</v>
      </c>
      <c r="R183" s="172">
        <f>[2]!Table3[[#This Row],[Incentive Disbursements]]/'[2]1.) CLM Reference'!$B$5</f>
        <v>3.0057756180870595E-4</v>
      </c>
      <c r="S183" t="str">
        <f t="shared" si="7"/>
        <v>N/A</v>
      </c>
    </row>
    <row r="184" spans="1:19" ht="15.75" thickBot="1" x14ac:dyDescent="0.3">
      <c r="A184" s="163" t="s">
        <v>2085</v>
      </c>
      <c r="B184" s="16" t="s">
        <v>2084</v>
      </c>
      <c r="C184" s="164" t="s">
        <v>1792</v>
      </c>
      <c r="D184" s="165">
        <f>[2]!Table3[[#This Row],[Residential CLM $ Collected]]+[2]!Table3[[#This Row],[C&amp;I CLM $ Collected]]</f>
        <v>64359.294299999994</v>
      </c>
      <c r="E184" s="166">
        <f>[2]!Table3[[#This Row],[CLM $ Collected ]]/'[2]1.) CLM Reference'!$B$4</f>
        <v>2.2116130396380366E-3</v>
      </c>
      <c r="F184" s="167">
        <f>[2]!Table3[[#This Row],[Residential Incentive Disbursements]]+[2]!Table3[[#This Row],[C&amp;I Incentive Disbursements]]</f>
        <v>0</v>
      </c>
      <c r="G184" s="166">
        <f>[2]!Table3[[#This Row],[Incentive Disbursements]]/'[2]1.) CLM Reference'!$B$5</f>
        <v>0</v>
      </c>
      <c r="H184" s="166" t="str">
        <f>IF(([2]!Table3[[#This Row],[Incentive Disbursements]]&gt;=0.5*[2]!Table3[[#This Row],[CLM $ Collected ]]),"YES",IF([2]!Table3[[#This Row],[Incentive Disbursements]]&lt;=1, "N/A", "NO"))</f>
        <v>N/A</v>
      </c>
      <c r="I184" s="166" t="str">
        <f t="shared" si="8"/>
        <v>NO</v>
      </c>
      <c r="J184" s="168">
        <v>5569.7996999999996</v>
      </c>
      <c r="K184" s="169">
        <f>[2]!Table3[[#This Row],[CLM $ Collected ]]/'[2]1.) CLM Reference'!$B$4</f>
        <v>2.2116130396380366E-3</v>
      </c>
      <c r="L184" s="170">
        <v>0</v>
      </c>
      <c r="M184" s="169">
        <f>[2]!Table3[[#This Row],[Incentive Disbursements]]/'[2]1.) CLM Reference'!$B$5</f>
        <v>0</v>
      </c>
      <c r="N184" s="169" t="str">
        <f t="shared" si="6"/>
        <v>NO</v>
      </c>
      <c r="O184" s="168">
        <v>58789.494599999998</v>
      </c>
      <c r="P184" s="171">
        <f>[2]!Table3[[#This Row],[CLM $ Collected ]]/'[2]1.) CLM Reference'!$B$4</f>
        <v>2.2116130396380366E-3</v>
      </c>
      <c r="Q184" s="170">
        <v>0</v>
      </c>
      <c r="R184" s="172">
        <f>[2]!Table3[[#This Row],[Incentive Disbursements]]/'[2]1.) CLM Reference'!$B$5</f>
        <v>0</v>
      </c>
      <c r="S184" t="str">
        <f t="shared" si="7"/>
        <v>NO</v>
      </c>
    </row>
    <row r="185" spans="1:19" ht="15.75" thickBot="1" x14ac:dyDescent="0.3">
      <c r="A185" s="163" t="s">
        <v>2086</v>
      </c>
      <c r="B185" s="16" t="s">
        <v>2083</v>
      </c>
      <c r="C185" s="164" t="s">
        <v>1774</v>
      </c>
      <c r="D185" s="165">
        <f>[2]!Table3[[#This Row],[Residential CLM $ Collected]]+[2]!Table3[[#This Row],[C&amp;I CLM $ Collected]]</f>
        <v>0</v>
      </c>
      <c r="E185" s="166">
        <f>[2]!Table3[[#This Row],[CLM $ Collected ]]/'[2]1.) CLM Reference'!$B$4</f>
        <v>0</v>
      </c>
      <c r="F185" s="167">
        <f>[2]!Table3[[#This Row],[Residential Incentive Disbursements]]+[2]!Table3[[#This Row],[C&amp;I Incentive Disbursements]]</f>
        <v>5299.45</v>
      </c>
      <c r="G185" s="166">
        <f>[2]!Table3[[#This Row],[Incentive Disbursements]]/'[2]1.) CLM Reference'!$B$5</f>
        <v>3.1542490295587063E-4</v>
      </c>
      <c r="H185" s="166" t="str">
        <f>IF(([2]!Table3[[#This Row],[Incentive Disbursements]]&gt;=0.5*[2]!Table3[[#This Row],[CLM $ Collected ]]),"YES",IF([2]!Table3[[#This Row],[Incentive Disbursements]]&lt;=1, "N/A", "NO"))</f>
        <v>YES</v>
      </c>
      <c r="I185" s="166" t="str">
        <f t="shared" si="8"/>
        <v>N/A</v>
      </c>
      <c r="J185" s="168">
        <v>0</v>
      </c>
      <c r="K185" s="169">
        <f>[2]!Table3[[#This Row],[CLM $ Collected ]]/'[2]1.) CLM Reference'!$B$4</f>
        <v>0</v>
      </c>
      <c r="L185" s="170">
        <v>2174.4499999999998</v>
      </c>
      <c r="M185" s="169">
        <f>[2]!Table3[[#This Row],[Incentive Disbursements]]/'[2]1.) CLM Reference'!$B$5</f>
        <v>3.1542490295587063E-4</v>
      </c>
      <c r="N185" s="169" t="str">
        <f t="shared" si="6"/>
        <v>N/A</v>
      </c>
      <c r="O185" s="168">
        <v>0</v>
      </c>
      <c r="P185" s="171">
        <f>[2]!Table3[[#This Row],[CLM $ Collected ]]/'[2]1.) CLM Reference'!$B$4</f>
        <v>0</v>
      </c>
      <c r="Q185" s="170">
        <v>3125</v>
      </c>
      <c r="R185" s="172">
        <f>[2]!Table3[[#This Row],[Incentive Disbursements]]/'[2]1.) CLM Reference'!$B$5</f>
        <v>3.1542490295587063E-4</v>
      </c>
      <c r="S185" t="str">
        <f t="shared" si="7"/>
        <v>N/A</v>
      </c>
    </row>
    <row r="186" spans="1:19" ht="15.75" thickBot="1" x14ac:dyDescent="0.3">
      <c r="A186" s="163" t="s">
        <v>2086</v>
      </c>
      <c r="B186" s="16" t="s">
        <v>2084</v>
      </c>
      <c r="C186" s="164" t="s">
        <v>1792</v>
      </c>
      <c r="D186" s="165">
        <f>[2]!Table3[[#This Row],[Residential CLM $ Collected]]+[2]!Table3[[#This Row],[C&amp;I CLM $ Collected]]</f>
        <v>53310.823499999999</v>
      </c>
      <c r="E186" s="166">
        <f>[2]!Table3[[#This Row],[CLM $ Collected ]]/'[2]1.) CLM Reference'!$B$4</f>
        <v>1.8319484961543755E-3</v>
      </c>
      <c r="F186" s="167">
        <f>[2]!Table3[[#This Row],[Residential Incentive Disbursements]]+[2]!Table3[[#This Row],[C&amp;I Incentive Disbursements]]</f>
        <v>0</v>
      </c>
      <c r="G186" s="166">
        <f>[2]!Table3[[#This Row],[Incentive Disbursements]]/'[2]1.) CLM Reference'!$B$5</f>
        <v>0</v>
      </c>
      <c r="H186" s="166" t="str">
        <f>IF(([2]!Table3[[#This Row],[Incentive Disbursements]]&gt;=0.5*[2]!Table3[[#This Row],[CLM $ Collected ]]),"YES",IF([2]!Table3[[#This Row],[Incentive Disbursements]]&lt;=1, "N/A", "NO"))</f>
        <v>N/A</v>
      </c>
      <c r="I186" s="166" t="str">
        <f t="shared" si="8"/>
        <v>NO</v>
      </c>
      <c r="J186" s="168">
        <v>27566.794900000001</v>
      </c>
      <c r="K186" s="169">
        <f>[2]!Table3[[#This Row],[CLM $ Collected ]]/'[2]1.) CLM Reference'!$B$4</f>
        <v>1.8319484961543755E-3</v>
      </c>
      <c r="L186" s="170">
        <v>0</v>
      </c>
      <c r="M186" s="169">
        <f>[2]!Table3[[#This Row],[Incentive Disbursements]]/'[2]1.) CLM Reference'!$B$5</f>
        <v>0</v>
      </c>
      <c r="N186" s="169" t="str">
        <f t="shared" si="6"/>
        <v>NO</v>
      </c>
      <c r="O186" s="168">
        <v>25744.028600000001</v>
      </c>
      <c r="P186" s="171">
        <f>[2]!Table3[[#This Row],[CLM $ Collected ]]/'[2]1.) CLM Reference'!$B$4</f>
        <v>1.8319484961543755E-3</v>
      </c>
      <c r="Q186" s="170">
        <v>0</v>
      </c>
      <c r="R186" s="172">
        <f>[2]!Table3[[#This Row],[Incentive Disbursements]]/'[2]1.) CLM Reference'!$B$5</f>
        <v>0</v>
      </c>
      <c r="S186" t="str">
        <f t="shared" si="7"/>
        <v>NO</v>
      </c>
    </row>
    <row r="187" spans="1:19" ht="15.75" thickBot="1" x14ac:dyDescent="0.3">
      <c r="A187" s="163" t="s">
        <v>2087</v>
      </c>
      <c r="B187" s="16" t="s">
        <v>2083</v>
      </c>
      <c r="C187" s="164" t="s">
        <v>1774</v>
      </c>
      <c r="D187" s="165">
        <f>[2]!Table3[[#This Row],[Residential CLM $ Collected]]+[2]!Table3[[#This Row],[C&amp;I CLM $ Collected]]</f>
        <v>0</v>
      </c>
      <c r="E187" s="166">
        <f>[2]!Table3[[#This Row],[CLM $ Collected ]]/'[2]1.) CLM Reference'!$B$4</f>
        <v>0</v>
      </c>
      <c r="F187" s="167">
        <f>[2]!Table3[[#This Row],[Residential Incentive Disbursements]]+[2]!Table3[[#This Row],[C&amp;I Incentive Disbursements]]</f>
        <v>7578.48</v>
      </c>
      <c r="G187" s="166">
        <f>[2]!Table3[[#This Row],[Incentive Disbursements]]/'[2]1.) CLM Reference'!$B$5</f>
        <v>4.5107347338931524E-4</v>
      </c>
      <c r="H187" s="166" t="str">
        <f>IF(([2]!Table3[[#This Row],[Incentive Disbursements]]&gt;=0.5*[2]!Table3[[#This Row],[CLM $ Collected ]]),"YES",IF([2]!Table3[[#This Row],[Incentive Disbursements]]&lt;=1, "N/A", "NO"))</f>
        <v>YES</v>
      </c>
      <c r="I187" s="166" t="str">
        <f t="shared" si="8"/>
        <v>N/A</v>
      </c>
      <c r="J187" s="168">
        <v>0</v>
      </c>
      <c r="K187" s="169">
        <f>[2]!Table3[[#This Row],[CLM $ Collected ]]/'[2]1.) CLM Reference'!$B$4</f>
        <v>0</v>
      </c>
      <c r="L187" s="170">
        <v>1533.48</v>
      </c>
      <c r="M187" s="169">
        <f>[2]!Table3[[#This Row],[Incentive Disbursements]]/'[2]1.) CLM Reference'!$B$5</f>
        <v>4.5107347338931524E-4</v>
      </c>
      <c r="N187" s="169" t="str">
        <f t="shared" si="6"/>
        <v>N/A</v>
      </c>
      <c r="O187" s="168">
        <v>0</v>
      </c>
      <c r="P187" s="171">
        <f>[2]!Table3[[#This Row],[CLM $ Collected ]]/'[2]1.) CLM Reference'!$B$4</f>
        <v>0</v>
      </c>
      <c r="Q187" s="170">
        <v>6045</v>
      </c>
      <c r="R187" s="172">
        <f>[2]!Table3[[#This Row],[Incentive Disbursements]]/'[2]1.) CLM Reference'!$B$5</f>
        <v>4.5107347338931524E-4</v>
      </c>
      <c r="S187" t="str">
        <f t="shared" si="7"/>
        <v>N/A</v>
      </c>
    </row>
    <row r="188" spans="1:19" ht="15.75" thickBot="1" x14ac:dyDescent="0.3">
      <c r="A188" s="163" t="s">
        <v>2087</v>
      </c>
      <c r="B188" s="16" t="s">
        <v>2084</v>
      </c>
      <c r="C188" s="164" t="s">
        <v>1792</v>
      </c>
      <c r="D188" s="165">
        <f>[2]!Table3[[#This Row],[Residential CLM $ Collected]]+[2]!Table3[[#This Row],[C&amp;I CLM $ Collected]]</f>
        <v>59717.657400000098</v>
      </c>
      <c r="E188" s="166">
        <f>[2]!Table3[[#This Row],[CLM $ Collected ]]/'[2]1.) CLM Reference'!$B$4</f>
        <v>2.0521099747744923E-3</v>
      </c>
      <c r="F188" s="167">
        <f>[2]!Table3[[#This Row],[Residential Incentive Disbursements]]+[2]!Table3[[#This Row],[C&amp;I Incentive Disbursements]]</f>
        <v>0</v>
      </c>
      <c r="G188" s="166">
        <f>[2]!Table3[[#This Row],[Incentive Disbursements]]/'[2]1.) CLM Reference'!$B$5</f>
        <v>0</v>
      </c>
      <c r="H188" s="166" t="str">
        <f>IF(([2]!Table3[[#This Row],[Incentive Disbursements]]&gt;=0.5*[2]!Table3[[#This Row],[CLM $ Collected ]]),"YES",IF([2]!Table3[[#This Row],[Incentive Disbursements]]&lt;=1, "N/A", "NO"))</f>
        <v>N/A</v>
      </c>
      <c r="I188" s="166" t="str">
        <f t="shared" si="8"/>
        <v>NO</v>
      </c>
      <c r="J188" s="168">
        <v>41243.352400000098</v>
      </c>
      <c r="K188" s="169">
        <f>[2]!Table3[[#This Row],[CLM $ Collected ]]/'[2]1.) CLM Reference'!$B$4</f>
        <v>2.0521099747744923E-3</v>
      </c>
      <c r="L188" s="170">
        <v>0</v>
      </c>
      <c r="M188" s="169">
        <f>[2]!Table3[[#This Row],[Incentive Disbursements]]/'[2]1.) CLM Reference'!$B$5</f>
        <v>0</v>
      </c>
      <c r="N188" s="169" t="str">
        <f t="shared" si="6"/>
        <v>NO</v>
      </c>
      <c r="O188" s="168">
        <v>18474.305</v>
      </c>
      <c r="P188" s="171">
        <f>[2]!Table3[[#This Row],[CLM $ Collected ]]/'[2]1.) CLM Reference'!$B$4</f>
        <v>2.0521099747744923E-3</v>
      </c>
      <c r="Q188" s="170">
        <v>0</v>
      </c>
      <c r="R188" s="172">
        <f>[2]!Table3[[#This Row],[Incentive Disbursements]]/'[2]1.) CLM Reference'!$B$5</f>
        <v>0</v>
      </c>
      <c r="S188" t="str">
        <f t="shared" si="7"/>
        <v>NO</v>
      </c>
    </row>
    <row r="189" spans="1:19" ht="15.75" thickBot="1" x14ac:dyDescent="0.3">
      <c r="A189" s="163" t="s">
        <v>2088</v>
      </c>
      <c r="B189" s="16" t="s">
        <v>2083</v>
      </c>
      <c r="C189" s="164" t="s">
        <v>1774</v>
      </c>
      <c r="D189" s="165">
        <f>[2]!Table3[[#This Row],[Residential CLM $ Collected]]+[2]!Table3[[#This Row],[C&amp;I CLM $ Collected]]</f>
        <v>0</v>
      </c>
      <c r="E189" s="166">
        <f>[2]!Table3[[#This Row],[CLM $ Collected ]]/'[2]1.) CLM Reference'!$B$4</f>
        <v>0</v>
      </c>
      <c r="F189" s="167">
        <f>[2]!Table3[[#This Row],[Residential Incentive Disbursements]]+[2]!Table3[[#This Row],[C&amp;I Incentive Disbursements]]</f>
        <v>9221.9500000000007</v>
      </c>
      <c r="G189" s="166">
        <f>[2]!Table3[[#This Row],[Incentive Disbursements]]/'[2]1.) CLM Reference'!$B$5</f>
        <v>5.4889331606372202E-4</v>
      </c>
      <c r="H189" s="166" t="str">
        <f>IF(([2]!Table3[[#This Row],[Incentive Disbursements]]&gt;=0.5*[2]!Table3[[#This Row],[CLM $ Collected ]]),"YES",IF([2]!Table3[[#This Row],[Incentive Disbursements]]&lt;=1, "N/A", "NO"))</f>
        <v>YES</v>
      </c>
      <c r="I189" s="166" t="str">
        <f t="shared" si="8"/>
        <v>N/A</v>
      </c>
      <c r="J189" s="168">
        <v>0</v>
      </c>
      <c r="K189" s="169">
        <f>[2]!Table3[[#This Row],[CLM $ Collected ]]/'[2]1.) CLM Reference'!$B$4</f>
        <v>0</v>
      </c>
      <c r="L189" s="170">
        <v>2256.9499999999998</v>
      </c>
      <c r="M189" s="169">
        <f>[2]!Table3[[#This Row],[Incentive Disbursements]]/'[2]1.) CLM Reference'!$B$5</f>
        <v>5.4889331606372202E-4</v>
      </c>
      <c r="N189" s="169" t="str">
        <f t="shared" si="6"/>
        <v>N/A</v>
      </c>
      <c r="O189" s="168">
        <v>0</v>
      </c>
      <c r="P189" s="171">
        <f>[2]!Table3[[#This Row],[CLM $ Collected ]]/'[2]1.) CLM Reference'!$B$4</f>
        <v>0</v>
      </c>
      <c r="Q189" s="170">
        <v>6965</v>
      </c>
      <c r="R189" s="172">
        <f>[2]!Table3[[#This Row],[Incentive Disbursements]]/'[2]1.) CLM Reference'!$B$5</f>
        <v>5.4889331606372202E-4</v>
      </c>
      <c r="S189" t="str">
        <f t="shared" si="7"/>
        <v>N/A</v>
      </c>
    </row>
    <row r="190" spans="1:19" ht="15.75" thickBot="1" x14ac:dyDescent="0.3">
      <c r="A190" s="163" t="s">
        <v>2088</v>
      </c>
      <c r="B190" s="16" t="s">
        <v>2084</v>
      </c>
      <c r="C190" s="164" t="s">
        <v>1792</v>
      </c>
      <c r="D190" s="165">
        <f>[2]!Table3[[#This Row],[Residential CLM $ Collected]]+[2]!Table3[[#This Row],[C&amp;I CLM $ Collected]]</f>
        <v>65779.7380999999</v>
      </c>
      <c r="E190" s="166">
        <f>[2]!Table3[[#This Row],[CLM $ Collected ]]/'[2]1.) CLM Reference'!$B$4</f>
        <v>2.2604245137898406E-3</v>
      </c>
      <c r="F190" s="167">
        <f>[2]!Table3[[#This Row],[Residential Incentive Disbursements]]+[2]!Table3[[#This Row],[C&amp;I Incentive Disbursements]]</f>
        <v>0</v>
      </c>
      <c r="G190" s="166">
        <f>[2]!Table3[[#This Row],[Incentive Disbursements]]/'[2]1.) CLM Reference'!$B$5</f>
        <v>0</v>
      </c>
      <c r="H190" s="166" t="str">
        <f>IF(([2]!Table3[[#This Row],[Incentive Disbursements]]&gt;=0.5*[2]!Table3[[#This Row],[CLM $ Collected ]]),"YES",IF([2]!Table3[[#This Row],[Incentive Disbursements]]&lt;=1, "N/A", "NO"))</f>
        <v>N/A</v>
      </c>
      <c r="I190" s="166" t="str">
        <f t="shared" si="8"/>
        <v>NO</v>
      </c>
      <c r="J190" s="168">
        <v>40619.569599999901</v>
      </c>
      <c r="K190" s="169">
        <f>[2]!Table3[[#This Row],[CLM $ Collected ]]/'[2]1.) CLM Reference'!$B$4</f>
        <v>2.2604245137898406E-3</v>
      </c>
      <c r="L190" s="170">
        <v>0</v>
      </c>
      <c r="M190" s="169">
        <f>[2]!Table3[[#This Row],[Incentive Disbursements]]/'[2]1.) CLM Reference'!$B$5</f>
        <v>0</v>
      </c>
      <c r="N190" s="169" t="str">
        <f t="shared" si="6"/>
        <v>NO</v>
      </c>
      <c r="O190" s="168">
        <v>25160.1685</v>
      </c>
      <c r="P190" s="171">
        <f>[2]!Table3[[#This Row],[CLM $ Collected ]]/'[2]1.) CLM Reference'!$B$4</f>
        <v>2.2604245137898406E-3</v>
      </c>
      <c r="Q190" s="170">
        <v>0</v>
      </c>
      <c r="R190" s="172">
        <f>[2]!Table3[[#This Row],[Incentive Disbursements]]/'[2]1.) CLM Reference'!$B$5</f>
        <v>0</v>
      </c>
      <c r="S190" t="str">
        <f t="shared" si="7"/>
        <v>NO</v>
      </c>
    </row>
    <row r="191" spans="1:19" ht="15.75" thickBot="1" x14ac:dyDescent="0.3">
      <c r="A191" s="163" t="s">
        <v>2089</v>
      </c>
      <c r="B191" s="16" t="s">
        <v>2083</v>
      </c>
      <c r="C191" s="164" t="s">
        <v>1774</v>
      </c>
      <c r="D191" s="165">
        <f>[2]!Table3[[#This Row],[Residential CLM $ Collected]]+[2]!Table3[[#This Row],[C&amp;I CLM $ Collected]]</f>
        <v>0</v>
      </c>
      <c r="E191" s="166">
        <f>[2]!Table3[[#This Row],[CLM $ Collected ]]/'[2]1.) CLM Reference'!$B$4</f>
        <v>0</v>
      </c>
      <c r="F191" s="167">
        <f>[2]!Table3[[#This Row],[Residential Incentive Disbursements]]+[2]!Table3[[#This Row],[C&amp;I Incentive Disbursements]]</f>
        <v>28049.65</v>
      </c>
      <c r="G191" s="166">
        <f>[2]!Table3[[#This Row],[Incentive Disbursements]]/'[2]1.) CLM Reference'!$B$5</f>
        <v>1.6695238428886276E-3</v>
      </c>
      <c r="H191" s="166" t="str">
        <f>IF(([2]!Table3[[#This Row],[Incentive Disbursements]]&gt;=0.5*[2]!Table3[[#This Row],[CLM $ Collected ]]),"YES",IF([2]!Table3[[#This Row],[Incentive Disbursements]]&lt;=1, "N/A", "NO"))</f>
        <v>YES</v>
      </c>
      <c r="I191" s="166" t="str">
        <f t="shared" si="8"/>
        <v>N/A</v>
      </c>
      <c r="J191" s="168">
        <v>0</v>
      </c>
      <c r="K191" s="169">
        <f>[2]!Table3[[#This Row],[CLM $ Collected ]]/'[2]1.) CLM Reference'!$B$4</f>
        <v>0</v>
      </c>
      <c r="L191" s="170">
        <v>3999.65</v>
      </c>
      <c r="M191" s="169">
        <f>[2]!Table3[[#This Row],[Incentive Disbursements]]/'[2]1.) CLM Reference'!$B$5</f>
        <v>1.6695238428886276E-3</v>
      </c>
      <c r="N191" s="169" t="str">
        <f t="shared" si="6"/>
        <v>N/A</v>
      </c>
      <c r="O191" s="168">
        <v>0</v>
      </c>
      <c r="P191" s="171">
        <f>[2]!Table3[[#This Row],[CLM $ Collected ]]/'[2]1.) CLM Reference'!$B$4</f>
        <v>0</v>
      </c>
      <c r="Q191" s="170">
        <v>24050</v>
      </c>
      <c r="R191" s="172">
        <f>[2]!Table3[[#This Row],[Incentive Disbursements]]/'[2]1.) CLM Reference'!$B$5</f>
        <v>1.6695238428886276E-3</v>
      </c>
      <c r="S191" t="str">
        <f t="shared" si="7"/>
        <v>N/A</v>
      </c>
    </row>
    <row r="192" spans="1:19" ht="15.75" thickBot="1" x14ac:dyDescent="0.3">
      <c r="A192" s="163" t="s">
        <v>2089</v>
      </c>
      <c r="B192" s="16" t="s">
        <v>2084</v>
      </c>
      <c r="C192" s="164" t="s">
        <v>1792</v>
      </c>
      <c r="D192" s="165">
        <f>[2]!Table3[[#This Row],[Residential CLM $ Collected]]+[2]!Table3[[#This Row],[C&amp;I CLM $ Collected]]</f>
        <v>78663.046799999895</v>
      </c>
      <c r="E192" s="166">
        <f>[2]!Table3[[#This Row],[CLM $ Collected ]]/'[2]1.) CLM Reference'!$B$4</f>
        <v>2.7031405787265898E-3</v>
      </c>
      <c r="F192" s="167">
        <f>[2]!Table3[[#This Row],[Residential Incentive Disbursements]]+[2]!Table3[[#This Row],[C&amp;I Incentive Disbursements]]</f>
        <v>0</v>
      </c>
      <c r="G192" s="166">
        <f>[2]!Table3[[#This Row],[Incentive Disbursements]]/'[2]1.) CLM Reference'!$B$5</f>
        <v>0</v>
      </c>
      <c r="H192" s="166" t="str">
        <f>IF(([2]!Table3[[#This Row],[Incentive Disbursements]]&gt;=0.5*[2]!Table3[[#This Row],[CLM $ Collected ]]),"YES",IF([2]!Table3[[#This Row],[Incentive Disbursements]]&lt;=1, "N/A", "NO"))</f>
        <v>N/A</v>
      </c>
      <c r="I192" s="166" t="str">
        <f t="shared" si="8"/>
        <v>NO</v>
      </c>
      <c r="J192" s="168">
        <v>52288.773399999904</v>
      </c>
      <c r="K192" s="169">
        <f>[2]!Table3[[#This Row],[CLM $ Collected ]]/'[2]1.) CLM Reference'!$B$4</f>
        <v>2.7031405787265898E-3</v>
      </c>
      <c r="L192" s="170">
        <v>0</v>
      </c>
      <c r="M192" s="169">
        <f>[2]!Table3[[#This Row],[Incentive Disbursements]]/'[2]1.) CLM Reference'!$B$5</f>
        <v>0</v>
      </c>
      <c r="N192" s="169" t="str">
        <f t="shared" si="6"/>
        <v>NO</v>
      </c>
      <c r="O192" s="168">
        <v>26374.273399999998</v>
      </c>
      <c r="P192" s="171">
        <f>[2]!Table3[[#This Row],[CLM $ Collected ]]/'[2]1.) CLM Reference'!$B$4</f>
        <v>2.7031405787265898E-3</v>
      </c>
      <c r="Q192" s="170">
        <v>0</v>
      </c>
      <c r="R192" s="172">
        <f>[2]!Table3[[#This Row],[Incentive Disbursements]]/'[2]1.) CLM Reference'!$B$5</f>
        <v>0</v>
      </c>
      <c r="S192" t="str">
        <f t="shared" si="7"/>
        <v>NO</v>
      </c>
    </row>
    <row r="193" spans="1:19" ht="15.75" thickBot="1" x14ac:dyDescent="0.3">
      <c r="A193" s="163" t="s">
        <v>2090</v>
      </c>
      <c r="B193" s="16" t="s">
        <v>2083</v>
      </c>
      <c r="C193" s="164" t="s">
        <v>1774</v>
      </c>
      <c r="D193" s="165">
        <f>[2]!Table3[[#This Row],[Residential CLM $ Collected]]+[2]!Table3[[#This Row],[C&amp;I CLM $ Collected]]</f>
        <v>0</v>
      </c>
      <c r="E193" s="166">
        <f>[2]!Table3[[#This Row],[CLM $ Collected ]]/'[2]1.) CLM Reference'!$B$4</f>
        <v>0</v>
      </c>
      <c r="F193" s="167">
        <f>[2]!Table3[[#This Row],[Residential Incentive Disbursements]]+[2]!Table3[[#This Row],[C&amp;I Incentive Disbursements]]</f>
        <v>11814.03</v>
      </c>
      <c r="G193" s="166">
        <f>[2]!Table3[[#This Row],[Incentive Disbursements]]/'[2]1.) CLM Reference'!$B$5</f>
        <v>7.0317471931384296E-4</v>
      </c>
      <c r="H193" s="166" t="str">
        <f>IF(([2]!Table3[[#This Row],[Incentive Disbursements]]&gt;=0.5*[2]!Table3[[#This Row],[CLM $ Collected ]]),"YES",IF([2]!Table3[[#This Row],[Incentive Disbursements]]&lt;=1, "N/A", "NO"))</f>
        <v>YES</v>
      </c>
      <c r="I193" s="166" t="str">
        <f t="shared" si="8"/>
        <v>N/A</v>
      </c>
      <c r="J193" s="168">
        <v>0</v>
      </c>
      <c r="K193" s="169">
        <f>[2]!Table3[[#This Row],[CLM $ Collected ]]/'[2]1.) CLM Reference'!$B$4</f>
        <v>0</v>
      </c>
      <c r="L193" s="170">
        <v>2774.03</v>
      </c>
      <c r="M193" s="169">
        <f>[2]!Table3[[#This Row],[Incentive Disbursements]]/'[2]1.) CLM Reference'!$B$5</f>
        <v>7.0317471931384296E-4</v>
      </c>
      <c r="N193" s="169" t="str">
        <f t="shared" si="6"/>
        <v>N/A</v>
      </c>
      <c r="O193" s="168">
        <v>0</v>
      </c>
      <c r="P193" s="171">
        <f>[2]!Table3[[#This Row],[CLM $ Collected ]]/'[2]1.) CLM Reference'!$B$4</f>
        <v>0</v>
      </c>
      <c r="Q193" s="170">
        <v>9040</v>
      </c>
      <c r="R193" s="172">
        <f>[2]!Table3[[#This Row],[Incentive Disbursements]]/'[2]1.) CLM Reference'!$B$5</f>
        <v>7.0317471931384296E-4</v>
      </c>
      <c r="S193" t="str">
        <f t="shared" si="7"/>
        <v>N/A</v>
      </c>
    </row>
    <row r="194" spans="1:19" ht="15.75" thickBot="1" x14ac:dyDescent="0.3">
      <c r="A194" s="163" t="s">
        <v>2090</v>
      </c>
      <c r="B194" s="16" t="s">
        <v>2084</v>
      </c>
      <c r="C194" s="164" t="s">
        <v>1792</v>
      </c>
      <c r="D194" s="165">
        <f>[2]!Table3[[#This Row],[Residential CLM $ Collected]]+[2]!Table3[[#This Row],[C&amp;I CLM $ Collected]]</f>
        <v>77617.0153999998</v>
      </c>
      <c r="E194" s="166">
        <f>[2]!Table3[[#This Row],[CLM $ Collected ]]/'[2]1.) CLM Reference'!$B$4</f>
        <v>2.6671952392185549E-3</v>
      </c>
      <c r="F194" s="167">
        <f>[2]!Table3[[#This Row],[Residential Incentive Disbursements]]+[2]!Table3[[#This Row],[C&amp;I Incentive Disbursements]]</f>
        <v>0</v>
      </c>
      <c r="G194" s="166">
        <f>[2]!Table3[[#This Row],[Incentive Disbursements]]/'[2]1.) CLM Reference'!$B$5</f>
        <v>0</v>
      </c>
      <c r="H194" s="166" t="str">
        <f>IF(([2]!Table3[[#This Row],[Incentive Disbursements]]&gt;=0.5*[2]!Table3[[#This Row],[CLM $ Collected ]]),"YES",IF([2]!Table3[[#This Row],[Incentive Disbursements]]&lt;=1, "N/A", "NO"))</f>
        <v>N/A</v>
      </c>
      <c r="I194" s="166" t="str">
        <f t="shared" si="8"/>
        <v>NO</v>
      </c>
      <c r="J194" s="168">
        <v>46744.9413999998</v>
      </c>
      <c r="K194" s="169">
        <f>[2]!Table3[[#This Row],[CLM $ Collected ]]/'[2]1.) CLM Reference'!$B$4</f>
        <v>2.6671952392185549E-3</v>
      </c>
      <c r="L194" s="170">
        <v>0</v>
      </c>
      <c r="M194" s="169">
        <f>[2]!Table3[[#This Row],[Incentive Disbursements]]/'[2]1.) CLM Reference'!$B$5</f>
        <v>0</v>
      </c>
      <c r="N194" s="169" t="str">
        <f t="shared" si="6"/>
        <v>NO</v>
      </c>
      <c r="O194" s="168">
        <v>30872.074000000001</v>
      </c>
      <c r="P194" s="171">
        <f>[2]!Table3[[#This Row],[CLM $ Collected ]]/'[2]1.) CLM Reference'!$B$4</f>
        <v>2.6671952392185549E-3</v>
      </c>
      <c r="Q194" s="170">
        <v>0</v>
      </c>
      <c r="R194" s="172">
        <f>[2]!Table3[[#This Row],[Incentive Disbursements]]/'[2]1.) CLM Reference'!$B$5</f>
        <v>0</v>
      </c>
      <c r="S194" t="str">
        <f t="shared" si="7"/>
        <v>NO</v>
      </c>
    </row>
    <row r="195" spans="1:19" ht="15.75" thickBot="1" x14ac:dyDescent="0.3">
      <c r="A195" s="163" t="s">
        <v>2091</v>
      </c>
      <c r="B195" s="16" t="s">
        <v>1993</v>
      </c>
      <c r="C195" s="164" t="s">
        <v>1774</v>
      </c>
      <c r="D195" s="165">
        <f>[2]!Table3[[#This Row],[Residential CLM $ Collected]]+[2]!Table3[[#This Row],[C&amp;I CLM $ Collected]]</f>
        <v>0</v>
      </c>
      <c r="E195" s="166">
        <f>[2]!Table3[[#This Row],[CLM $ Collected ]]/'[2]1.) CLM Reference'!$B$4</f>
        <v>0</v>
      </c>
      <c r="F195" s="167">
        <f>[2]!Table3[[#This Row],[Residential Incentive Disbursements]]+[2]!Table3[[#This Row],[C&amp;I Incentive Disbursements]]</f>
        <v>275</v>
      </c>
      <c r="G195" s="166">
        <f>[2]!Table3[[#This Row],[Incentive Disbursements]]/'[2]1.) CLM Reference'!$B$5</f>
        <v>1.6368085048988939E-5</v>
      </c>
      <c r="H195" s="166" t="str">
        <f>IF(([2]!Table3[[#This Row],[Incentive Disbursements]]&gt;=0.5*[2]!Table3[[#This Row],[CLM $ Collected ]]),"YES",IF([2]!Table3[[#This Row],[Incentive Disbursements]]&lt;=1, "N/A", "NO"))</f>
        <v>YES</v>
      </c>
      <c r="I195" s="166" t="str">
        <f t="shared" si="8"/>
        <v>N/A</v>
      </c>
      <c r="J195" s="168">
        <v>0</v>
      </c>
      <c r="K195" s="169">
        <f>[2]!Table3[[#This Row],[CLM $ Collected ]]/'[2]1.) CLM Reference'!$B$4</f>
        <v>0</v>
      </c>
      <c r="L195" s="170">
        <v>275</v>
      </c>
      <c r="M195" s="169">
        <f>[2]!Table3[[#This Row],[Incentive Disbursements]]/'[2]1.) CLM Reference'!$B$5</f>
        <v>1.6368085048988939E-5</v>
      </c>
      <c r="N195" s="169" t="str">
        <f t="shared" si="6"/>
        <v>N/A</v>
      </c>
      <c r="O195" s="168">
        <v>0</v>
      </c>
      <c r="P195" s="171">
        <f>[2]!Table3[[#This Row],[CLM $ Collected ]]/'[2]1.) CLM Reference'!$B$4</f>
        <v>0</v>
      </c>
      <c r="Q195" s="170">
        <v>0</v>
      </c>
      <c r="R195" s="172">
        <f>[2]!Table3[[#This Row],[Incentive Disbursements]]/'[2]1.) CLM Reference'!$B$5</f>
        <v>1.6368085048988939E-5</v>
      </c>
      <c r="S195" t="str">
        <f t="shared" si="7"/>
        <v>N/A</v>
      </c>
    </row>
    <row r="196" spans="1:19" ht="15.75" thickBot="1" x14ac:dyDescent="0.3">
      <c r="A196" s="163" t="s">
        <v>2091</v>
      </c>
      <c r="B196" s="16" t="s">
        <v>2092</v>
      </c>
      <c r="C196" s="164" t="s">
        <v>1774</v>
      </c>
      <c r="D196" s="165">
        <f>[2]!Table3[[#This Row],[Residential CLM $ Collected]]+[2]!Table3[[#This Row],[C&amp;I CLM $ Collected]]</f>
        <v>0</v>
      </c>
      <c r="E196" s="166">
        <f>[2]!Table3[[#This Row],[CLM $ Collected ]]/'[2]1.) CLM Reference'!$B$4</f>
        <v>0</v>
      </c>
      <c r="F196" s="167">
        <f>[2]!Table3[[#This Row],[Residential Incentive Disbursements]]+[2]!Table3[[#This Row],[C&amp;I Incentive Disbursements]]</f>
        <v>110</v>
      </c>
      <c r="G196" s="166">
        <f>[2]!Table3[[#This Row],[Incentive Disbursements]]/'[2]1.) CLM Reference'!$B$5</f>
        <v>6.5472340195955756E-6</v>
      </c>
      <c r="H196" s="166" t="str">
        <f>IF(([2]!Table3[[#This Row],[Incentive Disbursements]]&gt;=0.5*[2]!Table3[[#This Row],[CLM $ Collected ]]),"YES",IF([2]!Table3[[#This Row],[Incentive Disbursements]]&lt;=1, "N/A", "NO"))</f>
        <v>YES</v>
      </c>
      <c r="I196" s="166" t="str">
        <f t="shared" si="8"/>
        <v>N/A</v>
      </c>
      <c r="J196" s="168">
        <v>0</v>
      </c>
      <c r="K196" s="169">
        <f>[2]!Table3[[#This Row],[CLM $ Collected ]]/'[2]1.) CLM Reference'!$B$4</f>
        <v>0</v>
      </c>
      <c r="L196" s="170">
        <v>110</v>
      </c>
      <c r="M196" s="169">
        <f>[2]!Table3[[#This Row],[Incentive Disbursements]]/'[2]1.) CLM Reference'!$B$5</f>
        <v>6.5472340195955756E-6</v>
      </c>
      <c r="N196" s="169" t="str">
        <f t="shared" si="6"/>
        <v>N/A</v>
      </c>
      <c r="O196" s="168">
        <v>0</v>
      </c>
      <c r="P196" s="171">
        <f>[2]!Table3[[#This Row],[CLM $ Collected ]]/'[2]1.) CLM Reference'!$B$4</f>
        <v>0</v>
      </c>
      <c r="Q196" s="170">
        <v>0</v>
      </c>
      <c r="R196" s="172">
        <f>[2]!Table3[[#This Row],[Incentive Disbursements]]/'[2]1.) CLM Reference'!$B$5</f>
        <v>6.5472340195955756E-6</v>
      </c>
      <c r="S196" t="str">
        <f t="shared" si="7"/>
        <v>N/A</v>
      </c>
    </row>
    <row r="197" spans="1:19" ht="15.75" thickBot="1" x14ac:dyDescent="0.3">
      <c r="A197" s="163" t="s">
        <v>2091</v>
      </c>
      <c r="B197" s="16" t="s">
        <v>1975</v>
      </c>
      <c r="C197" s="164" t="s">
        <v>1774</v>
      </c>
      <c r="D197" s="165">
        <f>[2]!Table3[[#This Row],[Residential CLM $ Collected]]+[2]!Table3[[#This Row],[C&amp;I CLM $ Collected]]</f>
        <v>739.49120000000005</v>
      </c>
      <c r="E197" s="166">
        <f>[2]!Table3[[#This Row],[CLM $ Collected ]]/'[2]1.) CLM Reference'!$B$4</f>
        <v>2.5411533771550063E-5</v>
      </c>
      <c r="F197" s="167">
        <f>[2]!Table3[[#This Row],[Residential Incentive Disbursements]]+[2]!Table3[[#This Row],[C&amp;I Incentive Disbursements]]</f>
        <v>860</v>
      </c>
      <c r="G197" s="166">
        <f>[2]!Table3[[#This Row],[Incentive Disbursements]]/'[2]1.) CLM Reference'!$B$5</f>
        <v>5.1187465971383593E-5</v>
      </c>
      <c r="H197" s="166" t="str">
        <f>IF(([2]!Table3[[#This Row],[Incentive Disbursements]]&gt;=0.5*[2]!Table3[[#This Row],[CLM $ Collected ]]),"YES",IF([2]!Table3[[#This Row],[Incentive Disbursements]]&lt;=1, "N/A", "NO"))</f>
        <v>YES</v>
      </c>
      <c r="I197" s="166" t="str">
        <f t="shared" si="8"/>
        <v>YES</v>
      </c>
      <c r="J197" s="168">
        <v>0</v>
      </c>
      <c r="K197" s="169">
        <f>[2]!Table3[[#This Row],[CLM $ Collected ]]/'[2]1.) CLM Reference'!$B$4</f>
        <v>2.5411533771550063E-5</v>
      </c>
      <c r="L197" s="170">
        <v>860</v>
      </c>
      <c r="M197" s="169">
        <f>[2]!Table3[[#This Row],[Incentive Disbursements]]/'[2]1.) CLM Reference'!$B$5</f>
        <v>5.1187465971383593E-5</v>
      </c>
      <c r="N197" s="169" t="str">
        <f t="shared" si="6"/>
        <v>YES</v>
      </c>
      <c r="O197" s="168">
        <v>739.49120000000005</v>
      </c>
      <c r="P197" s="171">
        <f>[2]!Table3[[#This Row],[CLM $ Collected ]]/'[2]1.) CLM Reference'!$B$4</f>
        <v>2.5411533771550063E-5</v>
      </c>
      <c r="Q197" s="170">
        <v>0</v>
      </c>
      <c r="R197" s="172">
        <f>[2]!Table3[[#This Row],[Incentive Disbursements]]/'[2]1.) CLM Reference'!$B$5</f>
        <v>5.1187465971383593E-5</v>
      </c>
      <c r="S197" t="str">
        <f t="shared" si="7"/>
        <v>YES</v>
      </c>
    </row>
    <row r="198" spans="1:19" ht="15.75" thickBot="1" x14ac:dyDescent="0.3">
      <c r="A198" s="163" t="s">
        <v>2091</v>
      </c>
      <c r="B198" s="16" t="s">
        <v>2093</v>
      </c>
      <c r="C198" s="164" t="s">
        <v>1774</v>
      </c>
      <c r="D198" s="165">
        <f>[2]!Table3[[#This Row],[Residential CLM $ Collected]]+[2]!Table3[[#This Row],[C&amp;I CLM $ Collected]]</f>
        <v>0</v>
      </c>
      <c r="E198" s="166">
        <f>[2]!Table3[[#This Row],[CLM $ Collected ]]/'[2]1.) CLM Reference'!$B$4</f>
        <v>0</v>
      </c>
      <c r="F198" s="167">
        <f>[2]!Table3[[#This Row],[Residential Incentive Disbursements]]+[2]!Table3[[#This Row],[C&amp;I Incentive Disbursements]]</f>
        <v>155</v>
      </c>
      <c r="G198" s="166">
        <f>[2]!Table3[[#This Row],[Incentive Disbursements]]/'[2]1.) CLM Reference'!$B$5</f>
        <v>9.2256479367028557E-6</v>
      </c>
      <c r="H198" s="166" t="str">
        <f>IF(([2]!Table3[[#This Row],[Incentive Disbursements]]&gt;=0.5*[2]!Table3[[#This Row],[CLM $ Collected ]]),"YES",IF([2]!Table3[[#This Row],[Incentive Disbursements]]&lt;=1, "N/A", "NO"))</f>
        <v>YES</v>
      </c>
      <c r="I198" s="166" t="str">
        <f t="shared" si="8"/>
        <v>N/A</v>
      </c>
      <c r="J198" s="168">
        <v>0</v>
      </c>
      <c r="K198" s="169">
        <f>[2]!Table3[[#This Row],[CLM $ Collected ]]/'[2]1.) CLM Reference'!$B$4</f>
        <v>0</v>
      </c>
      <c r="L198" s="170">
        <v>155</v>
      </c>
      <c r="M198" s="169">
        <f>[2]!Table3[[#This Row],[Incentive Disbursements]]/'[2]1.) CLM Reference'!$B$5</f>
        <v>9.2256479367028557E-6</v>
      </c>
      <c r="N198" s="169" t="str">
        <f t="shared" ref="N198:N261" si="9">IF(ROUND(K198,5)&lt;0.00001,"N/A",IF(ROUND(K198,5)&lt;=ROUND(M198,5),"YES","NO"))</f>
        <v>N/A</v>
      </c>
      <c r="O198" s="168">
        <v>0</v>
      </c>
      <c r="P198" s="171">
        <f>[2]!Table3[[#This Row],[CLM $ Collected ]]/'[2]1.) CLM Reference'!$B$4</f>
        <v>0</v>
      </c>
      <c r="Q198" s="170">
        <v>0</v>
      </c>
      <c r="R198" s="172">
        <f>[2]!Table3[[#This Row],[Incentive Disbursements]]/'[2]1.) CLM Reference'!$B$5</f>
        <v>9.2256479367028557E-6</v>
      </c>
      <c r="S198" t="str">
        <f t="shared" ref="S198:S261" si="10">IF(ROUND(P198,5)&lt;0.00001,"N/A",IF(ROUND(P198,5)&lt;=ROUND(R198,5),"YES","NO"))</f>
        <v>N/A</v>
      </c>
    </row>
    <row r="199" spans="1:19" ht="15.75" thickBot="1" x14ac:dyDescent="0.3">
      <c r="A199" s="163" t="s">
        <v>2091</v>
      </c>
      <c r="B199" s="16" t="s">
        <v>2094</v>
      </c>
      <c r="C199" s="164" t="s">
        <v>1774</v>
      </c>
      <c r="D199" s="165">
        <f>[2]!Table3[[#This Row],[Residential CLM $ Collected]]+[2]!Table3[[#This Row],[C&amp;I CLM $ Collected]]</f>
        <v>0</v>
      </c>
      <c r="E199" s="166">
        <f>[2]!Table3[[#This Row],[CLM $ Collected ]]/'[2]1.) CLM Reference'!$B$4</f>
        <v>0</v>
      </c>
      <c r="F199" s="167">
        <f>[2]!Table3[[#This Row],[Residential Incentive Disbursements]]+[2]!Table3[[#This Row],[C&amp;I Incentive Disbursements]]</f>
        <v>95</v>
      </c>
      <c r="G199" s="166">
        <f>[2]!Table3[[#This Row],[Incentive Disbursements]]/'[2]1.) CLM Reference'!$B$5</f>
        <v>5.654429380559815E-6</v>
      </c>
      <c r="H199" s="166" t="str">
        <f>IF(([2]!Table3[[#This Row],[Incentive Disbursements]]&gt;=0.5*[2]!Table3[[#This Row],[CLM $ Collected ]]),"YES",IF([2]!Table3[[#This Row],[Incentive Disbursements]]&lt;=1, "N/A", "NO"))</f>
        <v>YES</v>
      </c>
      <c r="I199" s="166" t="str">
        <f t="shared" si="8"/>
        <v>N/A</v>
      </c>
      <c r="J199" s="168">
        <v>0</v>
      </c>
      <c r="K199" s="169">
        <f>[2]!Table3[[#This Row],[CLM $ Collected ]]/'[2]1.) CLM Reference'!$B$4</f>
        <v>0</v>
      </c>
      <c r="L199" s="170">
        <v>95</v>
      </c>
      <c r="M199" s="169">
        <f>[2]!Table3[[#This Row],[Incentive Disbursements]]/'[2]1.) CLM Reference'!$B$5</f>
        <v>5.654429380559815E-6</v>
      </c>
      <c r="N199" s="169" t="str">
        <f t="shared" si="9"/>
        <v>N/A</v>
      </c>
      <c r="O199" s="168">
        <v>0</v>
      </c>
      <c r="P199" s="171">
        <f>[2]!Table3[[#This Row],[CLM $ Collected ]]/'[2]1.) CLM Reference'!$B$4</f>
        <v>0</v>
      </c>
      <c r="Q199" s="170">
        <v>0</v>
      </c>
      <c r="R199" s="172">
        <f>[2]!Table3[[#This Row],[Incentive Disbursements]]/'[2]1.) CLM Reference'!$B$5</f>
        <v>5.654429380559815E-6</v>
      </c>
      <c r="S199" t="str">
        <f t="shared" si="10"/>
        <v>N/A</v>
      </c>
    </row>
    <row r="200" spans="1:19" ht="15.75" thickBot="1" x14ac:dyDescent="0.3">
      <c r="A200" s="163" t="s">
        <v>2091</v>
      </c>
      <c r="B200" s="16" t="s">
        <v>2083</v>
      </c>
      <c r="C200" s="164" t="s">
        <v>1774</v>
      </c>
      <c r="D200" s="165">
        <f>[2]!Table3[[#This Row],[Residential CLM $ Collected]]+[2]!Table3[[#This Row],[C&amp;I CLM $ Collected]]</f>
        <v>0</v>
      </c>
      <c r="E200" s="166">
        <f>[2]!Table3[[#This Row],[CLM $ Collected ]]/'[2]1.) CLM Reference'!$B$4</f>
        <v>0</v>
      </c>
      <c r="F200" s="167">
        <f>[2]!Table3[[#This Row],[Residential Incentive Disbursements]]+[2]!Table3[[#This Row],[C&amp;I Incentive Disbursements]]</f>
        <v>5663.71</v>
      </c>
      <c r="G200" s="166">
        <f>[2]!Table3[[#This Row],[Incentive Disbursements]]/'[2]1.) CLM Reference'!$B$5</f>
        <v>3.3710577081021506E-4</v>
      </c>
      <c r="H200" s="166" t="str">
        <f>IF(([2]!Table3[[#This Row],[Incentive Disbursements]]&gt;=0.5*[2]!Table3[[#This Row],[CLM $ Collected ]]),"YES",IF([2]!Table3[[#This Row],[Incentive Disbursements]]&lt;=1, "N/A", "NO"))</f>
        <v>YES</v>
      </c>
      <c r="I200" s="166" t="str">
        <f t="shared" ref="I200:I263" si="11">IF(ROUND(E200,5)&lt;0.00001,"N/A",IF(ROUND(E200,5)&lt;=ROUND(G200,5),"YES","NO"))</f>
        <v>N/A</v>
      </c>
      <c r="J200" s="168">
        <v>0</v>
      </c>
      <c r="K200" s="169">
        <f>[2]!Table3[[#This Row],[CLM $ Collected ]]/'[2]1.) CLM Reference'!$B$4</f>
        <v>0</v>
      </c>
      <c r="L200" s="170">
        <v>3852.71</v>
      </c>
      <c r="M200" s="169">
        <f>[2]!Table3[[#This Row],[Incentive Disbursements]]/'[2]1.) CLM Reference'!$B$5</f>
        <v>3.3710577081021506E-4</v>
      </c>
      <c r="N200" s="169" t="str">
        <f t="shared" si="9"/>
        <v>N/A</v>
      </c>
      <c r="O200" s="168">
        <v>0</v>
      </c>
      <c r="P200" s="171">
        <f>[2]!Table3[[#This Row],[CLM $ Collected ]]/'[2]1.) CLM Reference'!$B$4</f>
        <v>0</v>
      </c>
      <c r="Q200" s="170">
        <v>1811</v>
      </c>
      <c r="R200" s="172">
        <f>[2]!Table3[[#This Row],[Incentive Disbursements]]/'[2]1.) CLM Reference'!$B$5</f>
        <v>3.3710577081021506E-4</v>
      </c>
      <c r="S200" t="str">
        <f t="shared" si="10"/>
        <v>N/A</v>
      </c>
    </row>
    <row r="201" spans="1:19" ht="15.75" thickBot="1" x14ac:dyDescent="0.3">
      <c r="A201" s="163" t="s">
        <v>2091</v>
      </c>
      <c r="B201" s="16" t="s">
        <v>2084</v>
      </c>
      <c r="C201" s="164" t="s">
        <v>1792</v>
      </c>
      <c r="D201" s="165">
        <f>[2]!Table3[[#This Row],[Residential CLM $ Collected]]+[2]!Table3[[#This Row],[C&amp;I CLM $ Collected]]</f>
        <v>79702.388000000006</v>
      </c>
      <c r="E201" s="166">
        <f>[2]!Table3[[#This Row],[CLM $ Collected ]]/'[2]1.) CLM Reference'!$B$4</f>
        <v>2.7388560192943292E-3</v>
      </c>
      <c r="F201" s="167">
        <f>[2]!Table3[[#This Row],[Residential Incentive Disbursements]]+[2]!Table3[[#This Row],[C&amp;I Incentive Disbursements]]</f>
        <v>0</v>
      </c>
      <c r="G201" s="166">
        <f>[2]!Table3[[#This Row],[Incentive Disbursements]]/'[2]1.) CLM Reference'!$B$5</f>
        <v>0</v>
      </c>
      <c r="H201" s="166" t="str">
        <f>IF(([2]!Table3[[#This Row],[Incentive Disbursements]]&gt;=0.5*[2]!Table3[[#This Row],[CLM $ Collected ]]),"YES",IF([2]!Table3[[#This Row],[Incentive Disbursements]]&lt;=1, "N/A", "NO"))</f>
        <v>N/A</v>
      </c>
      <c r="I201" s="166" t="str">
        <f t="shared" si="11"/>
        <v>NO</v>
      </c>
      <c r="J201" s="168">
        <v>50564.050300000003</v>
      </c>
      <c r="K201" s="169">
        <f>[2]!Table3[[#This Row],[CLM $ Collected ]]/'[2]1.) CLM Reference'!$B$4</f>
        <v>2.7388560192943292E-3</v>
      </c>
      <c r="L201" s="170">
        <v>0</v>
      </c>
      <c r="M201" s="169">
        <f>[2]!Table3[[#This Row],[Incentive Disbursements]]/'[2]1.) CLM Reference'!$B$5</f>
        <v>0</v>
      </c>
      <c r="N201" s="169" t="str">
        <f t="shared" si="9"/>
        <v>NO</v>
      </c>
      <c r="O201" s="168">
        <v>29138.3377</v>
      </c>
      <c r="P201" s="171">
        <f>[2]!Table3[[#This Row],[CLM $ Collected ]]/'[2]1.) CLM Reference'!$B$4</f>
        <v>2.7388560192943292E-3</v>
      </c>
      <c r="Q201" s="170">
        <v>0</v>
      </c>
      <c r="R201" s="172">
        <f>[2]!Table3[[#This Row],[Incentive Disbursements]]/'[2]1.) CLM Reference'!$B$5</f>
        <v>0</v>
      </c>
      <c r="S201" t="str">
        <f t="shared" si="10"/>
        <v>NO</v>
      </c>
    </row>
    <row r="202" spans="1:19" ht="15.75" thickBot="1" x14ac:dyDescent="0.3">
      <c r="A202" s="163" t="s">
        <v>2091</v>
      </c>
      <c r="B202" s="16" t="s">
        <v>2095</v>
      </c>
      <c r="C202" s="164" t="s">
        <v>1774</v>
      </c>
      <c r="D202" s="165">
        <f>[2]!Table3[[#This Row],[Residential CLM $ Collected]]+[2]!Table3[[#This Row],[C&amp;I CLM $ Collected]]</f>
        <v>0</v>
      </c>
      <c r="E202" s="166">
        <f>[2]!Table3[[#This Row],[CLM $ Collected ]]/'[2]1.) CLM Reference'!$B$4</f>
        <v>0</v>
      </c>
      <c r="F202" s="167">
        <f>[2]!Table3[[#This Row],[Residential Incentive Disbursements]]+[2]!Table3[[#This Row],[C&amp;I Incentive Disbursements]]</f>
        <v>25</v>
      </c>
      <c r="G202" s="166">
        <f>[2]!Table3[[#This Row],[Incentive Disbursements]]/'[2]1.) CLM Reference'!$B$5</f>
        <v>1.4880077317262672E-6</v>
      </c>
      <c r="H202" s="166" t="str">
        <f>IF(([2]!Table3[[#This Row],[Incentive Disbursements]]&gt;=0.5*[2]!Table3[[#This Row],[CLM $ Collected ]]),"YES",IF([2]!Table3[[#This Row],[Incentive Disbursements]]&lt;=1, "N/A", "NO"))</f>
        <v>YES</v>
      </c>
      <c r="I202" s="166" t="str">
        <f t="shared" si="11"/>
        <v>N/A</v>
      </c>
      <c r="J202" s="168">
        <v>0</v>
      </c>
      <c r="K202" s="169">
        <f>[2]!Table3[[#This Row],[CLM $ Collected ]]/'[2]1.) CLM Reference'!$B$4</f>
        <v>0</v>
      </c>
      <c r="L202" s="170">
        <v>25</v>
      </c>
      <c r="M202" s="169">
        <f>[2]!Table3[[#This Row],[Incentive Disbursements]]/'[2]1.) CLM Reference'!$B$5</f>
        <v>1.4880077317262672E-6</v>
      </c>
      <c r="N202" s="169" t="str">
        <f t="shared" si="9"/>
        <v>N/A</v>
      </c>
      <c r="O202" s="168">
        <v>0</v>
      </c>
      <c r="P202" s="171">
        <f>[2]!Table3[[#This Row],[CLM $ Collected ]]/'[2]1.) CLM Reference'!$B$4</f>
        <v>0</v>
      </c>
      <c r="Q202" s="170">
        <v>0</v>
      </c>
      <c r="R202" s="172">
        <f>[2]!Table3[[#This Row],[Incentive Disbursements]]/'[2]1.) CLM Reference'!$B$5</f>
        <v>1.4880077317262672E-6</v>
      </c>
      <c r="S202" t="str">
        <f t="shared" si="10"/>
        <v>N/A</v>
      </c>
    </row>
    <row r="203" spans="1:19" ht="15.75" thickBot="1" x14ac:dyDescent="0.3">
      <c r="A203" s="163" t="s">
        <v>2091</v>
      </c>
      <c r="B203" s="16" t="s">
        <v>2096</v>
      </c>
      <c r="C203" s="164" t="s">
        <v>1774</v>
      </c>
      <c r="D203" s="165">
        <f>[2]!Table3[[#This Row],[Residential CLM $ Collected]]+[2]!Table3[[#This Row],[C&amp;I CLM $ Collected]]</f>
        <v>0</v>
      </c>
      <c r="E203" s="166">
        <f>[2]!Table3[[#This Row],[CLM $ Collected ]]/'[2]1.) CLM Reference'!$B$4</f>
        <v>0</v>
      </c>
      <c r="F203" s="167">
        <f>[2]!Table3[[#This Row],[Residential Incentive Disbursements]]+[2]!Table3[[#This Row],[C&amp;I Incentive Disbursements]]</f>
        <v>275</v>
      </c>
      <c r="G203" s="166">
        <f>[2]!Table3[[#This Row],[Incentive Disbursements]]/'[2]1.) CLM Reference'!$B$5</f>
        <v>1.6368085048988939E-5</v>
      </c>
      <c r="H203" s="166" t="str">
        <f>IF(([2]!Table3[[#This Row],[Incentive Disbursements]]&gt;=0.5*[2]!Table3[[#This Row],[CLM $ Collected ]]),"YES",IF([2]!Table3[[#This Row],[Incentive Disbursements]]&lt;=1, "N/A", "NO"))</f>
        <v>YES</v>
      </c>
      <c r="I203" s="166" t="str">
        <f t="shared" si="11"/>
        <v>N/A</v>
      </c>
      <c r="J203" s="168">
        <v>0</v>
      </c>
      <c r="K203" s="169">
        <f>[2]!Table3[[#This Row],[CLM $ Collected ]]/'[2]1.) CLM Reference'!$B$4</f>
        <v>0</v>
      </c>
      <c r="L203" s="170">
        <v>275</v>
      </c>
      <c r="M203" s="169">
        <f>[2]!Table3[[#This Row],[Incentive Disbursements]]/'[2]1.) CLM Reference'!$B$5</f>
        <v>1.6368085048988939E-5</v>
      </c>
      <c r="N203" s="169" t="str">
        <f t="shared" si="9"/>
        <v>N/A</v>
      </c>
      <c r="O203" s="168">
        <v>0</v>
      </c>
      <c r="P203" s="171">
        <f>[2]!Table3[[#This Row],[CLM $ Collected ]]/'[2]1.) CLM Reference'!$B$4</f>
        <v>0</v>
      </c>
      <c r="Q203" s="170">
        <v>0</v>
      </c>
      <c r="R203" s="172">
        <f>[2]!Table3[[#This Row],[Incentive Disbursements]]/'[2]1.) CLM Reference'!$B$5</f>
        <v>1.6368085048988939E-5</v>
      </c>
      <c r="S203" t="str">
        <f t="shared" si="10"/>
        <v>N/A</v>
      </c>
    </row>
    <row r="204" spans="1:19" ht="15.75" thickBot="1" x14ac:dyDescent="0.3">
      <c r="A204" s="163" t="s">
        <v>2091</v>
      </c>
      <c r="B204" s="16" t="s">
        <v>2097</v>
      </c>
      <c r="C204" s="164" t="s">
        <v>1774</v>
      </c>
      <c r="D204" s="165">
        <f>[2]!Table3[[#This Row],[Residential CLM $ Collected]]+[2]!Table3[[#This Row],[C&amp;I CLM $ Collected]]</f>
        <v>0</v>
      </c>
      <c r="E204" s="166">
        <f>[2]!Table3[[#This Row],[CLM $ Collected ]]/'[2]1.) CLM Reference'!$B$4</f>
        <v>0</v>
      </c>
      <c r="F204" s="167">
        <f>[2]!Table3[[#This Row],[Residential Incentive Disbursements]]+[2]!Table3[[#This Row],[C&amp;I Incentive Disbursements]]</f>
        <v>595</v>
      </c>
      <c r="G204" s="166">
        <f>[2]!Table3[[#This Row],[Incentive Disbursements]]/'[2]1.) CLM Reference'!$B$5</f>
        <v>3.5414584015085156E-5</v>
      </c>
      <c r="H204" s="166" t="str">
        <f>IF(([2]!Table3[[#This Row],[Incentive Disbursements]]&gt;=0.5*[2]!Table3[[#This Row],[CLM $ Collected ]]),"YES",IF([2]!Table3[[#This Row],[Incentive Disbursements]]&lt;=1, "N/A", "NO"))</f>
        <v>YES</v>
      </c>
      <c r="I204" s="166" t="str">
        <f t="shared" si="11"/>
        <v>N/A</v>
      </c>
      <c r="J204" s="168">
        <v>0</v>
      </c>
      <c r="K204" s="169">
        <f>[2]!Table3[[#This Row],[CLM $ Collected ]]/'[2]1.) CLM Reference'!$B$4</f>
        <v>0</v>
      </c>
      <c r="L204" s="170">
        <v>595</v>
      </c>
      <c r="M204" s="169">
        <f>[2]!Table3[[#This Row],[Incentive Disbursements]]/'[2]1.) CLM Reference'!$B$5</f>
        <v>3.5414584015085156E-5</v>
      </c>
      <c r="N204" s="169" t="str">
        <f t="shared" si="9"/>
        <v>N/A</v>
      </c>
      <c r="O204" s="168">
        <v>0</v>
      </c>
      <c r="P204" s="171">
        <f>[2]!Table3[[#This Row],[CLM $ Collected ]]/'[2]1.) CLM Reference'!$B$4</f>
        <v>0</v>
      </c>
      <c r="Q204" s="170">
        <v>0</v>
      </c>
      <c r="R204" s="172">
        <f>[2]!Table3[[#This Row],[Incentive Disbursements]]/'[2]1.) CLM Reference'!$B$5</f>
        <v>3.5414584015085156E-5</v>
      </c>
      <c r="S204" t="str">
        <f t="shared" si="10"/>
        <v>N/A</v>
      </c>
    </row>
    <row r="205" spans="1:19" ht="15.75" thickBot="1" x14ac:dyDescent="0.3">
      <c r="A205" s="163" t="s">
        <v>2091</v>
      </c>
      <c r="B205" s="16" t="s">
        <v>2098</v>
      </c>
      <c r="C205" s="164" t="s">
        <v>1774</v>
      </c>
      <c r="D205" s="165">
        <f>[2]!Table3[[#This Row],[Residential CLM $ Collected]]+[2]!Table3[[#This Row],[C&amp;I CLM $ Collected]]</f>
        <v>0</v>
      </c>
      <c r="E205" s="166">
        <f>[2]!Table3[[#This Row],[CLM $ Collected ]]/'[2]1.) CLM Reference'!$B$4</f>
        <v>0</v>
      </c>
      <c r="F205" s="167">
        <f>[2]!Table3[[#This Row],[Residential Incentive Disbursements]]+[2]!Table3[[#This Row],[C&amp;I Incentive Disbursements]]</f>
        <v>25</v>
      </c>
      <c r="G205" s="166">
        <f>[2]!Table3[[#This Row],[Incentive Disbursements]]/'[2]1.) CLM Reference'!$B$5</f>
        <v>1.4880077317262672E-6</v>
      </c>
      <c r="H205" s="166" t="str">
        <f>IF(([2]!Table3[[#This Row],[Incentive Disbursements]]&gt;=0.5*[2]!Table3[[#This Row],[CLM $ Collected ]]),"YES",IF([2]!Table3[[#This Row],[Incentive Disbursements]]&lt;=1, "N/A", "NO"))</f>
        <v>YES</v>
      </c>
      <c r="I205" s="166" t="str">
        <f t="shared" si="11"/>
        <v>N/A</v>
      </c>
      <c r="J205" s="168">
        <v>0</v>
      </c>
      <c r="K205" s="169">
        <f>[2]!Table3[[#This Row],[CLM $ Collected ]]/'[2]1.) CLM Reference'!$B$4</f>
        <v>0</v>
      </c>
      <c r="L205" s="170">
        <v>25</v>
      </c>
      <c r="M205" s="169">
        <f>[2]!Table3[[#This Row],[Incentive Disbursements]]/'[2]1.) CLM Reference'!$B$5</f>
        <v>1.4880077317262672E-6</v>
      </c>
      <c r="N205" s="169" t="str">
        <f t="shared" si="9"/>
        <v>N/A</v>
      </c>
      <c r="O205" s="168">
        <v>0</v>
      </c>
      <c r="P205" s="171">
        <f>[2]!Table3[[#This Row],[CLM $ Collected ]]/'[2]1.) CLM Reference'!$B$4</f>
        <v>0</v>
      </c>
      <c r="Q205" s="170">
        <v>0</v>
      </c>
      <c r="R205" s="172">
        <f>[2]!Table3[[#This Row],[Incentive Disbursements]]/'[2]1.) CLM Reference'!$B$5</f>
        <v>1.4880077317262672E-6</v>
      </c>
      <c r="S205" t="str">
        <f t="shared" si="10"/>
        <v>N/A</v>
      </c>
    </row>
    <row r="206" spans="1:19" ht="15.75" thickBot="1" x14ac:dyDescent="0.3">
      <c r="A206" s="163" t="s">
        <v>2091</v>
      </c>
      <c r="B206" s="16" t="s">
        <v>1995</v>
      </c>
      <c r="C206" s="164" t="s">
        <v>1774</v>
      </c>
      <c r="D206" s="165">
        <f>[2]!Table3[[#This Row],[Residential CLM $ Collected]]+[2]!Table3[[#This Row],[C&amp;I CLM $ Collected]]</f>
        <v>0</v>
      </c>
      <c r="E206" s="166">
        <f>[2]!Table3[[#This Row],[CLM $ Collected ]]/'[2]1.) CLM Reference'!$B$4</f>
        <v>0</v>
      </c>
      <c r="F206" s="167">
        <f>[2]!Table3[[#This Row],[Residential Incentive Disbursements]]+[2]!Table3[[#This Row],[C&amp;I Incentive Disbursements]]</f>
        <v>320</v>
      </c>
      <c r="G206" s="166">
        <f>[2]!Table3[[#This Row],[Incentive Disbursements]]/'[2]1.) CLM Reference'!$B$5</f>
        <v>1.9046498966096221E-5</v>
      </c>
      <c r="H206" s="166" t="str">
        <f>IF(([2]!Table3[[#This Row],[Incentive Disbursements]]&gt;=0.5*[2]!Table3[[#This Row],[CLM $ Collected ]]),"YES",IF([2]!Table3[[#This Row],[Incentive Disbursements]]&lt;=1, "N/A", "NO"))</f>
        <v>YES</v>
      </c>
      <c r="I206" s="166" t="str">
        <f t="shared" si="11"/>
        <v>N/A</v>
      </c>
      <c r="J206" s="168">
        <v>0</v>
      </c>
      <c r="K206" s="169">
        <f>[2]!Table3[[#This Row],[CLM $ Collected ]]/'[2]1.) CLM Reference'!$B$4</f>
        <v>0</v>
      </c>
      <c r="L206" s="170">
        <v>320</v>
      </c>
      <c r="M206" s="169">
        <f>[2]!Table3[[#This Row],[Incentive Disbursements]]/'[2]1.) CLM Reference'!$B$5</f>
        <v>1.9046498966096221E-5</v>
      </c>
      <c r="N206" s="169" t="str">
        <f t="shared" si="9"/>
        <v>N/A</v>
      </c>
      <c r="O206" s="168">
        <v>0</v>
      </c>
      <c r="P206" s="171">
        <f>[2]!Table3[[#This Row],[CLM $ Collected ]]/'[2]1.) CLM Reference'!$B$4</f>
        <v>0</v>
      </c>
      <c r="Q206" s="170">
        <v>0</v>
      </c>
      <c r="R206" s="172">
        <f>[2]!Table3[[#This Row],[Incentive Disbursements]]/'[2]1.) CLM Reference'!$B$5</f>
        <v>1.9046498966096221E-5</v>
      </c>
      <c r="S206" t="str">
        <f t="shared" si="10"/>
        <v>N/A</v>
      </c>
    </row>
    <row r="207" spans="1:19" ht="15.75" thickBot="1" x14ac:dyDescent="0.3">
      <c r="A207" s="163" t="s">
        <v>2091</v>
      </c>
      <c r="B207" s="16" t="s">
        <v>2099</v>
      </c>
      <c r="C207" s="164" t="s">
        <v>1774</v>
      </c>
      <c r="D207" s="165">
        <f>[2]!Table3[[#This Row],[Residential CLM $ Collected]]+[2]!Table3[[#This Row],[C&amp;I CLM $ Collected]]</f>
        <v>0</v>
      </c>
      <c r="E207" s="166">
        <f>[2]!Table3[[#This Row],[CLM $ Collected ]]/'[2]1.) CLM Reference'!$B$4</f>
        <v>0</v>
      </c>
      <c r="F207" s="167">
        <f>[2]!Table3[[#This Row],[Residential Incentive Disbursements]]+[2]!Table3[[#This Row],[C&amp;I Incentive Disbursements]]</f>
        <v>350</v>
      </c>
      <c r="G207" s="166">
        <f>[2]!Table3[[#This Row],[Incentive Disbursements]]/'[2]1.) CLM Reference'!$B$5</f>
        <v>2.0832108244167739E-5</v>
      </c>
      <c r="H207" s="166" t="str">
        <f>IF(([2]!Table3[[#This Row],[Incentive Disbursements]]&gt;=0.5*[2]!Table3[[#This Row],[CLM $ Collected ]]),"YES",IF([2]!Table3[[#This Row],[Incentive Disbursements]]&lt;=1, "N/A", "NO"))</f>
        <v>YES</v>
      </c>
      <c r="I207" s="166" t="str">
        <f t="shared" si="11"/>
        <v>N/A</v>
      </c>
      <c r="J207" s="168">
        <v>0</v>
      </c>
      <c r="K207" s="169">
        <f>[2]!Table3[[#This Row],[CLM $ Collected ]]/'[2]1.) CLM Reference'!$B$4</f>
        <v>0</v>
      </c>
      <c r="L207" s="170">
        <v>350</v>
      </c>
      <c r="M207" s="169">
        <f>[2]!Table3[[#This Row],[Incentive Disbursements]]/'[2]1.) CLM Reference'!$B$5</f>
        <v>2.0832108244167739E-5</v>
      </c>
      <c r="N207" s="169" t="str">
        <f t="shared" si="9"/>
        <v>N/A</v>
      </c>
      <c r="O207" s="168">
        <v>0</v>
      </c>
      <c r="P207" s="171">
        <f>[2]!Table3[[#This Row],[CLM $ Collected ]]/'[2]1.) CLM Reference'!$B$4</f>
        <v>0</v>
      </c>
      <c r="Q207" s="170">
        <v>0</v>
      </c>
      <c r="R207" s="172">
        <f>[2]!Table3[[#This Row],[Incentive Disbursements]]/'[2]1.) CLM Reference'!$B$5</f>
        <v>2.0832108244167739E-5</v>
      </c>
      <c r="S207" t="str">
        <f t="shared" si="10"/>
        <v>N/A</v>
      </c>
    </row>
    <row r="208" spans="1:19" ht="15.75" thickBot="1" x14ac:dyDescent="0.3">
      <c r="A208" s="163" t="s">
        <v>2091</v>
      </c>
      <c r="B208" s="16" t="s">
        <v>2100</v>
      </c>
      <c r="C208" s="164" t="s">
        <v>1792</v>
      </c>
      <c r="D208" s="165">
        <f>[2]!Table3[[#This Row],[Residential CLM $ Collected]]+[2]!Table3[[#This Row],[C&amp;I CLM $ Collected]]</f>
        <v>43.247199999999999</v>
      </c>
      <c r="E208" s="166">
        <f>[2]!Table3[[#This Row],[CLM $ Collected ]]/'[2]1.) CLM Reference'!$B$4</f>
        <v>1.4861267900483195E-6</v>
      </c>
      <c r="F208" s="167">
        <f>[2]!Table3[[#This Row],[Residential Incentive Disbursements]]+[2]!Table3[[#This Row],[C&amp;I Incentive Disbursements]]</f>
        <v>0</v>
      </c>
      <c r="G208" s="166">
        <f>[2]!Table3[[#This Row],[Incentive Disbursements]]/'[2]1.) CLM Reference'!$B$5</f>
        <v>0</v>
      </c>
      <c r="H208" s="166" t="str">
        <f>IF(([2]!Table3[[#This Row],[Incentive Disbursements]]&gt;=0.5*[2]!Table3[[#This Row],[CLM $ Collected ]]),"YES",IF([2]!Table3[[#This Row],[Incentive Disbursements]]&lt;=1, "N/A", "NO"))</f>
        <v>N/A</v>
      </c>
      <c r="I208" s="166" t="str">
        <f t="shared" si="11"/>
        <v>N/A</v>
      </c>
      <c r="J208" s="168">
        <v>43.247199999999999</v>
      </c>
      <c r="K208" s="169">
        <f>[2]!Table3[[#This Row],[CLM $ Collected ]]/'[2]1.) CLM Reference'!$B$4</f>
        <v>1.4861267900483195E-6</v>
      </c>
      <c r="L208" s="170">
        <v>0</v>
      </c>
      <c r="M208" s="169">
        <f>[2]!Table3[[#This Row],[Incentive Disbursements]]/'[2]1.) CLM Reference'!$B$5</f>
        <v>0</v>
      </c>
      <c r="N208" s="169" t="str">
        <f t="shared" si="9"/>
        <v>N/A</v>
      </c>
      <c r="O208" s="168">
        <v>0</v>
      </c>
      <c r="P208" s="171">
        <f>[2]!Table3[[#This Row],[CLM $ Collected ]]/'[2]1.) CLM Reference'!$B$4</f>
        <v>1.4861267900483195E-6</v>
      </c>
      <c r="Q208" s="170">
        <v>0</v>
      </c>
      <c r="R208" s="172">
        <f>[2]!Table3[[#This Row],[Incentive Disbursements]]/'[2]1.) CLM Reference'!$B$5</f>
        <v>0</v>
      </c>
      <c r="S208" t="str">
        <f t="shared" si="10"/>
        <v>N/A</v>
      </c>
    </row>
    <row r="209" spans="1:19" ht="15.75" thickBot="1" x14ac:dyDescent="0.3">
      <c r="A209" s="163" t="s">
        <v>2101</v>
      </c>
      <c r="B209" s="16" t="s">
        <v>2093</v>
      </c>
      <c r="C209" s="164" t="s">
        <v>1774</v>
      </c>
      <c r="D209" s="165">
        <f>[2]!Table3[[#This Row],[Residential CLM $ Collected]]+[2]!Table3[[#This Row],[C&amp;I CLM $ Collected]]</f>
        <v>0</v>
      </c>
      <c r="E209" s="166">
        <f>[2]!Table3[[#This Row],[CLM $ Collected ]]/'[2]1.) CLM Reference'!$B$4</f>
        <v>0</v>
      </c>
      <c r="F209" s="167">
        <f>[2]!Table3[[#This Row],[Residential Incentive Disbursements]]+[2]!Table3[[#This Row],[C&amp;I Incentive Disbursements]]</f>
        <v>97.04</v>
      </c>
      <c r="G209" s="166">
        <f>[2]!Table3[[#This Row],[Incentive Disbursements]]/'[2]1.) CLM Reference'!$B$5</f>
        <v>5.775850811468679E-6</v>
      </c>
      <c r="H209" s="166" t="str">
        <f>IF(([2]!Table3[[#This Row],[Incentive Disbursements]]&gt;=0.5*[2]!Table3[[#This Row],[CLM $ Collected ]]),"YES",IF([2]!Table3[[#This Row],[Incentive Disbursements]]&lt;=1, "N/A", "NO"))</f>
        <v>YES</v>
      </c>
      <c r="I209" s="166" t="str">
        <f t="shared" si="11"/>
        <v>N/A</v>
      </c>
      <c r="J209" s="168">
        <v>0</v>
      </c>
      <c r="K209" s="169">
        <f>[2]!Table3[[#This Row],[CLM $ Collected ]]/'[2]1.) CLM Reference'!$B$4</f>
        <v>0</v>
      </c>
      <c r="L209" s="170">
        <v>97.04</v>
      </c>
      <c r="M209" s="169">
        <f>[2]!Table3[[#This Row],[Incentive Disbursements]]/'[2]1.) CLM Reference'!$B$5</f>
        <v>5.775850811468679E-6</v>
      </c>
      <c r="N209" s="169" t="str">
        <f t="shared" si="9"/>
        <v>N/A</v>
      </c>
      <c r="O209" s="168">
        <v>0</v>
      </c>
      <c r="P209" s="171">
        <f>[2]!Table3[[#This Row],[CLM $ Collected ]]/'[2]1.) CLM Reference'!$B$4</f>
        <v>0</v>
      </c>
      <c r="Q209" s="170">
        <v>0</v>
      </c>
      <c r="R209" s="172">
        <f>[2]!Table3[[#This Row],[Incentive Disbursements]]/'[2]1.) CLM Reference'!$B$5</f>
        <v>5.775850811468679E-6</v>
      </c>
      <c r="S209" t="str">
        <f t="shared" si="10"/>
        <v>N/A</v>
      </c>
    </row>
    <row r="210" spans="1:19" ht="15.75" thickBot="1" x14ac:dyDescent="0.3">
      <c r="A210" s="163" t="s">
        <v>2101</v>
      </c>
      <c r="B210" s="16" t="s">
        <v>2083</v>
      </c>
      <c r="C210" s="164" t="s">
        <v>1774</v>
      </c>
      <c r="D210" s="165">
        <f>[2]!Table3[[#This Row],[Residential CLM $ Collected]]+[2]!Table3[[#This Row],[C&amp;I CLM $ Collected]]</f>
        <v>0</v>
      </c>
      <c r="E210" s="166">
        <f>[2]!Table3[[#This Row],[CLM $ Collected ]]/'[2]1.) CLM Reference'!$B$4</f>
        <v>0</v>
      </c>
      <c r="F210" s="167">
        <f>[2]!Table3[[#This Row],[Residential Incentive Disbursements]]+[2]!Table3[[#This Row],[C&amp;I Incentive Disbursements]]</f>
        <v>11883.67</v>
      </c>
      <c r="G210" s="166">
        <f>[2]!Table3[[#This Row],[Incentive Disbursements]]/'[2]1.) CLM Reference'!$B$5</f>
        <v>7.0731971365133961E-4</v>
      </c>
      <c r="H210" s="166" t="str">
        <f>IF(([2]!Table3[[#This Row],[Incentive Disbursements]]&gt;=0.5*[2]!Table3[[#This Row],[CLM $ Collected ]]),"YES",IF([2]!Table3[[#This Row],[Incentive Disbursements]]&lt;=1, "N/A", "NO"))</f>
        <v>YES</v>
      </c>
      <c r="I210" s="166" t="str">
        <f t="shared" si="11"/>
        <v>N/A</v>
      </c>
      <c r="J210" s="168">
        <v>0</v>
      </c>
      <c r="K210" s="169">
        <f>[2]!Table3[[#This Row],[CLM $ Collected ]]/'[2]1.) CLM Reference'!$B$4</f>
        <v>0</v>
      </c>
      <c r="L210" s="170">
        <v>5327.67</v>
      </c>
      <c r="M210" s="169">
        <f>[2]!Table3[[#This Row],[Incentive Disbursements]]/'[2]1.) CLM Reference'!$B$5</f>
        <v>7.0731971365133961E-4</v>
      </c>
      <c r="N210" s="169" t="str">
        <f t="shared" si="9"/>
        <v>N/A</v>
      </c>
      <c r="O210" s="168">
        <v>0</v>
      </c>
      <c r="P210" s="171">
        <f>[2]!Table3[[#This Row],[CLM $ Collected ]]/'[2]1.) CLM Reference'!$B$4</f>
        <v>0</v>
      </c>
      <c r="Q210" s="170">
        <v>6556</v>
      </c>
      <c r="R210" s="172">
        <f>[2]!Table3[[#This Row],[Incentive Disbursements]]/'[2]1.) CLM Reference'!$B$5</f>
        <v>7.0731971365133961E-4</v>
      </c>
      <c r="S210" t="str">
        <f t="shared" si="10"/>
        <v>N/A</v>
      </c>
    </row>
    <row r="211" spans="1:19" ht="15.75" thickBot="1" x14ac:dyDescent="0.3">
      <c r="A211" s="163" t="s">
        <v>2101</v>
      </c>
      <c r="B211" s="16" t="s">
        <v>2084</v>
      </c>
      <c r="C211" s="164" t="s">
        <v>1792</v>
      </c>
      <c r="D211" s="165">
        <f>[2]!Table3[[#This Row],[Residential CLM $ Collected]]+[2]!Table3[[#This Row],[C&amp;I CLM $ Collected]]</f>
        <v>67556.210999999894</v>
      </c>
      <c r="E211" s="166">
        <f>[2]!Table3[[#This Row],[CLM $ Collected ]]/'[2]1.) CLM Reference'!$B$4</f>
        <v>2.3214704073617901E-3</v>
      </c>
      <c r="F211" s="167">
        <f>[2]!Table3[[#This Row],[Residential Incentive Disbursements]]+[2]!Table3[[#This Row],[C&amp;I Incentive Disbursements]]</f>
        <v>0</v>
      </c>
      <c r="G211" s="166">
        <f>[2]!Table3[[#This Row],[Incentive Disbursements]]/'[2]1.) CLM Reference'!$B$5</f>
        <v>0</v>
      </c>
      <c r="H211" s="166" t="str">
        <f>IF(([2]!Table3[[#This Row],[Incentive Disbursements]]&gt;=0.5*[2]!Table3[[#This Row],[CLM $ Collected ]]),"YES",IF([2]!Table3[[#This Row],[Incentive Disbursements]]&lt;=1, "N/A", "NO"))</f>
        <v>N/A</v>
      </c>
      <c r="I211" s="166" t="str">
        <f t="shared" si="11"/>
        <v>NO</v>
      </c>
      <c r="J211" s="168">
        <v>55064.527799999902</v>
      </c>
      <c r="K211" s="169">
        <f>[2]!Table3[[#This Row],[CLM $ Collected ]]/'[2]1.) CLM Reference'!$B$4</f>
        <v>2.3214704073617901E-3</v>
      </c>
      <c r="L211" s="170">
        <v>0</v>
      </c>
      <c r="M211" s="169">
        <f>[2]!Table3[[#This Row],[Incentive Disbursements]]/'[2]1.) CLM Reference'!$B$5</f>
        <v>0</v>
      </c>
      <c r="N211" s="169" t="str">
        <f t="shared" si="9"/>
        <v>NO</v>
      </c>
      <c r="O211" s="168">
        <v>12491.683199999999</v>
      </c>
      <c r="P211" s="171">
        <f>[2]!Table3[[#This Row],[CLM $ Collected ]]/'[2]1.) CLM Reference'!$B$4</f>
        <v>2.3214704073617901E-3</v>
      </c>
      <c r="Q211" s="170">
        <v>0</v>
      </c>
      <c r="R211" s="172">
        <f>[2]!Table3[[#This Row],[Incentive Disbursements]]/'[2]1.) CLM Reference'!$B$5</f>
        <v>0</v>
      </c>
      <c r="S211" t="str">
        <f t="shared" si="10"/>
        <v>NO</v>
      </c>
    </row>
    <row r="212" spans="1:19" ht="15.75" thickBot="1" x14ac:dyDescent="0.3">
      <c r="A212" s="163" t="s">
        <v>2102</v>
      </c>
      <c r="B212" s="16" t="s">
        <v>2084</v>
      </c>
      <c r="C212" s="164" t="s">
        <v>1774</v>
      </c>
      <c r="D212" s="165">
        <f>[2]!Table3[[#This Row],[Residential CLM $ Collected]]+[2]!Table3[[#This Row],[C&amp;I CLM $ Collected]]</f>
        <v>65807.797799999898</v>
      </c>
      <c r="E212" s="166">
        <f>[2]!Table3[[#This Row],[CLM $ Collected ]]/'[2]1.) CLM Reference'!$B$4</f>
        <v>2.2613887443502169E-3</v>
      </c>
      <c r="F212" s="167">
        <f>[2]!Table3[[#This Row],[Residential Incentive Disbursements]]+[2]!Table3[[#This Row],[C&amp;I Incentive Disbursements]]</f>
        <v>10094.89</v>
      </c>
      <c r="G212" s="166">
        <f>[2]!Table3[[#This Row],[Incentive Disbursements]]/'[2]1.) CLM Reference'!$B$5</f>
        <v>6.0085097483704702E-4</v>
      </c>
      <c r="H212" s="166" t="str">
        <f>IF(([2]!Table3[[#This Row],[Incentive Disbursements]]&gt;=0.5*[2]!Table3[[#This Row],[CLM $ Collected ]]),"YES",IF([2]!Table3[[#This Row],[Incentive Disbursements]]&lt;=1, "N/A", "NO"))</f>
        <v>NO</v>
      </c>
      <c r="I212" s="166" t="str">
        <f t="shared" si="11"/>
        <v>NO</v>
      </c>
      <c r="J212" s="168">
        <v>59341.469599999902</v>
      </c>
      <c r="K212" s="169">
        <f>[2]!Table3[[#This Row],[CLM $ Collected ]]/'[2]1.) CLM Reference'!$B$4</f>
        <v>2.2613887443502169E-3</v>
      </c>
      <c r="L212" s="170">
        <v>8974.89</v>
      </c>
      <c r="M212" s="169">
        <f>[2]!Table3[[#This Row],[Incentive Disbursements]]/'[2]1.) CLM Reference'!$B$5</f>
        <v>6.0085097483704702E-4</v>
      </c>
      <c r="N212" s="169" t="str">
        <f t="shared" si="9"/>
        <v>NO</v>
      </c>
      <c r="O212" s="168">
        <v>6466.3281999999999</v>
      </c>
      <c r="P212" s="171">
        <f>[2]!Table3[[#This Row],[CLM $ Collected ]]/'[2]1.) CLM Reference'!$B$4</f>
        <v>2.2613887443502169E-3</v>
      </c>
      <c r="Q212" s="170">
        <v>1120</v>
      </c>
      <c r="R212" s="172">
        <f>[2]!Table3[[#This Row],[Incentive Disbursements]]/'[2]1.) CLM Reference'!$B$5</f>
        <v>6.0085097483704702E-4</v>
      </c>
      <c r="S212" t="str">
        <f t="shared" si="10"/>
        <v>NO</v>
      </c>
    </row>
    <row r="213" spans="1:19" ht="15.75" thickBot="1" x14ac:dyDescent="0.3">
      <c r="A213" s="163" t="s">
        <v>2103</v>
      </c>
      <c r="B213" s="16" t="s">
        <v>2084</v>
      </c>
      <c r="C213" s="164" t="s">
        <v>1774</v>
      </c>
      <c r="D213" s="165">
        <f>[2]!Table3[[#This Row],[Residential CLM $ Collected]]+[2]!Table3[[#This Row],[C&amp;I CLM $ Collected]]</f>
        <v>51563.689100000003</v>
      </c>
      <c r="E213" s="166">
        <f>[2]!Table3[[#This Row],[CLM $ Collected ]]/'[2]1.) CLM Reference'!$B$4</f>
        <v>1.7719107772348852E-3</v>
      </c>
      <c r="F213" s="167">
        <f>[2]!Table3[[#This Row],[Residential Incentive Disbursements]]+[2]!Table3[[#This Row],[C&amp;I Incentive Disbursements]]</f>
        <v>26111.11</v>
      </c>
      <c r="G213" s="166">
        <f>[2]!Table3[[#This Row],[Incentive Disbursements]]/'[2]1.) CLM Reference'!$B$5</f>
        <v>1.5541413425582021E-3</v>
      </c>
      <c r="H213" s="166" t="str">
        <f>IF(([2]!Table3[[#This Row],[Incentive Disbursements]]&gt;=0.5*[2]!Table3[[#This Row],[CLM $ Collected ]]),"YES",IF([2]!Table3[[#This Row],[Incentive Disbursements]]&lt;=1, "N/A", "NO"))</f>
        <v>YES</v>
      </c>
      <c r="I213" s="166" t="str">
        <f t="shared" si="11"/>
        <v>NO</v>
      </c>
      <c r="J213" s="168">
        <v>50898.5147</v>
      </c>
      <c r="K213" s="169">
        <f>[2]!Table3[[#This Row],[CLM $ Collected ]]/'[2]1.) CLM Reference'!$B$4</f>
        <v>1.7719107772348852E-3</v>
      </c>
      <c r="L213" s="170">
        <v>26111.11</v>
      </c>
      <c r="M213" s="169">
        <f>[2]!Table3[[#This Row],[Incentive Disbursements]]/'[2]1.) CLM Reference'!$B$5</f>
        <v>1.5541413425582021E-3</v>
      </c>
      <c r="N213" s="169" t="str">
        <f t="shared" si="9"/>
        <v>NO</v>
      </c>
      <c r="O213" s="168">
        <v>665.17439999999999</v>
      </c>
      <c r="P213" s="171">
        <f>[2]!Table3[[#This Row],[CLM $ Collected ]]/'[2]1.) CLM Reference'!$B$4</f>
        <v>1.7719107772348852E-3</v>
      </c>
      <c r="Q213" s="170">
        <v>0</v>
      </c>
      <c r="R213" s="172">
        <f>[2]!Table3[[#This Row],[Incentive Disbursements]]/'[2]1.) CLM Reference'!$B$5</f>
        <v>1.5541413425582021E-3</v>
      </c>
      <c r="S213" t="str">
        <f t="shared" si="10"/>
        <v>NO</v>
      </c>
    </row>
    <row r="214" spans="1:19" ht="15.75" thickBot="1" x14ac:dyDescent="0.3">
      <c r="A214" s="163" t="s">
        <v>2103</v>
      </c>
      <c r="B214" s="16" t="s">
        <v>2100</v>
      </c>
      <c r="C214" s="164" t="s">
        <v>1774</v>
      </c>
      <c r="D214" s="165">
        <f>[2]!Table3[[#This Row],[Residential CLM $ Collected]]+[2]!Table3[[#This Row],[C&amp;I CLM $ Collected]]</f>
        <v>27.741399999999999</v>
      </c>
      <c r="E214" s="166">
        <f>[2]!Table3[[#This Row],[CLM $ Collected ]]/'[2]1.) CLM Reference'!$B$4</f>
        <v>9.5329264630881185E-7</v>
      </c>
      <c r="F214" s="167">
        <f>[2]!Table3[[#This Row],[Residential Incentive Disbursements]]+[2]!Table3[[#This Row],[C&amp;I Incentive Disbursements]]</f>
        <v>0</v>
      </c>
      <c r="G214" s="166">
        <f>[2]!Table3[[#This Row],[Incentive Disbursements]]/'[2]1.) CLM Reference'!$B$5</f>
        <v>0</v>
      </c>
      <c r="H214" s="166" t="str">
        <f>IF(([2]!Table3[[#This Row],[Incentive Disbursements]]&gt;=0.5*[2]!Table3[[#This Row],[CLM $ Collected ]]),"YES",IF([2]!Table3[[#This Row],[Incentive Disbursements]]&lt;=1, "N/A", "NO"))</f>
        <v>N/A</v>
      </c>
      <c r="I214" s="166" t="str">
        <f t="shared" si="11"/>
        <v>N/A</v>
      </c>
      <c r="J214" s="168">
        <v>0</v>
      </c>
      <c r="K214" s="169">
        <f>[2]!Table3[[#This Row],[CLM $ Collected ]]/'[2]1.) CLM Reference'!$B$4</f>
        <v>9.5329264630881185E-7</v>
      </c>
      <c r="L214" s="170">
        <v>0</v>
      </c>
      <c r="M214" s="169">
        <f>[2]!Table3[[#This Row],[Incentive Disbursements]]/'[2]1.) CLM Reference'!$B$5</f>
        <v>0</v>
      </c>
      <c r="N214" s="169" t="str">
        <f t="shared" si="9"/>
        <v>N/A</v>
      </c>
      <c r="O214" s="168">
        <v>27.741399999999999</v>
      </c>
      <c r="P214" s="171">
        <f>[2]!Table3[[#This Row],[CLM $ Collected ]]/'[2]1.) CLM Reference'!$B$4</f>
        <v>9.5329264630881185E-7</v>
      </c>
      <c r="Q214" s="170">
        <v>0</v>
      </c>
      <c r="R214" s="172">
        <f>[2]!Table3[[#This Row],[Incentive Disbursements]]/'[2]1.) CLM Reference'!$B$5</f>
        <v>0</v>
      </c>
      <c r="S214" t="str">
        <f t="shared" si="10"/>
        <v>N/A</v>
      </c>
    </row>
    <row r="215" spans="1:19" ht="15.75" thickBot="1" x14ac:dyDescent="0.3">
      <c r="A215" s="163" t="s">
        <v>2104</v>
      </c>
      <c r="B215" s="16" t="s">
        <v>2084</v>
      </c>
      <c r="C215" s="164" t="s">
        <v>1774</v>
      </c>
      <c r="D215" s="165">
        <f>[2]!Table3[[#This Row],[Residential CLM $ Collected]]+[2]!Table3[[#This Row],[C&amp;I CLM $ Collected]]</f>
        <v>111323.1893999999</v>
      </c>
      <c r="E215" s="166">
        <f>[2]!Table3[[#This Row],[CLM $ Collected ]]/'[2]1.) CLM Reference'!$B$4</f>
        <v>3.8254586220833478E-3</v>
      </c>
      <c r="F215" s="167">
        <f>[2]!Table3[[#This Row],[Residential Incentive Disbursements]]+[2]!Table3[[#This Row],[C&amp;I Incentive Disbursements]]</f>
        <v>28964.71</v>
      </c>
      <c r="G215" s="166">
        <f>[2]!Table3[[#This Row],[Incentive Disbursements]]/'[2]1.) CLM Reference'!$B$5</f>
        <v>1.7239884970883651E-3</v>
      </c>
      <c r="H215" s="166" t="str">
        <f>IF(([2]!Table3[[#This Row],[Incentive Disbursements]]&gt;=0.5*[2]!Table3[[#This Row],[CLM $ Collected ]]),"YES",IF([2]!Table3[[#This Row],[Incentive Disbursements]]&lt;=1, "N/A", "NO"))</f>
        <v>NO</v>
      </c>
      <c r="I215" s="166" t="str">
        <f t="shared" si="11"/>
        <v>NO</v>
      </c>
      <c r="J215" s="168">
        <v>62230.979699999902</v>
      </c>
      <c r="K215" s="169">
        <f>[2]!Table3[[#This Row],[CLM $ Collected ]]/'[2]1.) CLM Reference'!$B$4</f>
        <v>3.8254586220833478E-3</v>
      </c>
      <c r="L215" s="170">
        <v>18001.45</v>
      </c>
      <c r="M215" s="169">
        <f>[2]!Table3[[#This Row],[Incentive Disbursements]]/'[2]1.) CLM Reference'!$B$5</f>
        <v>1.7239884970883651E-3</v>
      </c>
      <c r="N215" s="169" t="str">
        <f t="shared" si="9"/>
        <v>NO</v>
      </c>
      <c r="O215" s="168">
        <v>49092.209699999999</v>
      </c>
      <c r="P215" s="171">
        <f>[2]!Table3[[#This Row],[CLM $ Collected ]]/'[2]1.) CLM Reference'!$B$4</f>
        <v>3.8254586220833478E-3</v>
      </c>
      <c r="Q215" s="170">
        <v>10963.26</v>
      </c>
      <c r="R215" s="172">
        <f>[2]!Table3[[#This Row],[Incentive Disbursements]]/'[2]1.) CLM Reference'!$B$5</f>
        <v>1.7239884970883651E-3</v>
      </c>
      <c r="S215" t="str">
        <f t="shared" si="10"/>
        <v>NO</v>
      </c>
    </row>
    <row r="216" spans="1:19" ht="15.75" thickBot="1" x14ac:dyDescent="0.3">
      <c r="A216" s="163" t="s">
        <v>2104</v>
      </c>
      <c r="B216" s="16" t="s">
        <v>2079</v>
      </c>
      <c r="C216" s="164" t="s">
        <v>1774</v>
      </c>
      <c r="D216" s="165">
        <f>[2]!Table3[[#This Row],[Residential CLM $ Collected]]+[2]!Table3[[#This Row],[C&amp;I CLM $ Collected]]</f>
        <v>710.14639999999997</v>
      </c>
      <c r="E216" s="166">
        <f>[2]!Table3[[#This Row],[CLM $ Collected ]]/'[2]1.) CLM Reference'!$B$4</f>
        <v>2.4403142628803018E-5</v>
      </c>
      <c r="F216" s="167">
        <f>[2]!Table3[[#This Row],[Residential Incentive Disbursements]]+[2]!Table3[[#This Row],[C&amp;I Incentive Disbursements]]</f>
        <v>0</v>
      </c>
      <c r="G216" s="166">
        <f>[2]!Table3[[#This Row],[Incentive Disbursements]]/'[2]1.) CLM Reference'!$B$5</f>
        <v>0</v>
      </c>
      <c r="H216" s="166" t="str">
        <f>IF(([2]!Table3[[#This Row],[Incentive Disbursements]]&gt;=0.5*[2]!Table3[[#This Row],[CLM $ Collected ]]),"YES",IF([2]!Table3[[#This Row],[Incentive Disbursements]]&lt;=1, "N/A", "NO"))</f>
        <v>N/A</v>
      </c>
      <c r="I216" s="166" t="str">
        <f t="shared" si="11"/>
        <v>NO</v>
      </c>
      <c r="J216" s="168">
        <v>0</v>
      </c>
      <c r="K216" s="169">
        <f>[2]!Table3[[#This Row],[CLM $ Collected ]]/'[2]1.) CLM Reference'!$B$4</f>
        <v>2.4403142628803018E-5</v>
      </c>
      <c r="L216" s="170">
        <v>0</v>
      </c>
      <c r="M216" s="169">
        <f>[2]!Table3[[#This Row],[Incentive Disbursements]]/'[2]1.) CLM Reference'!$B$5</f>
        <v>0</v>
      </c>
      <c r="N216" s="169" t="str">
        <f t="shared" si="9"/>
        <v>NO</v>
      </c>
      <c r="O216" s="168">
        <v>710.14639999999997</v>
      </c>
      <c r="P216" s="171">
        <f>[2]!Table3[[#This Row],[CLM $ Collected ]]/'[2]1.) CLM Reference'!$B$4</f>
        <v>2.4403142628803018E-5</v>
      </c>
      <c r="Q216" s="170">
        <v>0</v>
      </c>
      <c r="R216" s="172">
        <f>[2]!Table3[[#This Row],[Incentive Disbursements]]/'[2]1.) CLM Reference'!$B$5</f>
        <v>0</v>
      </c>
      <c r="S216" t="str">
        <f t="shared" si="10"/>
        <v>NO</v>
      </c>
    </row>
    <row r="217" spans="1:19" ht="15.75" thickBot="1" x14ac:dyDescent="0.3">
      <c r="A217" s="163" t="s">
        <v>2105</v>
      </c>
      <c r="B217" s="16" t="s">
        <v>2106</v>
      </c>
      <c r="C217" s="164" t="s">
        <v>1792</v>
      </c>
      <c r="D217" s="165">
        <f>[2]!Table3[[#This Row],[Residential CLM $ Collected]]+[2]!Table3[[#This Row],[C&amp;I CLM $ Collected]]</f>
        <v>168.33519999999999</v>
      </c>
      <c r="E217" s="166">
        <f>[2]!Table3[[#This Row],[CLM $ Collected ]]/'[2]1.) CLM Reference'!$B$4</f>
        <v>5.7845930008911986E-6</v>
      </c>
      <c r="F217" s="167">
        <f>[2]!Table3[[#This Row],[Residential Incentive Disbursements]]+[2]!Table3[[#This Row],[C&amp;I Incentive Disbursements]]</f>
        <v>0</v>
      </c>
      <c r="G217" s="166">
        <f>[2]!Table3[[#This Row],[Incentive Disbursements]]/'[2]1.) CLM Reference'!$B$5</f>
        <v>0</v>
      </c>
      <c r="H217" s="166" t="str">
        <f>IF(([2]!Table3[[#This Row],[Incentive Disbursements]]&gt;=0.5*[2]!Table3[[#This Row],[CLM $ Collected ]]),"YES",IF([2]!Table3[[#This Row],[Incentive Disbursements]]&lt;=1, "N/A", "NO"))</f>
        <v>N/A</v>
      </c>
      <c r="I217" s="166" t="str">
        <f t="shared" si="11"/>
        <v>NO</v>
      </c>
      <c r="J217" s="168">
        <v>143.75399999999999</v>
      </c>
      <c r="K217" s="169">
        <f>[2]!Table3[[#This Row],[CLM $ Collected ]]/'[2]1.) CLM Reference'!$B$4</f>
        <v>5.7845930008911986E-6</v>
      </c>
      <c r="L217" s="170">
        <v>0</v>
      </c>
      <c r="M217" s="169">
        <f>[2]!Table3[[#This Row],[Incentive Disbursements]]/'[2]1.) CLM Reference'!$B$5</f>
        <v>0</v>
      </c>
      <c r="N217" s="169" t="str">
        <f t="shared" si="9"/>
        <v>NO</v>
      </c>
      <c r="O217" s="168">
        <v>24.581199999999999</v>
      </c>
      <c r="P217" s="171">
        <f>[2]!Table3[[#This Row],[CLM $ Collected ]]/'[2]1.) CLM Reference'!$B$4</f>
        <v>5.7845930008911986E-6</v>
      </c>
      <c r="Q217" s="170">
        <v>0</v>
      </c>
      <c r="R217" s="172">
        <f>[2]!Table3[[#This Row],[Incentive Disbursements]]/'[2]1.) CLM Reference'!$B$5</f>
        <v>0</v>
      </c>
      <c r="S217" t="str">
        <f t="shared" si="10"/>
        <v>NO</v>
      </c>
    </row>
    <row r="218" spans="1:19" ht="15.75" thickBot="1" x14ac:dyDescent="0.3">
      <c r="A218" s="163" t="s">
        <v>2105</v>
      </c>
      <c r="B218" s="16" t="s">
        <v>2083</v>
      </c>
      <c r="C218" s="164" t="s">
        <v>1774</v>
      </c>
      <c r="D218" s="165">
        <f>[2]!Table3[[#This Row],[Residential CLM $ Collected]]+[2]!Table3[[#This Row],[C&amp;I CLM $ Collected]]</f>
        <v>0</v>
      </c>
      <c r="E218" s="166">
        <f>[2]!Table3[[#This Row],[CLM $ Collected ]]/'[2]1.) CLM Reference'!$B$4</f>
        <v>0</v>
      </c>
      <c r="F218" s="167">
        <f>[2]!Table3[[#This Row],[Residential Incentive Disbursements]]+[2]!Table3[[#This Row],[C&amp;I Incentive Disbursements]]</f>
        <v>44071.01</v>
      </c>
      <c r="G218" s="166">
        <f>[2]!Table3[[#This Row],[Incentive Disbursements]]/'[2]1.) CLM Reference'!$B$5</f>
        <v>2.6231201449994257E-3</v>
      </c>
      <c r="H218" s="166" t="str">
        <f>IF(([2]!Table3[[#This Row],[Incentive Disbursements]]&gt;=0.5*[2]!Table3[[#This Row],[CLM $ Collected ]]),"YES",IF([2]!Table3[[#This Row],[Incentive Disbursements]]&lt;=1, "N/A", "NO"))</f>
        <v>YES</v>
      </c>
      <c r="I218" s="166" t="str">
        <f t="shared" si="11"/>
        <v>N/A</v>
      </c>
      <c r="J218" s="168">
        <v>0</v>
      </c>
      <c r="K218" s="169">
        <f>[2]!Table3[[#This Row],[CLM $ Collected ]]/'[2]1.) CLM Reference'!$B$4</f>
        <v>0</v>
      </c>
      <c r="L218" s="170">
        <v>5178.01</v>
      </c>
      <c r="M218" s="169">
        <f>[2]!Table3[[#This Row],[Incentive Disbursements]]/'[2]1.) CLM Reference'!$B$5</f>
        <v>2.6231201449994257E-3</v>
      </c>
      <c r="N218" s="169" t="str">
        <f t="shared" si="9"/>
        <v>N/A</v>
      </c>
      <c r="O218" s="168">
        <v>0</v>
      </c>
      <c r="P218" s="171">
        <f>[2]!Table3[[#This Row],[CLM $ Collected ]]/'[2]1.) CLM Reference'!$B$4</f>
        <v>0</v>
      </c>
      <c r="Q218" s="170">
        <v>38893</v>
      </c>
      <c r="R218" s="172">
        <f>[2]!Table3[[#This Row],[Incentive Disbursements]]/'[2]1.) CLM Reference'!$B$5</f>
        <v>2.6231201449994257E-3</v>
      </c>
      <c r="S218" t="str">
        <f t="shared" si="10"/>
        <v>N/A</v>
      </c>
    </row>
    <row r="219" spans="1:19" ht="15.75" thickBot="1" x14ac:dyDescent="0.3">
      <c r="A219" s="163" t="s">
        <v>2105</v>
      </c>
      <c r="B219" s="16" t="s">
        <v>2084</v>
      </c>
      <c r="C219" s="164" t="s">
        <v>1792</v>
      </c>
      <c r="D219" s="165">
        <f>[2]!Table3[[#This Row],[Residential CLM $ Collected]]+[2]!Table3[[#This Row],[C&amp;I CLM $ Collected]]</f>
        <v>122039.11440000001</v>
      </c>
      <c r="E219" s="166">
        <f>[2]!Table3[[#This Row],[CLM $ Collected ]]/'[2]1.) CLM Reference'!$B$4</f>
        <v>4.1936957154130594E-3</v>
      </c>
      <c r="F219" s="167">
        <f>[2]!Table3[[#This Row],[Residential Incentive Disbursements]]+[2]!Table3[[#This Row],[C&amp;I Incentive Disbursements]]</f>
        <v>0</v>
      </c>
      <c r="G219" s="166">
        <f>[2]!Table3[[#This Row],[Incentive Disbursements]]/'[2]1.) CLM Reference'!$B$5</f>
        <v>0</v>
      </c>
      <c r="H219" s="166" t="str">
        <f>IF(([2]!Table3[[#This Row],[Incentive Disbursements]]&gt;=0.5*[2]!Table3[[#This Row],[CLM $ Collected ]]),"YES",IF([2]!Table3[[#This Row],[Incentive Disbursements]]&lt;=1, "N/A", "NO"))</f>
        <v>N/A</v>
      </c>
      <c r="I219" s="166" t="str">
        <f t="shared" si="11"/>
        <v>NO</v>
      </c>
      <c r="J219" s="168">
        <v>76079.437600000005</v>
      </c>
      <c r="K219" s="169">
        <f>[2]!Table3[[#This Row],[CLM $ Collected ]]/'[2]1.) CLM Reference'!$B$4</f>
        <v>4.1936957154130594E-3</v>
      </c>
      <c r="L219" s="170">
        <v>0</v>
      </c>
      <c r="M219" s="169">
        <f>[2]!Table3[[#This Row],[Incentive Disbursements]]/'[2]1.) CLM Reference'!$B$5</f>
        <v>0</v>
      </c>
      <c r="N219" s="169" t="str">
        <f t="shared" si="9"/>
        <v>NO</v>
      </c>
      <c r="O219" s="168">
        <v>45959.676800000001</v>
      </c>
      <c r="P219" s="171">
        <f>[2]!Table3[[#This Row],[CLM $ Collected ]]/'[2]1.) CLM Reference'!$B$4</f>
        <v>4.1936957154130594E-3</v>
      </c>
      <c r="Q219" s="170">
        <v>0</v>
      </c>
      <c r="R219" s="172">
        <f>[2]!Table3[[#This Row],[Incentive Disbursements]]/'[2]1.) CLM Reference'!$B$5</f>
        <v>0</v>
      </c>
      <c r="S219" t="str">
        <f t="shared" si="10"/>
        <v>NO</v>
      </c>
    </row>
    <row r="220" spans="1:19" ht="15.75" thickBot="1" x14ac:dyDescent="0.3">
      <c r="A220" s="163" t="s">
        <v>2107</v>
      </c>
      <c r="B220" s="16" t="s">
        <v>2106</v>
      </c>
      <c r="C220" s="164" t="s">
        <v>1774</v>
      </c>
      <c r="D220" s="165">
        <f>[2]!Table3[[#This Row],[Residential CLM $ Collected]]+[2]!Table3[[#This Row],[C&amp;I CLM $ Collected]]</f>
        <v>152.922</v>
      </c>
      <c r="E220" s="166">
        <f>[2]!Table3[[#This Row],[CLM $ Collected ]]/'[2]1.) CLM Reference'!$B$4</f>
        <v>5.254940920747912E-6</v>
      </c>
      <c r="F220" s="167">
        <f>[2]!Table3[[#This Row],[Residential Incentive Disbursements]]+[2]!Table3[[#This Row],[C&amp;I Incentive Disbursements]]</f>
        <v>0</v>
      </c>
      <c r="G220" s="166">
        <f>[2]!Table3[[#This Row],[Incentive Disbursements]]/'[2]1.) CLM Reference'!$B$5</f>
        <v>0</v>
      </c>
      <c r="H220" s="166" t="str">
        <f>IF(([2]!Table3[[#This Row],[Incentive Disbursements]]&gt;=0.5*[2]!Table3[[#This Row],[CLM $ Collected ]]),"YES",IF([2]!Table3[[#This Row],[Incentive Disbursements]]&lt;=1, "N/A", "NO"))</f>
        <v>N/A</v>
      </c>
      <c r="I220" s="166" t="str">
        <f t="shared" si="11"/>
        <v>NO</v>
      </c>
      <c r="J220" s="168">
        <v>152.922</v>
      </c>
      <c r="K220" s="169">
        <f>[2]!Table3[[#This Row],[CLM $ Collected ]]/'[2]1.) CLM Reference'!$B$4</f>
        <v>5.254940920747912E-6</v>
      </c>
      <c r="L220" s="170">
        <v>0</v>
      </c>
      <c r="M220" s="169">
        <f>[2]!Table3[[#This Row],[Incentive Disbursements]]/'[2]1.) CLM Reference'!$B$5</f>
        <v>0</v>
      </c>
      <c r="N220" s="169" t="str">
        <f t="shared" si="9"/>
        <v>NO</v>
      </c>
      <c r="O220" s="168">
        <v>0</v>
      </c>
      <c r="P220" s="171">
        <f>[2]!Table3[[#This Row],[CLM $ Collected ]]/'[2]1.) CLM Reference'!$B$4</f>
        <v>5.254940920747912E-6</v>
      </c>
      <c r="Q220" s="170">
        <v>0</v>
      </c>
      <c r="R220" s="172">
        <f>[2]!Table3[[#This Row],[Incentive Disbursements]]/'[2]1.) CLM Reference'!$B$5</f>
        <v>0</v>
      </c>
      <c r="S220" t="str">
        <f t="shared" si="10"/>
        <v>NO</v>
      </c>
    </row>
    <row r="221" spans="1:19" ht="15.75" thickBot="1" x14ac:dyDescent="0.3">
      <c r="A221" s="163" t="s">
        <v>2107</v>
      </c>
      <c r="B221" s="16" t="s">
        <v>2084</v>
      </c>
      <c r="C221" s="164" t="s">
        <v>1774</v>
      </c>
      <c r="D221" s="165">
        <f>[2]!Table3[[#This Row],[Residential CLM $ Collected]]+[2]!Table3[[#This Row],[C&amp;I CLM $ Collected]]</f>
        <v>82482.437299999991</v>
      </c>
      <c r="E221" s="166">
        <f>[2]!Table3[[#This Row],[CLM $ Collected ]]/'[2]1.) CLM Reference'!$B$4</f>
        <v>2.8343883483788719E-3</v>
      </c>
      <c r="F221" s="167">
        <f>[2]!Table3[[#This Row],[Residential Incentive Disbursements]]+[2]!Table3[[#This Row],[C&amp;I Incentive Disbursements]]</f>
        <v>17788.36</v>
      </c>
      <c r="G221" s="166">
        <f>[2]!Table3[[#This Row],[Incentive Disbursements]]/'[2]1.) CLM Reference'!$B$5</f>
        <v>1.0587686885892105E-3</v>
      </c>
      <c r="H221" s="166" t="str">
        <f>IF(([2]!Table3[[#This Row],[Incentive Disbursements]]&gt;=0.5*[2]!Table3[[#This Row],[CLM $ Collected ]]),"YES",IF([2]!Table3[[#This Row],[Incentive Disbursements]]&lt;=1, "N/A", "NO"))</f>
        <v>NO</v>
      </c>
      <c r="I221" s="166" t="str">
        <f t="shared" si="11"/>
        <v>NO</v>
      </c>
      <c r="J221" s="168">
        <v>67783.353199999998</v>
      </c>
      <c r="K221" s="169">
        <f>[2]!Table3[[#This Row],[CLM $ Collected ]]/'[2]1.) CLM Reference'!$B$4</f>
        <v>2.8343883483788719E-3</v>
      </c>
      <c r="L221" s="170">
        <v>12592.36</v>
      </c>
      <c r="M221" s="169">
        <f>[2]!Table3[[#This Row],[Incentive Disbursements]]/'[2]1.) CLM Reference'!$B$5</f>
        <v>1.0587686885892105E-3</v>
      </c>
      <c r="N221" s="169" t="str">
        <f t="shared" si="9"/>
        <v>NO</v>
      </c>
      <c r="O221" s="168">
        <v>14699.0841</v>
      </c>
      <c r="P221" s="171">
        <f>[2]!Table3[[#This Row],[CLM $ Collected ]]/'[2]1.) CLM Reference'!$B$4</f>
        <v>2.8343883483788719E-3</v>
      </c>
      <c r="Q221" s="170">
        <v>5196</v>
      </c>
      <c r="R221" s="172">
        <f>[2]!Table3[[#This Row],[Incentive Disbursements]]/'[2]1.) CLM Reference'!$B$5</f>
        <v>1.0587686885892105E-3</v>
      </c>
      <c r="S221" t="str">
        <f t="shared" si="10"/>
        <v>NO</v>
      </c>
    </row>
    <row r="222" spans="1:19" ht="15.75" thickBot="1" x14ac:dyDescent="0.3">
      <c r="A222" s="163" t="s">
        <v>2108</v>
      </c>
      <c r="B222" s="16" t="s">
        <v>2106</v>
      </c>
      <c r="C222" s="164" t="s">
        <v>1792</v>
      </c>
      <c r="D222" s="165">
        <f>[2]!Table3[[#This Row],[Residential CLM $ Collected]]+[2]!Table3[[#This Row],[C&amp;I CLM $ Collected]]</f>
        <v>94.991</v>
      </c>
      <c r="E222" s="166">
        <f>[2]!Table3[[#This Row],[CLM $ Collected ]]/'[2]1.) CLM Reference'!$B$4</f>
        <v>3.2642268149956509E-6</v>
      </c>
      <c r="F222" s="167">
        <f>[2]!Table3[[#This Row],[Residential Incentive Disbursements]]+[2]!Table3[[#This Row],[C&amp;I Incentive Disbursements]]</f>
        <v>0</v>
      </c>
      <c r="G222" s="166">
        <f>[2]!Table3[[#This Row],[Incentive Disbursements]]/'[2]1.) CLM Reference'!$B$5</f>
        <v>0</v>
      </c>
      <c r="H222" s="166" t="str">
        <f>IF(([2]!Table3[[#This Row],[Incentive Disbursements]]&gt;=0.5*[2]!Table3[[#This Row],[CLM $ Collected ]]),"YES",IF([2]!Table3[[#This Row],[Incentive Disbursements]]&lt;=1, "N/A", "NO"))</f>
        <v>N/A</v>
      </c>
      <c r="I222" s="166" t="str">
        <f t="shared" si="11"/>
        <v>N/A</v>
      </c>
      <c r="J222" s="168">
        <v>94.991</v>
      </c>
      <c r="K222" s="169">
        <f>[2]!Table3[[#This Row],[CLM $ Collected ]]/'[2]1.) CLM Reference'!$B$4</f>
        <v>3.2642268149956509E-6</v>
      </c>
      <c r="L222" s="170">
        <v>0</v>
      </c>
      <c r="M222" s="169">
        <f>[2]!Table3[[#This Row],[Incentive Disbursements]]/'[2]1.) CLM Reference'!$B$5</f>
        <v>0</v>
      </c>
      <c r="N222" s="169" t="str">
        <f t="shared" si="9"/>
        <v>N/A</v>
      </c>
      <c r="O222" s="168">
        <v>0</v>
      </c>
      <c r="P222" s="171">
        <f>[2]!Table3[[#This Row],[CLM $ Collected ]]/'[2]1.) CLM Reference'!$B$4</f>
        <v>3.2642268149956509E-6</v>
      </c>
      <c r="Q222" s="170">
        <v>0</v>
      </c>
      <c r="R222" s="172">
        <f>[2]!Table3[[#This Row],[Incentive Disbursements]]/'[2]1.) CLM Reference'!$B$5</f>
        <v>0</v>
      </c>
      <c r="S222" t="str">
        <f t="shared" si="10"/>
        <v>N/A</v>
      </c>
    </row>
    <row r="223" spans="1:19" ht="15.75" thickBot="1" x14ac:dyDescent="0.3">
      <c r="A223" s="163" t="s">
        <v>2108</v>
      </c>
      <c r="B223" s="16" t="s">
        <v>2083</v>
      </c>
      <c r="C223" s="164" t="s">
        <v>1774</v>
      </c>
      <c r="D223" s="165">
        <f>[2]!Table3[[#This Row],[Residential CLM $ Collected]]+[2]!Table3[[#This Row],[C&amp;I CLM $ Collected]]</f>
        <v>0</v>
      </c>
      <c r="E223" s="166">
        <f>[2]!Table3[[#This Row],[CLM $ Collected ]]/'[2]1.) CLM Reference'!$B$4</f>
        <v>0</v>
      </c>
      <c r="F223" s="167">
        <f>[2]!Table3[[#This Row],[Residential Incentive Disbursements]]+[2]!Table3[[#This Row],[C&amp;I Incentive Disbursements]]</f>
        <v>49058.57</v>
      </c>
      <c r="G223" s="166">
        <f>[2]!Table3[[#This Row],[Incentive Disbursements]]/'[2]1.) CLM Reference'!$B$5</f>
        <v>2.919981258697372E-3</v>
      </c>
      <c r="H223" s="166" t="str">
        <f>IF(([2]!Table3[[#This Row],[Incentive Disbursements]]&gt;=0.5*[2]!Table3[[#This Row],[CLM $ Collected ]]),"YES",IF([2]!Table3[[#This Row],[Incentive Disbursements]]&lt;=1, "N/A", "NO"))</f>
        <v>YES</v>
      </c>
      <c r="I223" s="166" t="str">
        <f t="shared" si="11"/>
        <v>N/A</v>
      </c>
      <c r="J223" s="168">
        <v>0</v>
      </c>
      <c r="K223" s="169">
        <f>[2]!Table3[[#This Row],[CLM $ Collected ]]/'[2]1.) CLM Reference'!$B$4</f>
        <v>0</v>
      </c>
      <c r="L223" s="170">
        <v>47450.57</v>
      </c>
      <c r="M223" s="169">
        <f>[2]!Table3[[#This Row],[Incentive Disbursements]]/'[2]1.) CLM Reference'!$B$5</f>
        <v>2.919981258697372E-3</v>
      </c>
      <c r="N223" s="169" t="str">
        <f t="shared" si="9"/>
        <v>N/A</v>
      </c>
      <c r="O223" s="168">
        <v>0</v>
      </c>
      <c r="P223" s="171">
        <f>[2]!Table3[[#This Row],[CLM $ Collected ]]/'[2]1.) CLM Reference'!$B$4</f>
        <v>0</v>
      </c>
      <c r="Q223" s="170">
        <v>1608</v>
      </c>
      <c r="R223" s="172">
        <f>[2]!Table3[[#This Row],[Incentive Disbursements]]/'[2]1.) CLM Reference'!$B$5</f>
        <v>2.919981258697372E-3</v>
      </c>
      <c r="S223" t="str">
        <f t="shared" si="10"/>
        <v>N/A</v>
      </c>
    </row>
    <row r="224" spans="1:19" ht="15.75" thickBot="1" x14ac:dyDescent="0.3">
      <c r="A224" s="163" t="s">
        <v>2108</v>
      </c>
      <c r="B224" s="16" t="s">
        <v>2084</v>
      </c>
      <c r="C224" s="164" t="s">
        <v>1792</v>
      </c>
      <c r="D224" s="165">
        <f>[2]!Table3[[#This Row],[Residential CLM $ Collected]]+[2]!Table3[[#This Row],[C&amp;I CLM $ Collected]]</f>
        <v>103988.89869999999</v>
      </c>
      <c r="E224" s="166">
        <f>[2]!Table3[[#This Row],[CLM $ Collected ]]/'[2]1.) CLM Reference'!$B$4</f>
        <v>3.5734264466992277E-3</v>
      </c>
      <c r="F224" s="167">
        <f>[2]!Table3[[#This Row],[Residential Incentive Disbursements]]+[2]!Table3[[#This Row],[C&amp;I Incentive Disbursements]]</f>
        <v>0</v>
      </c>
      <c r="G224" s="166">
        <f>[2]!Table3[[#This Row],[Incentive Disbursements]]/'[2]1.) CLM Reference'!$B$5</f>
        <v>0</v>
      </c>
      <c r="H224" s="166" t="str">
        <f>IF(([2]!Table3[[#This Row],[Incentive Disbursements]]&gt;=0.5*[2]!Table3[[#This Row],[CLM $ Collected ]]),"YES",IF([2]!Table3[[#This Row],[Incentive Disbursements]]&lt;=1, "N/A", "NO"))</f>
        <v>N/A</v>
      </c>
      <c r="I224" s="166" t="str">
        <f t="shared" si="11"/>
        <v>NO</v>
      </c>
      <c r="J224" s="168">
        <v>89500.176099999997</v>
      </c>
      <c r="K224" s="169">
        <f>[2]!Table3[[#This Row],[CLM $ Collected ]]/'[2]1.) CLM Reference'!$B$4</f>
        <v>3.5734264466992277E-3</v>
      </c>
      <c r="L224" s="170">
        <v>0</v>
      </c>
      <c r="M224" s="169">
        <f>[2]!Table3[[#This Row],[Incentive Disbursements]]/'[2]1.) CLM Reference'!$B$5</f>
        <v>0</v>
      </c>
      <c r="N224" s="169" t="str">
        <f t="shared" si="9"/>
        <v>NO</v>
      </c>
      <c r="O224" s="168">
        <v>14488.722599999999</v>
      </c>
      <c r="P224" s="171">
        <f>[2]!Table3[[#This Row],[CLM $ Collected ]]/'[2]1.) CLM Reference'!$B$4</f>
        <v>3.5734264466992277E-3</v>
      </c>
      <c r="Q224" s="170">
        <v>0</v>
      </c>
      <c r="R224" s="172">
        <f>[2]!Table3[[#This Row],[Incentive Disbursements]]/'[2]1.) CLM Reference'!$B$5</f>
        <v>0</v>
      </c>
      <c r="S224" t="str">
        <f t="shared" si="10"/>
        <v>NO</v>
      </c>
    </row>
    <row r="225" spans="1:19" ht="15.75" thickBot="1" x14ac:dyDescent="0.3">
      <c r="A225" s="163" t="s">
        <v>2109</v>
      </c>
      <c r="B225" s="16" t="s">
        <v>2083</v>
      </c>
      <c r="C225" s="164" t="s">
        <v>1774</v>
      </c>
      <c r="D225" s="165">
        <f>[2]!Table3[[#This Row],[Residential CLM $ Collected]]+[2]!Table3[[#This Row],[C&amp;I CLM $ Collected]]</f>
        <v>0</v>
      </c>
      <c r="E225" s="166">
        <f>[2]!Table3[[#This Row],[CLM $ Collected ]]/'[2]1.) CLM Reference'!$B$4</f>
        <v>0</v>
      </c>
      <c r="F225" s="167">
        <f>[2]!Table3[[#This Row],[Residential Incentive Disbursements]]+[2]!Table3[[#This Row],[C&amp;I Incentive Disbursements]]</f>
        <v>20225.870000000003</v>
      </c>
      <c r="G225" s="166">
        <f>[2]!Table3[[#This Row],[Incentive Disbursements]]/'[2]1.) CLM Reference'!$B$5</f>
        <v>1.2038500376356143E-3</v>
      </c>
      <c r="H225" s="166" t="str">
        <f>IF(([2]!Table3[[#This Row],[Incentive Disbursements]]&gt;=0.5*[2]!Table3[[#This Row],[CLM $ Collected ]]),"YES",IF([2]!Table3[[#This Row],[Incentive Disbursements]]&lt;=1, "N/A", "NO"))</f>
        <v>YES</v>
      </c>
      <c r="I225" s="166" t="str">
        <f t="shared" si="11"/>
        <v>N/A</v>
      </c>
      <c r="J225" s="168">
        <v>0</v>
      </c>
      <c r="K225" s="169">
        <f>[2]!Table3[[#This Row],[CLM $ Collected ]]/'[2]1.) CLM Reference'!$B$4</f>
        <v>0</v>
      </c>
      <c r="L225" s="170">
        <v>10815.87</v>
      </c>
      <c r="M225" s="169">
        <f>[2]!Table3[[#This Row],[Incentive Disbursements]]/'[2]1.) CLM Reference'!$B$5</f>
        <v>1.2038500376356143E-3</v>
      </c>
      <c r="N225" s="169" t="str">
        <f t="shared" si="9"/>
        <v>N/A</v>
      </c>
      <c r="O225" s="168">
        <v>0</v>
      </c>
      <c r="P225" s="171">
        <f>[2]!Table3[[#This Row],[CLM $ Collected ]]/'[2]1.) CLM Reference'!$B$4</f>
        <v>0</v>
      </c>
      <c r="Q225" s="170">
        <v>9410</v>
      </c>
      <c r="R225" s="172">
        <f>[2]!Table3[[#This Row],[Incentive Disbursements]]/'[2]1.) CLM Reference'!$B$5</f>
        <v>1.2038500376356143E-3</v>
      </c>
      <c r="S225" t="str">
        <f t="shared" si="10"/>
        <v>N/A</v>
      </c>
    </row>
    <row r="226" spans="1:19" ht="15.75" thickBot="1" x14ac:dyDescent="0.3">
      <c r="A226" s="163" t="s">
        <v>2109</v>
      </c>
      <c r="B226" s="16" t="s">
        <v>2084</v>
      </c>
      <c r="C226" s="164" t="s">
        <v>1792</v>
      </c>
      <c r="D226" s="165">
        <f>[2]!Table3[[#This Row],[Residential CLM $ Collected]]+[2]!Table3[[#This Row],[C&amp;I CLM $ Collected]]</f>
        <v>92860.256100000101</v>
      </c>
      <c r="E226" s="166">
        <f>[2]!Table3[[#This Row],[CLM $ Collected ]]/'[2]1.) CLM Reference'!$B$4</f>
        <v>3.1910069165392908E-3</v>
      </c>
      <c r="F226" s="167">
        <f>[2]!Table3[[#This Row],[Residential Incentive Disbursements]]+[2]!Table3[[#This Row],[C&amp;I Incentive Disbursements]]</f>
        <v>0</v>
      </c>
      <c r="G226" s="166">
        <f>[2]!Table3[[#This Row],[Incentive Disbursements]]/'[2]1.) CLM Reference'!$B$5</f>
        <v>0</v>
      </c>
      <c r="H226" s="166" t="str">
        <f>IF(([2]!Table3[[#This Row],[Incentive Disbursements]]&gt;=0.5*[2]!Table3[[#This Row],[CLM $ Collected ]]),"YES",IF([2]!Table3[[#This Row],[Incentive Disbursements]]&lt;=1, "N/A", "NO"))</f>
        <v>N/A</v>
      </c>
      <c r="I226" s="166" t="str">
        <f t="shared" si="11"/>
        <v>NO</v>
      </c>
      <c r="J226" s="168">
        <v>59212.536800000104</v>
      </c>
      <c r="K226" s="169">
        <f>[2]!Table3[[#This Row],[CLM $ Collected ]]/'[2]1.) CLM Reference'!$B$4</f>
        <v>3.1910069165392908E-3</v>
      </c>
      <c r="L226" s="170">
        <v>0</v>
      </c>
      <c r="M226" s="169">
        <f>[2]!Table3[[#This Row],[Incentive Disbursements]]/'[2]1.) CLM Reference'!$B$5</f>
        <v>0</v>
      </c>
      <c r="N226" s="169" t="str">
        <f t="shared" si="9"/>
        <v>NO</v>
      </c>
      <c r="O226" s="168">
        <v>33647.719299999997</v>
      </c>
      <c r="P226" s="171">
        <f>[2]!Table3[[#This Row],[CLM $ Collected ]]/'[2]1.) CLM Reference'!$B$4</f>
        <v>3.1910069165392908E-3</v>
      </c>
      <c r="Q226" s="170">
        <v>0</v>
      </c>
      <c r="R226" s="172">
        <f>[2]!Table3[[#This Row],[Incentive Disbursements]]/'[2]1.) CLM Reference'!$B$5</f>
        <v>0</v>
      </c>
      <c r="S226" t="str">
        <f t="shared" si="10"/>
        <v>NO</v>
      </c>
    </row>
    <row r="227" spans="1:19" ht="15.75" thickBot="1" x14ac:dyDescent="0.3">
      <c r="A227" s="163" t="s">
        <v>2110</v>
      </c>
      <c r="B227" s="16" t="s">
        <v>2106</v>
      </c>
      <c r="C227" s="164" t="s">
        <v>1774</v>
      </c>
      <c r="D227" s="165">
        <f>[2]!Table3[[#This Row],[Residential CLM $ Collected]]+[2]!Table3[[#This Row],[C&amp;I CLM $ Collected]]</f>
        <v>182.3767</v>
      </c>
      <c r="E227" s="166">
        <f>[2]!Table3[[#This Row],[CLM $ Collected ]]/'[2]1.) CLM Reference'!$B$4</f>
        <v>6.2671086162943579E-6</v>
      </c>
      <c r="F227" s="167">
        <f>[2]!Table3[[#This Row],[Residential Incentive Disbursements]]+[2]!Table3[[#This Row],[C&amp;I Incentive Disbursements]]</f>
        <v>0</v>
      </c>
      <c r="G227" s="166">
        <f>[2]!Table3[[#This Row],[Incentive Disbursements]]/'[2]1.) CLM Reference'!$B$5</f>
        <v>0</v>
      </c>
      <c r="H227" s="166" t="str">
        <f>IF(([2]!Table3[[#This Row],[Incentive Disbursements]]&gt;=0.5*[2]!Table3[[#This Row],[CLM $ Collected ]]),"YES",IF([2]!Table3[[#This Row],[Incentive Disbursements]]&lt;=1, "N/A", "NO"))</f>
        <v>N/A</v>
      </c>
      <c r="I227" s="166" t="str">
        <f t="shared" si="11"/>
        <v>NO</v>
      </c>
      <c r="J227" s="168">
        <v>177.19649999999999</v>
      </c>
      <c r="K227" s="169">
        <f>[2]!Table3[[#This Row],[CLM $ Collected ]]/'[2]1.) CLM Reference'!$B$4</f>
        <v>6.2671086162943579E-6</v>
      </c>
      <c r="L227" s="170">
        <v>0</v>
      </c>
      <c r="M227" s="169">
        <f>[2]!Table3[[#This Row],[Incentive Disbursements]]/'[2]1.) CLM Reference'!$B$5</f>
        <v>0</v>
      </c>
      <c r="N227" s="169" t="str">
        <f t="shared" si="9"/>
        <v>NO</v>
      </c>
      <c r="O227" s="168">
        <v>5.1802000000000001</v>
      </c>
      <c r="P227" s="171">
        <f>[2]!Table3[[#This Row],[CLM $ Collected ]]/'[2]1.) CLM Reference'!$B$4</f>
        <v>6.2671086162943579E-6</v>
      </c>
      <c r="Q227" s="170">
        <v>0</v>
      </c>
      <c r="R227" s="172">
        <f>[2]!Table3[[#This Row],[Incentive Disbursements]]/'[2]1.) CLM Reference'!$B$5</f>
        <v>0</v>
      </c>
      <c r="S227" t="str">
        <f t="shared" si="10"/>
        <v>NO</v>
      </c>
    </row>
    <row r="228" spans="1:19" ht="15.75" thickBot="1" x14ac:dyDescent="0.3">
      <c r="A228" s="163" t="s">
        <v>2110</v>
      </c>
      <c r="B228" s="16" t="s">
        <v>2084</v>
      </c>
      <c r="C228" s="164" t="s">
        <v>1774</v>
      </c>
      <c r="D228" s="165">
        <f>[2]!Table3[[#This Row],[Residential CLM $ Collected]]+[2]!Table3[[#This Row],[C&amp;I CLM $ Collected]]</f>
        <v>77768.583400000003</v>
      </c>
      <c r="E228" s="166">
        <f>[2]!Table3[[#This Row],[CLM $ Collected ]]/'[2]1.) CLM Reference'!$B$4</f>
        <v>2.6724036519091879E-3</v>
      </c>
      <c r="F228" s="167">
        <f>[2]!Table3[[#This Row],[Residential Incentive Disbursements]]+[2]!Table3[[#This Row],[C&amp;I Incentive Disbursements]]</f>
        <v>18564.900000000001</v>
      </c>
      <c r="G228" s="166">
        <f>[2]!Table3[[#This Row],[Incentive Disbursements]]/'[2]1.) CLM Reference'!$B$5</f>
        <v>1.1049885895489991E-3</v>
      </c>
      <c r="H228" s="166" t="str">
        <f>IF(([2]!Table3[[#This Row],[Incentive Disbursements]]&gt;=0.5*[2]!Table3[[#This Row],[CLM $ Collected ]]),"YES",IF([2]!Table3[[#This Row],[Incentive Disbursements]]&lt;=1, "N/A", "NO"))</f>
        <v>NO</v>
      </c>
      <c r="I228" s="166" t="str">
        <f t="shared" si="11"/>
        <v>NO</v>
      </c>
      <c r="J228" s="168">
        <v>54159.681900000003</v>
      </c>
      <c r="K228" s="169">
        <f>[2]!Table3[[#This Row],[CLM $ Collected ]]/'[2]1.) CLM Reference'!$B$4</f>
        <v>2.6724036519091879E-3</v>
      </c>
      <c r="L228" s="170">
        <v>6368.9</v>
      </c>
      <c r="M228" s="169">
        <f>[2]!Table3[[#This Row],[Incentive Disbursements]]/'[2]1.) CLM Reference'!$B$5</f>
        <v>1.1049885895489991E-3</v>
      </c>
      <c r="N228" s="169" t="str">
        <f t="shared" si="9"/>
        <v>NO</v>
      </c>
      <c r="O228" s="168">
        <v>23608.9015</v>
      </c>
      <c r="P228" s="171">
        <f>[2]!Table3[[#This Row],[CLM $ Collected ]]/'[2]1.) CLM Reference'!$B$4</f>
        <v>2.6724036519091879E-3</v>
      </c>
      <c r="Q228" s="170">
        <v>12196</v>
      </c>
      <c r="R228" s="172">
        <f>[2]!Table3[[#This Row],[Incentive Disbursements]]/'[2]1.) CLM Reference'!$B$5</f>
        <v>1.1049885895489991E-3</v>
      </c>
      <c r="S228" t="str">
        <f t="shared" si="10"/>
        <v>NO</v>
      </c>
    </row>
    <row r="229" spans="1:19" ht="15.75" thickBot="1" x14ac:dyDescent="0.3">
      <c r="A229" s="163" t="s">
        <v>2111</v>
      </c>
      <c r="B229" s="16" t="s">
        <v>2106</v>
      </c>
      <c r="C229" s="164" t="s">
        <v>1774</v>
      </c>
      <c r="D229" s="165">
        <f>[2]!Table3[[#This Row],[Residential CLM $ Collected]]+[2]!Table3[[#This Row],[C&amp;I CLM $ Collected]]</f>
        <v>41.586100000000002</v>
      </c>
      <c r="E229" s="166">
        <f>[2]!Table3[[#This Row],[CLM $ Collected ]]/'[2]1.) CLM Reference'!$B$4</f>
        <v>1.4290455174815578E-6</v>
      </c>
      <c r="F229" s="167">
        <f>[2]!Table3[[#This Row],[Residential Incentive Disbursements]]+[2]!Table3[[#This Row],[C&amp;I Incentive Disbursements]]</f>
        <v>0</v>
      </c>
      <c r="G229" s="166">
        <f>[2]!Table3[[#This Row],[Incentive Disbursements]]/'[2]1.) CLM Reference'!$B$5</f>
        <v>0</v>
      </c>
      <c r="H229" s="166" t="str">
        <f>IF(([2]!Table3[[#This Row],[Incentive Disbursements]]&gt;=0.5*[2]!Table3[[#This Row],[CLM $ Collected ]]),"YES",IF([2]!Table3[[#This Row],[Incentive Disbursements]]&lt;=1, "N/A", "NO"))</f>
        <v>N/A</v>
      </c>
      <c r="I229" s="166" t="str">
        <f t="shared" si="11"/>
        <v>N/A</v>
      </c>
      <c r="J229" s="168">
        <v>41.586100000000002</v>
      </c>
      <c r="K229" s="169">
        <f>[2]!Table3[[#This Row],[CLM $ Collected ]]/'[2]1.) CLM Reference'!$B$4</f>
        <v>1.4290455174815578E-6</v>
      </c>
      <c r="L229" s="170">
        <v>0</v>
      </c>
      <c r="M229" s="169">
        <f>[2]!Table3[[#This Row],[Incentive Disbursements]]/'[2]1.) CLM Reference'!$B$5</f>
        <v>0</v>
      </c>
      <c r="N229" s="169" t="str">
        <f t="shared" si="9"/>
        <v>N/A</v>
      </c>
      <c r="O229" s="168">
        <v>0</v>
      </c>
      <c r="P229" s="171">
        <f>[2]!Table3[[#This Row],[CLM $ Collected ]]/'[2]1.) CLM Reference'!$B$4</f>
        <v>1.4290455174815578E-6</v>
      </c>
      <c r="Q229" s="170">
        <v>0</v>
      </c>
      <c r="R229" s="172">
        <f>[2]!Table3[[#This Row],[Incentive Disbursements]]/'[2]1.) CLM Reference'!$B$5</f>
        <v>0</v>
      </c>
      <c r="S229" t="str">
        <f t="shared" si="10"/>
        <v>N/A</v>
      </c>
    </row>
    <row r="230" spans="1:19" ht="15.75" thickBot="1" x14ac:dyDescent="0.3">
      <c r="A230" s="163" t="s">
        <v>2111</v>
      </c>
      <c r="B230" s="16" t="s">
        <v>2084</v>
      </c>
      <c r="C230" s="164" t="s">
        <v>1774</v>
      </c>
      <c r="D230" s="165">
        <f>[2]!Table3[[#This Row],[Residential CLM $ Collected]]+[2]!Table3[[#This Row],[C&amp;I CLM $ Collected]]</f>
        <v>91913.4742999999</v>
      </c>
      <c r="E230" s="166">
        <f>[2]!Table3[[#This Row],[CLM $ Collected ]]/'[2]1.) CLM Reference'!$B$4</f>
        <v>3.1584721444081363E-3</v>
      </c>
      <c r="F230" s="167">
        <f>[2]!Table3[[#This Row],[Residential Incentive Disbursements]]+[2]!Table3[[#This Row],[C&amp;I Incentive Disbursements]]</f>
        <v>9862.59</v>
      </c>
      <c r="G230" s="166">
        <f>[2]!Table3[[#This Row],[Incentive Disbursements]]/'[2]1.) CLM Reference'!$B$5</f>
        <v>5.8702440699384662E-4</v>
      </c>
      <c r="H230" s="166" t="str">
        <f>IF(([2]!Table3[[#This Row],[Incentive Disbursements]]&gt;=0.5*[2]!Table3[[#This Row],[CLM $ Collected ]]),"YES",IF([2]!Table3[[#This Row],[Incentive Disbursements]]&lt;=1, "N/A", "NO"))</f>
        <v>NO</v>
      </c>
      <c r="I230" s="166" t="str">
        <f t="shared" si="11"/>
        <v>NO</v>
      </c>
      <c r="J230" s="168">
        <v>72665.771399999896</v>
      </c>
      <c r="K230" s="169">
        <f>[2]!Table3[[#This Row],[CLM $ Collected ]]/'[2]1.) CLM Reference'!$B$4</f>
        <v>3.1584721444081363E-3</v>
      </c>
      <c r="L230" s="170">
        <v>9616.59</v>
      </c>
      <c r="M230" s="169">
        <f>[2]!Table3[[#This Row],[Incentive Disbursements]]/'[2]1.) CLM Reference'!$B$5</f>
        <v>5.8702440699384662E-4</v>
      </c>
      <c r="N230" s="169" t="str">
        <f t="shared" si="9"/>
        <v>NO</v>
      </c>
      <c r="O230" s="168">
        <v>19247.7029</v>
      </c>
      <c r="P230" s="171">
        <f>[2]!Table3[[#This Row],[CLM $ Collected ]]/'[2]1.) CLM Reference'!$B$4</f>
        <v>3.1584721444081363E-3</v>
      </c>
      <c r="Q230" s="170">
        <v>246</v>
      </c>
      <c r="R230" s="172">
        <f>[2]!Table3[[#This Row],[Incentive Disbursements]]/'[2]1.) CLM Reference'!$B$5</f>
        <v>5.8702440699384662E-4</v>
      </c>
      <c r="S230" t="str">
        <f t="shared" si="10"/>
        <v>NO</v>
      </c>
    </row>
    <row r="231" spans="1:19" ht="15.75" thickBot="1" x14ac:dyDescent="0.3">
      <c r="A231" s="163" t="s">
        <v>2112</v>
      </c>
      <c r="B231" s="16" t="s">
        <v>2084</v>
      </c>
      <c r="C231" s="164" t="s">
        <v>1774</v>
      </c>
      <c r="D231" s="165">
        <f>[2]!Table3[[#This Row],[Residential CLM $ Collected]]+[2]!Table3[[#This Row],[C&amp;I CLM $ Collected]]</f>
        <v>111628.7067000001</v>
      </c>
      <c r="E231" s="166">
        <f>[2]!Table3[[#This Row],[CLM $ Collected ]]/'[2]1.) CLM Reference'!$B$4</f>
        <v>3.8359572773570653E-3</v>
      </c>
      <c r="F231" s="167">
        <f>[2]!Table3[[#This Row],[Residential Incentive Disbursements]]+[2]!Table3[[#This Row],[C&amp;I Incentive Disbursements]]</f>
        <v>4006.46</v>
      </c>
      <c r="G231" s="166">
        <f>[2]!Table3[[#This Row],[Incentive Disbursements]]/'[2]1.) CLM Reference'!$B$5</f>
        <v>2.3846573827408083E-4</v>
      </c>
      <c r="H231" s="166" t="str">
        <f>IF(([2]!Table3[[#This Row],[Incentive Disbursements]]&gt;=0.5*[2]!Table3[[#This Row],[CLM $ Collected ]]),"YES",IF([2]!Table3[[#This Row],[Incentive Disbursements]]&lt;=1, "N/A", "NO"))</f>
        <v>NO</v>
      </c>
      <c r="I231" s="166" t="str">
        <f t="shared" si="11"/>
        <v>NO</v>
      </c>
      <c r="J231" s="168">
        <v>47650.880900000098</v>
      </c>
      <c r="K231" s="169">
        <f>[2]!Table3[[#This Row],[CLM $ Collected ]]/'[2]1.) CLM Reference'!$B$4</f>
        <v>3.8359572773570653E-3</v>
      </c>
      <c r="L231" s="170">
        <v>2599.46</v>
      </c>
      <c r="M231" s="169">
        <f>[2]!Table3[[#This Row],[Incentive Disbursements]]/'[2]1.) CLM Reference'!$B$5</f>
        <v>2.3846573827408083E-4</v>
      </c>
      <c r="N231" s="169" t="str">
        <f t="shared" si="9"/>
        <v>NO</v>
      </c>
      <c r="O231" s="168">
        <v>63977.825799999999</v>
      </c>
      <c r="P231" s="171">
        <f>[2]!Table3[[#This Row],[CLM $ Collected ]]/'[2]1.) CLM Reference'!$B$4</f>
        <v>3.8359572773570653E-3</v>
      </c>
      <c r="Q231" s="170">
        <v>1407</v>
      </c>
      <c r="R231" s="172">
        <f>[2]!Table3[[#This Row],[Incentive Disbursements]]/'[2]1.) CLM Reference'!$B$5</f>
        <v>2.3846573827408083E-4</v>
      </c>
      <c r="S231" t="str">
        <f t="shared" si="10"/>
        <v>NO</v>
      </c>
    </row>
    <row r="232" spans="1:19" ht="15.75" thickBot="1" x14ac:dyDescent="0.3">
      <c r="A232" s="163" t="s">
        <v>2113</v>
      </c>
      <c r="B232" s="16" t="s">
        <v>2083</v>
      </c>
      <c r="C232" s="164" t="s">
        <v>1774</v>
      </c>
      <c r="D232" s="165">
        <f>[2]!Table3[[#This Row],[Residential CLM $ Collected]]+[2]!Table3[[#This Row],[C&amp;I CLM $ Collected]]</f>
        <v>0</v>
      </c>
      <c r="E232" s="166">
        <f>[2]!Table3[[#This Row],[CLM $ Collected ]]/'[2]1.) CLM Reference'!$B$4</f>
        <v>0</v>
      </c>
      <c r="F232" s="167">
        <f>[2]!Table3[[#This Row],[Residential Incentive Disbursements]]+[2]!Table3[[#This Row],[C&amp;I Incentive Disbursements]]</f>
        <v>4781.9799999999996</v>
      </c>
      <c r="G232" s="166">
        <f>[2]!Table3[[#This Row],[Incentive Disbursements]]/'[2]1.) CLM Reference'!$B$5</f>
        <v>2.8462492851841496E-4</v>
      </c>
      <c r="H232" s="166" t="str">
        <f>IF(([2]!Table3[[#This Row],[Incentive Disbursements]]&gt;=0.5*[2]!Table3[[#This Row],[CLM $ Collected ]]),"YES",IF([2]!Table3[[#This Row],[Incentive Disbursements]]&lt;=1, "N/A", "NO"))</f>
        <v>YES</v>
      </c>
      <c r="I232" s="166" t="str">
        <f t="shared" si="11"/>
        <v>N/A</v>
      </c>
      <c r="J232" s="168">
        <v>0</v>
      </c>
      <c r="K232" s="169">
        <f>[2]!Table3[[#This Row],[CLM $ Collected ]]/'[2]1.) CLM Reference'!$B$4</f>
        <v>0</v>
      </c>
      <c r="L232" s="170">
        <v>26.98</v>
      </c>
      <c r="M232" s="169">
        <f>[2]!Table3[[#This Row],[Incentive Disbursements]]/'[2]1.) CLM Reference'!$B$5</f>
        <v>2.8462492851841496E-4</v>
      </c>
      <c r="N232" s="169" t="str">
        <f t="shared" si="9"/>
        <v>N/A</v>
      </c>
      <c r="O232" s="168">
        <v>0</v>
      </c>
      <c r="P232" s="171">
        <f>[2]!Table3[[#This Row],[CLM $ Collected ]]/'[2]1.) CLM Reference'!$B$4</f>
        <v>0</v>
      </c>
      <c r="Q232" s="170">
        <v>4755</v>
      </c>
      <c r="R232" s="172">
        <f>[2]!Table3[[#This Row],[Incentive Disbursements]]/'[2]1.) CLM Reference'!$B$5</f>
        <v>2.8462492851841496E-4</v>
      </c>
      <c r="S232" t="str">
        <f t="shared" si="10"/>
        <v>N/A</v>
      </c>
    </row>
    <row r="233" spans="1:19" ht="15.75" thickBot="1" x14ac:dyDescent="0.3">
      <c r="A233" s="163" t="s">
        <v>2113</v>
      </c>
      <c r="B233" s="16" t="s">
        <v>2084</v>
      </c>
      <c r="C233" s="164" t="s">
        <v>1792</v>
      </c>
      <c r="D233" s="165">
        <f>[2]!Table3[[#This Row],[Residential CLM $ Collected]]+[2]!Table3[[#This Row],[C&amp;I CLM $ Collected]]</f>
        <v>43050.957000000002</v>
      </c>
      <c r="E233" s="166">
        <f>[2]!Table3[[#This Row],[CLM $ Collected ]]/'[2]1.) CLM Reference'!$B$4</f>
        <v>1.4793831863084369E-3</v>
      </c>
      <c r="F233" s="167">
        <f>[2]!Table3[[#This Row],[Residential Incentive Disbursements]]+[2]!Table3[[#This Row],[C&amp;I Incentive Disbursements]]</f>
        <v>0</v>
      </c>
      <c r="G233" s="166">
        <f>[2]!Table3[[#This Row],[Incentive Disbursements]]/'[2]1.) CLM Reference'!$B$5</f>
        <v>0</v>
      </c>
      <c r="H233" s="166" t="str">
        <f>IF(([2]!Table3[[#This Row],[Incentive Disbursements]]&gt;=0.5*[2]!Table3[[#This Row],[CLM $ Collected ]]),"YES",IF([2]!Table3[[#This Row],[Incentive Disbursements]]&lt;=1, "N/A", "NO"))</f>
        <v>N/A</v>
      </c>
      <c r="I233" s="166" t="str">
        <f t="shared" si="11"/>
        <v>NO</v>
      </c>
      <c r="J233" s="168">
        <v>14835.8009</v>
      </c>
      <c r="K233" s="169">
        <f>[2]!Table3[[#This Row],[CLM $ Collected ]]/'[2]1.) CLM Reference'!$B$4</f>
        <v>1.4793831863084369E-3</v>
      </c>
      <c r="L233" s="170">
        <v>0</v>
      </c>
      <c r="M233" s="169">
        <f>[2]!Table3[[#This Row],[Incentive Disbursements]]/'[2]1.) CLM Reference'!$B$5</f>
        <v>0</v>
      </c>
      <c r="N233" s="169" t="str">
        <f t="shared" si="9"/>
        <v>NO</v>
      </c>
      <c r="O233" s="168">
        <v>28215.1561</v>
      </c>
      <c r="P233" s="171">
        <f>[2]!Table3[[#This Row],[CLM $ Collected ]]/'[2]1.) CLM Reference'!$B$4</f>
        <v>1.4793831863084369E-3</v>
      </c>
      <c r="Q233" s="170">
        <v>0</v>
      </c>
      <c r="R233" s="172">
        <f>[2]!Table3[[#This Row],[Incentive Disbursements]]/'[2]1.) CLM Reference'!$B$5</f>
        <v>0</v>
      </c>
      <c r="S233" t="str">
        <f t="shared" si="10"/>
        <v>NO</v>
      </c>
    </row>
    <row r="234" spans="1:19" ht="15.75" thickBot="1" x14ac:dyDescent="0.3">
      <c r="A234" s="163" t="s">
        <v>2114</v>
      </c>
      <c r="B234" s="16" t="s">
        <v>2084</v>
      </c>
      <c r="C234" s="164" t="s">
        <v>1774</v>
      </c>
      <c r="D234" s="165">
        <f>[2]!Table3[[#This Row],[Residential CLM $ Collected]]+[2]!Table3[[#This Row],[C&amp;I CLM $ Collected]]</f>
        <v>65092.286600000007</v>
      </c>
      <c r="E234" s="166">
        <f>[2]!Table3[[#This Row],[CLM $ Collected ]]/'[2]1.) CLM Reference'!$B$4</f>
        <v>2.2368012482140635E-3</v>
      </c>
      <c r="F234" s="167">
        <f>[2]!Table3[[#This Row],[Residential Incentive Disbursements]]+[2]!Table3[[#This Row],[C&amp;I Incentive Disbursements]]</f>
        <v>49701.1</v>
      </c>
      <c r="G234" s="166">
        <f>[2]!Table3[[#This Row],[Incentive Disbursements]]/'[2]1.) CLM Reference'!$B$5</f>
        <v>2.958224843012015E-3</v>
      </c>
      <c r="H234" s="166" t="str">
        <f>IF(([2]!Table3[[#This Row],[Incentive Disbursements]]&gt;=0.5*[2]!Table3[[#This Row],[CLM $ Collected ]]),"YES",IF([2]!Table3[[#This Row],[Incentive Disbursements]]&lt;=1, "N/A", "NO"))</f>
        <v>YES</v>
      </c>
      <c r="I234" s="166" t="str">
        <f t="shared" si="11"/>
        <v>YES</v>
      </c>
      <c r="J234" s="168">
        <v>31597.2291</v>
      </c>
      <c r="K234" s="169">
        <f>[2]!Table3[[#This Row],[CLM $ Collected ]]/'[2]1.) CLM Reference'!$B$4</f>
        <v>2.2368012482140635E-3</v>
      </c>
      <c r="L234" s="170">
        <v>3747.81</v>
      </c>
      <c r="M234" s="169">
        <f>[2]!Table3[[#This Row],[Incentive Disbursements]]/'[2]1.) CLM Reference'!$B$5</f>
        <v>2.958224843012015E-3</v>
      </c>
      <c r="N234" s="169" t="str">
        <f t="shared" si="9"/>
        <v>YES</v>
      </c>
      <c r="O234" s="168">
        <v>33495.057500000003</v>
      </c>
      <c r="P234" s="171">
        <f>[2]!Table3[[#This Row],[CLM $ Collected ]]/'[2]1.) CLM Reference'!$B$4</f>
        <v>2.2368012482140635E-3</v>
      </c>
      <c r="Q234" s="170">
        <v>45953.29</v>
      </c>
      <c r="R234" s="172">
        <f>[2]!Table3[[#This Row],[Incentive Disbursements]]/'[2]1.) CLM Reference'!$B$5</f>
        <v>2.958224843012015E-3</v>
      </c>
      <c r="S234" t="str">
        <f t="shared" si="10"/>
        <v>YES</v>
      </c>
    </row>
    <row r="235" spans="1:19" ht="15.75" thickBot="1" x14ac:dyDescent="0.3">
      <c r="A235" s="163" t="s">
        <v>2115</v>
      </c>
      <c r="B235" s="16" t="s">
        <v>2116</v>
      </c>
      <c r="C235" s="164" t="s">
        <v>1792</v>
      </c>
      <c r="D235" s="165">
        <f>[2]!Table3[[#This Row],[Residential CLM $ Collected]]+[2]!Table3[[#This Row],[C&amp;I CLM $ Collected]]</f>
        <v>27.602499999999999</v>
      </c>
      <c r="E235" s="166">
        <f>[2]!Table3[[#This Row],[CLM $ Collected ]]/'[2]1.) CLM Reference'!$B$4</f>
        <v>9.4851955091448089E-7</v>
      </c>
      <c r="F235" s="167">
        <f>[2]!Table3[[#This Row],[Residential Incentive Disbursements]]+[2]!Table3[[#This Row],[C&amp;I Incentive Disbursements]]</f>
        <v>0</v>
      </c>
      <c r="G235" s="166">
        <f>[2]!Table3[[#This Row],[Incentive Disbursements]]/'[2]1.) CLM Reference'!$B$5</f>
        <v>0</v>
      </c>
      <c r="H235" s="166" t="str">
        <f>IF(([2]!Table3[[#This Row],[Incentive Disbursements]]&gt;=0.5*[2]!Table3[[#This Row],[CLM $ Collected ]]),"YES",IF([2]!Table3[[#This Row],[Incentive Disbursements]]&lt;=1, "N/A", "NO"))</f>
        <v>N/A</v>
      </c>
      <c r="I235" s="166" t="str">
        <f t="shared" si="11"/>
        <v>N/A</v>
      </c>
      <c r="J235" s="168">
        <v>0</v>
      </c>
      <c r="K235" s="169">
        <f>[2]!Table3[[#This Row],[CLM $ Collected ]]/'[2]1.) CLM Reference'!$B$4</f>
        <v>9.4851955091448089E-7</v>
      </c>
      <c r="L235" s="170">
        <v>0</v>
      </c>
      <c r="M235" s="169">
        <f>[2]!Table3[[#This Row],[Incentive Disbursements]]/'[2]1.) CLM Reference'!$B$5</f>
        <v>0</v>
      </c>
      <c r="N235" s="169" t="str">
        <f t="shared" si="9"/>
        <v>N/A</v>
      </c>
      <c r="O235" s="168">
        <v>27.602499999999999</v>
      </c>
      <c r="P235" s="171">
        <f>[2]!Table3[[#This Row],[CLM $ Collected ]]/'[2]1.) CLM Reference'!$B$4</f>
        <v>9.4851955091448089E-7</v>
      </c>
      <c r="Q235" s="170">
        <v>0</v>
      </c>
      <c r="R235" s="172">
        <f>[2]!Table3[[#This Row],[Incentive Disbursements]]/'[2]1.) CLM Reference'!$B$5</f>
        <v>0</v>
      </c>
      <c r="S235" t="str">
        <f t="shared" si="10"/>
        <v>N/A</v>
      </c>
    </row>
    <row r="236" spans="1:19" ht="15.75" thickBot="1" x14ac:dyDescent="0.3">
      <c r="A236" s="163" t="s">
        <v>2115</v>
      </c>
      <c r="B236" s="16" t="s">
        <v>2083</v>
      </c>
      <c r="C236" s="164" t="s">
        <v>1774</v>
      </c>
      <c r="D236" s="165">
        <f>[2]!Table3[[#This Row],[Residential CLM $ Collected]]+[2]!Table3[[#This Row],[C&amp;I CLM $ Collected]]</f>
        <v>0</v>
      </c>
      <c r="E236" s="166">
        <f>[2]!Table3[[#This Row],[CLM $ Collected ]]/'[2]1.) CLM Reference'!$B$4</f>
        <v>0</v>
      </c>
      <c r="F236" s="167">
        <f>[2]!Table3[[#This Row],[Residential Incentive Disbursements]]+[2]!Table3[[#This Row],[C&amp;I Incentive Disbursements]]</f>
        <v>33023.97</v>
      </c>
      <c r="G236" s="166">
        <f>[2]!Table3[[#This Row],[Incentive Disbursements]]/'[2]1.) CLM Reference'!$B$5</f>
        <v>1.9655969076918518E-3</v>
      </c>
      <c r="H236" s="166" t="str">
        <f>IF(([2]!Table3[[#This Row],[Incentive Disbursements]]&gt;=0.5*[2]!Table3[[#This Row],[CLM $ Collected ]]),"YES",IF([2]!Table3[[#This Row],[Incentive Disbursements]]&lt;=1, "N/A", "NO"))</f>
        <v>YES</v>
      </c>
      <c r="I236" s="166" t="str">
        <f t="shared" si="11"/>
        <v>N/A</v>
      </c>
      <c r="J236" s="168">
        <v>0</v>
      </c>
      <c r="K236" s="169">
        <f>[2]!Table3[[#This Row],[CLM $ Collected ]]/'[2]1.) CLM Reference'!$B$4</f>
        <v>0</v>
      </c>
      <c r="L236" s="170">
        <v>10400.34</v>
      </c>
      <c r="M236" s="169">
        <f>[2]!Table3[[#This Row],[Incentive Disbursements]]/'[2]1.) CLM Reference'!$B$5</f>
        <v>1.9655969076918518E-3</v>
      </c>
      <c r="N236" s="169" t="str">
        <f t="shared" si="9"/>
        <v>N/A</v>
      </c>
      <c r="O236" s="168">
        <v>0</v>
      </c>
      <c r="P236" s="171">
        <f>[2]!Table3[[#This Row],[CLM $ Collected ]]/'[2]1.) CLM Reference'!$B$4</f>
        <v>0</v>
      </c>
      <c r="Q236" s="170">
        <v>22623.63</v>
      </c>
      <c r="R236" s="172">
        <f>[2]!Table3[[#This Row],[Incentive Disbursements]]/'[2]1.) CLM Reference'!$B$5</f>
        <v>1.9655969076918518E-3</v>
      </c>
      <c r="S236" t="str">
        <f t="shared" si="10"/>
        <v>N/A</v>
      </c>
    </row>
    <row r="237" spans="1:19" ht="15.75" thickBot="1" x14ac:dyDescent="0.3">
      <c r="A237" s="163" t="s">
        <v>2115</v>
      </c>
      <c r="B237" s="16" t="s">
        <v>2084</v>
      </c>
      <c r="C237" s="164" t="s">
        <v>1792</v>
      </c>
      <c r="D237" s="165">
        <f>[2]!Table3[[#This Row],[Residential CLM $ Collected]]+[2]!Table3[[#This Row],[C&amp;I CLM $ Collected]]</f>
        <v>87668.701799999893</v>
      </c>
      <c r="E237" s="166">
        <f>[2]!Table3[[#This Row],[CLM $ Collected ]]/'[2]1.) CLM Reference'!$B$4</f>
        <v>3.0126067443380653E-3</v>
      </c>
      <c r="F237" s="167">
        <f>[2]!Table3[[#This Row],[Residential Incentive Disbursements]]+[2]!Table3[[#This Row],[C&amp;I Incentive Disbursements]]</f>
        <v>0</v>
      </c>
      <c r="G237" s="166">
        <f>[2]!Table3[[#This Row],[Incentive Disbursements]]/'[2]1.) CLM Reference'!$B$5</f>
        <v>0</v>
      </c>
      <c r="H237" s="166" t="str">
        <f>IF(([2]!Table3[[#This Row],[Incentive Disbursements]]&gt;=0.5*[2]!Table3[[#This Row],[CLM $ Collected ]]),"YES",IF([2]!Table3[[#This Row],[Incentive Disbursements]]&lt;=1, "N/A", "NO"))</f>
        <v>N/A</v>
      </c>
      <c r="I237" s="166" t="str">
        <f t="shared" si="11"/>
        <v>NO</v>
      </c>
      <c r="J237" s="168">
        <v>53392.115599999903</v>
      </c>
      <c r="K237" s="169">
        <f>[2]!Table3[[#This Row],[CLM $ Collected ]]/'[2]1.) CLM Reference'!$B$4</f>
        <v>3.0126067443380653E-3</v>
      </c>
      <c r="L237" s="170">
        <v>0</v>
      </c>
      <c r="M237" s="169">
        <f>[2]!Table3[[#This Row],[Incentive Disbursements]]/'[2]1.) CLM Reference'!$B$5</f>
        <v>0</v>
      </c>
      <c r="N237" s="169" t="str">
        <f t="shared" si="9"/>
        <v>NO</v>
      </c>
      <c r="O237" s="168">
        <v>34276.586199999998</v>
      </c>
      <c r="P237" s="171">
        <f>[2]!Table3[[#This Row],[CLM $ Collected ]]/'[2]1.) CLM Reference'!$B$4</f>
        <v>3.0126067443380653E-3</v>
      </c>
      <c r="Q237" s="170">
        <v>0</v>
      </c>
      <c r="R237" s="172">
        <f>[2]!Table3[[#This Row],[Incentive Disbursements]]/'[2]1.) CLM Reference'!$B$5</f>
        <v>0</v>
      </c>
      <c r="S237" t="str">
        <f t="shared" si="10"/>
        <v>NO</v>
      </c>
    </row>
    <row r="238" spans="1:19" ht="15.75" thickBot="1" x14ac:dyDescent="0.3">
      <c r="A238" s="163" t="s">
        <v>2117</v>
      </c>
      <c r="B238" s="16" t="s">
        <v>2083</v>
      </c>
      <c r="C238" s="164" t="s">
        <v>1774</v>
      </c>
      <c r="D238" s="165">
        <f>[2]!Table3[[#This Row],[Residential CLM $ Collected]]+[2]!Table3[[#This Row],[C&amp;I CLM $ Collected]]</f>
        <v>0</v>
      </c>
      <c r="E238" s="166">
        <f>[2]!Table3[[#This Row],[CLM $ Collected ]]/'[2]1.) CLM Reference'!$B$4</f>
        <v>0</v>
      </c>
      <c r="F238" s="167">
        <f>[2]!Table3[[#This Row],[Residential Incentive Disbursements]]+[2]!Table3[[#This Row],[C&amp;I Incentive Disbursements]]</f>
        <v>18440.37</v>
      </c>
      <c r="G238" s="166">
        <f>[2]!Table3[[#This Row],[Incentive Disbursements]]/'[2]1.) CLM Reference'!$B$5</f>
        <v>1.0975765254357241E-3</v>
      </c>
      <c r="H238" s="166" t="str">
        <f>IF(([2]!Table3[[#This Row],[Incentive Disbursements]]&gt;=0.5*[2]!Table3[[#This Row],[CLM $ Collected ]]),"YES",IF([2]!Table3[[#This Row],[Incentive Disbursements]]&lt;=1, "N/A", "NO"))</f>
        <v>YES</v>
      </c>
      <c r="I238" s="166" t="str">
        <f t="shared" si="11"/>
        <v>N/A</v>
      </c>
      <c r="J238" s="168">
        <v>0</v>
      </c>
      <c r="K238" s="169">
        <f>[2]!Table3[[#This Row],[CLM $ Collected ]]/'[2]1.) CLM Reference'!$B$4</f>
        <v>0</v>
      </c>
      <c r="L238" s="170">
        <v>6815.37</v>
      </c>
      <c r="M238" s="169">
        <f>[2]!Table3[[#This Row],[Incentive Disbursements]]/'[2]1.) CLM Reference'!$B$5</f>
        <v>1.0975765254357241E-3</v>
      </c>
      <c r="N238" s="169" t="str">
        <f t="shared" si="9"/>
        <v>N/A</v>
      </c>
      <c r="O238" s="168">
        <v>0</v>
      </c>
      <c r="P238" s="171">
        <f>[2]!Table3[[#This Row],[CLM $ Collected ]]/'[2]1.) CLM Reference'!$B$4</f>
        <v>0</v>
      </c>
      <c r="Q238" s="170">
        <v>11625</v>
      </c>
      <c r="R238" s="172">
        <f>[2]!Table3[[#This Row],[Incentive Disbursements]]/'[2]1.) CLM Reference'!$B$5</f>
        <v>1.0975765254357241E-3</v>
      </c>
      <c r="S238" t="str">
        <f t="shared" si="10"/>
        <v>N/A</v>
      </c>
    </row>
    <row r="239" spans="1:19" ht="15.75" thickBot="1" x14ac:dyDescent="0.3">
      <c r="A239" s="163" t="s">
        <v>2117</v>
      </c>
      <c r="B239" s="16" t="s">
        <v>2084</v>
      </c>
      <c r="C239" s="164" t="s">
        <v>1792</v>
      </c>
      <c r="D239" s="165">
        <f>[2]!Table3[[#This Row],[Residential CLM $ Collected]]+[2]!Table3[[#This Row],[C&amp;I CLM $ Collected]]</f>
        <v>90482.525799999901</v>
      </c>
      <c r="E239" s="166">
        <f>[2]!Table3[[#This Row],[CLM $ Collected ]]/'[2]1.) CLM Reference'!$B$4</f>
        <v>3.1092996916012622E-3</v>
      </c>
      <c r="F239" s="167">
        <f>[2]!Table3[[#This Row],[Residential Incentive Disbursements]]+[2]!Table3[[#This Row],[C&amp;I Incentive Disbursements]]</f>
        <v>0</v>
      </c>
      <c r="G239" s="166">
        <f>[2]!Table3[[#This Row],[Incentive Disbursements]]/'[2]1.) CLM Reference'!$B$5</f>
        <v>0</v>
      </c>
      <c r="H239" s="166" t="str">
        <f>IF(([2]!Table3[[#This Row],[Incentive Disbursements]]&gt;=0.5*[2]!Table3[[#This Row],[CLM $ Collected ]]),"YES",IF([2]!Table3[[#This Row],[Incentive Disbursements]]&lt;=1, "N/A", "NO"))</f>
        <v>N/A</v>
      </c>
      <c r="I239" s="166" t="str">
        <f t="shared" si="11"/>
        <v>NO</v>
      </c>
      <c r="J239" s="168">
        <v>54491.1928999999</v>
      </c>
      <c r="K239" s="169">
        <f>[2]!Table3[[#This Row],[CLM $ Collected ]]/'[2]1.) CLM Reference'!$B$4</f>
        <v>3.1092996916012622E-3</v>
      </c>
      <c r="L239" s="170">
        <v>0</v>
      </c>
      <c r="M239" s="169">
        <f>[2]!Table3[[#This Row],[Incentive Disbursements]]/'[2]1.) CLM Reference'!$B$5</f>
        <v>0</v>
      </c>
      <c r="N239" s="169" t="str">
        <f t="shared" si="9"/>
        <v>NO</v>
      </c>
      <c r="O239" s="168">
        <v>35991.332900000001</v>
      </c>
      <c r="P239" s="171">
        <f>[2]!Table3[[#This Row],[CLM $ Collected ]]/'[2]1.) CLM Reference'!$B$4</f>
        <v>3.1092996916012622E-3</v>
      </c>
      <c r="Q239" s="170">
        <v>0</v>
      </c>
      <c r="R239" s="172">
        <f>[2]!Table3[[#This Row],[Incentive Disbursements]]/'[2]1.) CLM Reference'!$B$5</f>
        <v>0</v>
      </c>
      <c r="S239" t="str">
        <f t="shared" si="10"/>
        <v>NO</v>
      </c>
    </row>
    <row r="240" spans="1:19" ht="15.75" thickBot="1" x14ac:dyDescent="0.3">
      <c r="A240" s="163" t="s">
        <v>2118</v>
      </c>
      <c r="B240" s="16" t="s">
        <v>2106</v>
      </c>
      <c r="C240" s="164" t="s">
        <v>1792</v>
      </c>
      <c r="D240" s="165">
        <f>[2]!Table3[[#This Row],[Residential CLM $ Collected]]+[2]!Table3[[#This Row],[C&amp;I CLM $ Collected]]</f>
        <v>682.77530000000002</v>
      </c>
      <c r="E240" s="166">
        <f>[2]!Table3[[#This Row],[CLM $ Collected ]]/'[2]1.) CLM Reference'!$B$4</f>
        <v>2.3462574800525313E-5</v>
      </c>
      <c r="F240" s="167">
        <f>[2]!Table3[[#This Row],[Residential Incentive Disbursements]]+[2]!Table3[[#This Row],[C&amp;I Incentive Disbursements]]</f>
        <v>0</v>
      </c>
      <c r="G240" s="166">
        <f>[2]!Table3[[#This Row],[Incentive Disbursements]]/'[2]1.) CLM Reference'!$B$5</f>
        <v>0</v>
      </c>
      <c r="H240" s="166" t="str">
        <f>IF(([2]!Table3[[#This Row],[Incentive Disbursements]]&gt;=0.5*[2]!Table3[[#This Row],[CLM $ Collected ]]),"YES",IF([2]!Table3[[#This Row],[Incentive Disbursements]]&lt;=1, "N/A", "NO"))</f>
        <v>N/A</v>
      </c>
      <c r="I240" s="166" t="str">
        <f t="shared" si="11"/>
        <v>NO</v>
      </c>
      <c r="J240" s="168">
        <v>231.15710000000001</v>
      </c>
      <c r="K240" s="169">
        <f>[2]!Table3[[#This Row],[CLM $ Collected ]]/'[2]1.) CLM Reference'!$B$4</f>
        <v>2.3462574800525313E-5</v>
      </c>
      <c r="L240" s="170">
        <v>0</v>
      </c>
      <c r="M240" s="169">
        <f>[2]!Table3[[#This Row],[Incentive Disbursements]]/'[2]1.) CLM Reference'!$B$5</f>
        <v>0</v>
      </c>
      <c r="N240" s="169" t="str">
        <f t="shared" si="9"/>
        <v>NO</v>
      </c>
      <c r="O240" s="168">
        <v>451.6182</v>
      </c>
      <c r="P240" s="171">
        <f>[2]!Table3[[#This Row],[CLM $ Collected ]]/'[2]1.) CLM Reference'!$B$4</f>
        <v>2.3462574800525313E-5</v>
      </c>
      <c r="Q240" s="170">
        <v>0</v>
      </c>
      <c r="R240" s="172">
        <f>[2]!Table3[[#This Row],[Incentive Disbursements]]/'[2]1.) CLM Reference'!$B$5</f>
        <v>0</v>
      </c>
      <c r="S240" t="str">
        <f t="shared" si="10"/>
        <v>NO</v>
      </c>
    </row>
    <row r="241" spans="1:19" ht="15.75" thickBot="1" x14ac:dyDescent="0.3">
      <c r="A241" s="163" t="s">
        <v>2118</v>
      </c>
      <c r="B241" s="16" t="s">
        <v>2083</v>
      </c>
      <c r="C241" s="164" t="s">
        <v>1774</v>
      </c>
      <c r="D241" s="165">
        <f>[2]!Table3[[#This Row],[Residential CLM $ Collected]]+[2]!Table3[[#This Row],[C&amp;I CLM $ Collected]]</f>
        <v>0</v>
      </c>
      <c r="E241" s="166">
        <f>[2]!Table3[[#This Row],[CLM $ Collected ]]/'[2]1.) CLM Reference'!$B$4</f>
        <v>0</v>
      </c>
      <c r="F241" s="167">
        <f>[2]!Table3[[#This Row],[Residential Incentive Disbursements]]+[2]!Table3[[#This Row],[C&amp;I Incentive Disbursements]]</f>
        <v>10257.39</v>
      </c>
      <c r="G241" s="166">
        <f>[2]!Table3[[#This Row],[Incentive Disbursements]]/'[2]1.) CLM Reference'!$B$5</f>
        <v>6.1052302509326782E-4</v>
      </c>
      <c r="H241" s="166" t="str">
        <f>IF(([2]!Table3[[#This Row],[Incentive Disbursements]]&gt;=0.5*[2]!Table3[[#This Row],[CLM $ Collected ]]),"YES",IF([2]!Table3[[#This Row],[Incentive Disbursements]]&lt;=1, "N/A", "NO"))</f>
        <v>YES</v>
      </c>
      <c r="I241" s="166" t="str">
        <f t="shared" si="11"/>
        <v>N/A</v>
      </c>
      <c r="J241" s="168">
        <v>0</v>
      </c>
      <c r="K241" s="169">
        <f>[2]!Table3[[#This Row],[CLM $ Collected ]]/'[2]1.) CLM Reference'!$B$4</f>
        <v>0</v>
      </c>
      <c r="L241" s="170">
        <v>7352.41</v>
      </c>
      <c r="M241" s="169">
        <f>[2]!Table3[[#This Row],[Incentive Disbursements]]/'[2]1.) CLM Reference'!$B$5</f>
        <v>6.1052302509326782E-4</v>
      </c>
      <c r="N241" s="169" t="str">
        <f t="shared" si="9"/>
        <v>N/A</v>
      </c>
      <c r="O241" s="168">
        <v>0</v>
      </c>
      <c r="P241" s="171">
        <f>[2]!Table3[[#This Row],[CLM $ Collected ]]/'[2]1.) CLM Reference'!$B$4</f>
        <v>0</v>
      </c>
      <c r="Q241" s="170">
        <v>2904.98</v>
      </c>
      <c r="R241" s="172">
        <f>[2]!Table3[[#This Row],[Incentive Disbursements]]/'[2]1.) CLM Reference'!$B$5</f>
        <v>6.1052302509326782E-4</v>
      </c>
      <c r="S241" t="str">
        <f t="shared" si="10"/>
        <v>N/A</v>
      </c>
    </row>
    <row r="242" spans="1:19" ht="15.75" thickBot="1" x14ac:dyDescent="0.3">
      <c r="A242" s="163" t="s">
        <v>2118</v>
      </c>
      <c r="B242" s="16" t="s">
        <v>2084</v>
      </c>
      <c r="C242" s="164" t="s">
        <v>1792</v>
      </c>
      <c r="D242" s="165">
        <f>[2]!Table3[[#This Row],[Residential CLM $ Collected]]+[2]!Table3[[#This Row],[C&amp;I CLM $ Collected]]</f>
        <v>86699.675800000099</v>
      </c>
      <c r="E242" s="166">
        <f>[2]!Table3[[#This Row],[CLM $ Collected ]]/'[2]1.) CLM Reference'!$B$4</f>
        <v>2.9793075828003688E-3</v>
      </c>
      <c r="F242" s="167">
        <f>[2]!Table3[[#This Row],[Residential Incentive Disbursements]]+[2]!Table3[[#This Row],[C&amp;I Incentive Disbursements]]</f>
        <v>0</v>
      </c>
      <c r="G242" s="166">
        <f>[2]!Table3[[#This Row],[Incentive Disbursements]]/'[2]1.) CLM Reference'!$B$5</f>
        <v>0</v>
      </c>
      <c r="H242" s="166" t="str">
        <f>IF(([2]!Table3[[#This Row],[Incentive Disbursements]]&gt;=0.5*[2]!Table3[[#This Row],[CLM $ Collected ]]),"YES",IF([2]!Table3[[#This Row],[Incentive Disbursements]]&lt;=1, "N/A", "NO"))</f>
        <v>N/A</v>
      </c>
      <c r="I242" s="166" t="str">
        <f t="shared" si="11"/>
        <v>NO</v>
      </c>
      <c r="J242" s="168">
        <v>64777.257400000097</v>
      </c>
      <c r="K242" s="169">
        <f>[2]!Table3[[#This Row],[CLM $ Collected ]]/'[2]1.) CLM Reference'!$B$4</f>
        <v>2.9793075828003688E-3</v>
      </c>
      <c r="L242" s="170">
        <v>0</v>
      </c>
      <c r="M242" s="169">
        <f>[2]!Table3[[#This Row],[Incentive Disbursements]]/'[2]1.) CLM Reference'!$B$5</f>
        <v>0</v>
      </c>
      <c r="N242" s="169" t="str">
        <f t="shared" si="9"/>
        <v>NO</v>
      </c>
      <c r="O242" s="168">
        <v>21922.418399999999</v>
      </c>
      <c r="P242" s="171">
        <f>[2]!Table3[[#This Row],[CLM $ Collected ]]/'[2]1.) CLM Reference'!$B$4</f>
        <v>2.9793075828003688E-3</v>
      </c>
      <c r="Q242" s="170">
        <v>0</v>
      </c>
      <c r="R242" s="172">
        <f>[2]!Table3[[#This Row],[Incentive Disbursements]]/'[2]1.) CLM Reference'!$B$5</f>
        <v>0</v>
      </c>
      <c r="S242" t="str">
        <f t="shared" si="10"/>
        <v>NO</v>
      </c>
    </row>
    <row r="243" spans="1:19" ht="15.75" thickBot="1" x14ac:dyDescent="0.3">
      <c r="A243" s="163" t="s">
        <v>2119</v>
      </c>
      <c r="B243" s="16" t="s">
        <v>2116</v>
      </c>
      <c r="C243" s="164" t="s">
        <v>1774</v>
      </c>
      <c r="D243" s="165">
        <f>[2]!Table3[[#This Row],[Residential CLM $ Collected]]+[2]!Table3[[#This Row],[C&amp;I CLM $ Collected]]</f>
        <v>67.625799999999998</v>
      </c>
      <c r="E243" s="166">
        <f>[2]!Table3[[#This Row],[CLM $ Collected ]]/'[2]1.) CLM Reference'!$B$4</f>
        <v>2.3238617315907073E-6</v>
      </c>
      <c r="F243" s="167">
        <f>[2]!Table3[[#This Row],[Residential Incentive Disbursements]]+[2]!Table3[[#This Row],[C&amp;I Incentive Disbursements]]</f>
        <v>0</v>
      </c>
      <c r="G243" s="166">
        <f>[2]!Table3[[#This Row],[Incentive Disbursements]]/'[2]1.) CLM Reference'!$B$5</f>
        <v>0</v>
      </c>
      <c r="H243" s="166" t="str">
        <f>IF(([2]!Table3[[#This Row],[Incentive Disbursements]]&gt;=0.5*[2]!Table3[[#This Row],[CLM $ Collected ]]),"YES",IF([2]!Table3[[#This Row],[Incentive Disbursements]]&lt;=1, "N/A", "NO"))</f>
        <v>N/A</v>
      </c>
      <c r="I243" s="166" t="str">
        <f t="shared" si="11"/>
        <v>N/A</v>
      </c>
      <c r="J243" s="168">
        <v>67.625799999999998</v>
      </c>
      <c r="K243" s="169">
        <f>[2]!Table3[[#This Row],[CLM $ Collected ]]/'[2]1.) CLM Reference'!$B$4</f>
        <v>2.3238617315907073E-6</v>
      </c>
      <c r="L243" s="170">
        <v>0</v>
      </c>
      <c r="M243" s="169">
        <f>[2]!Table3[[#This Row],[Incentive Disbursements]]/'[2]1.) CLM Reference'!$B$5</f>
        <v>0</v>
      </c>
      <c r="N243" s="169" t="str">
        <f t="shared" si="9"/>
        <v>N/A</v>
      </c>
      <c r="O243" s="168">
        <v>0</v>
      </c>
      <c r="P243" s="171">
        <f>[2]!Table3[[#This Row],[CLM $ Collected ]]/'[2]1.) CLM Reference'!$B$4</f>
        <v>2.3238617315907073E-6</v>
      </c>
      <c r="Q243" s="170">
        <v>0</v>
      </c>
      <c r="R243" s="172">
        <f>[2]!Table3[[#This Row],[Incentive Disbursements]]/'[2]1.) CLM Reference'!$B$5</f>
        <v>0</v>
      </c>
      <c r="S243" t="str">
        <f t="shared" si="10"/>
        <v>N/A</v>
      </c>
    </row>
    <row r="244" spans="1:19" ht="15.75" thickBot="1" x14ac:dyDescent="0.3">
      <c r="A244" s="163" t="s">
        <v>2119</v>
      </c>
      <c r="B244" s="16" t="s">
        <v>2084</v>
      </c>
      <c r="C244" s="164" t="s">
        <v>1774</v>
      </c>
      <c r="D244" s="165">
        <f>[2]!Table3[[#This Row],[Residential CLM $ Collected]]+[2]!Table3[[#This Row],[C&amp;I CLM $ Collected]]</f>
        <v>118628.3470000001</v>
      </c>
      <c r="E244" s="166">
        <f>[2]!Table3[[#This Row],[CLM $ Collected ]]/'[2]1.) CLM Reference'!$B$4</f>
        <v>4.0764896810856731E-3</v>
      </c>
      <c r="F244" s="167">
        <f>[2]!Table3[[#This Row],[Residential Incentive Disbursements]]+[2]!Table3[[#This Row],[C&amp;I Incentive Disbursements]]</f>
        <v>33793.160000000003</v>
      </c>
      <c r="G244" s="166">
        <f>[2]!Table3[[#This Row],[Incentive Disbursements]]/'[2]1.) CLM Reference'!$B$5</f>
        <v>2.0113793343785129E-3</v>
      </c>
      <c r="H244" s="166" t="str">
        <f>IF(([2]!Table3[[#This Row],[Incentive Disbursements]]&gt;=0.5*[2]!Table3[[#This Row],[CLM $ Collected ]]),"YES",IF([2]!Table3[[#This Row],[Incentive Disbursements]]&lt;=1, "N/A", "NO"))</f>
        <v>NO</v>
      </c>
      <c r="I244" s="166" t="str">
        <f t="shared" si="11"/>
        <v>NO</v>
      </c>
      <c r="J244" s="168">
        <v>92154.619600000093</v>
      </c>
      <c r="K244" s="169">
        <f>[2]!Table3[[#This Row],[CLM $ Collected ]]/'[2]1.) CLM Reference'!$B$4</f>
        <v>4.0764896810856731E-3</v>
      </c>
      <c r="L244" s="170">
        <v>25570.16</v>
      </c>
      <c r="M244" s="169">
        <f>[2]!Table3[[#This Row],[Incentive Disbursements]]/'[2]1.) CLM Reference'!$B$5</f>
        <v>2.0113793343785129E-3</v>
      </c>
      <c r="N244" s="169" t="str">
        <f t="shared" si="9"/>
        <v>NO</v>
      </c>
      <c r="O244" s="168">
        <v>26473.7274</v>
      </c>
      <c r="P244" s="171">
        <f>[2]!Table3[[#This Row],[CLM $ Collected ]]/'[2]1.) CLM Reference'!$B$4</f>
        <v>4.0764896810856731E-3</v>
      </c>
      <c r="Q244" s="170">
        <v>8223</v>
      </c>
      <c r="R244" s="172">
        <f>[2]!Table3[[#This Row],[Incentive Disbursements]]/'[2]1.) CLM Reference'!$B$5</f>
        <v>2.0113793343785129E-3</v>
      </c>
      <c r="S244" t="str">
        <f t="shared" si="10"/>
        <v>NO</v>
      </c>
    </row>
    <row r="245" spans="1:19" ht="15.75" thickBot="1" x14ac:dyDescent="0.3">
      <c r="A245" s="163" t="s">
        <v>2119</v>
      </c>
      <c r="B245" s="16" t="s">
        <v>2120</v>
      </c>
      <c r="C245" s="164" t="s">
        <v>1774</v>
      </c>
      <c r="D245" s="165">
        <f>[2]!Table3[[#This Row],[Residential CLM $ Collected]]+[2]!Table3[[#This Row],[C&amp;I CLM $ Collected]]</f>
        <v>529.9402</v>
      </c>
      <c r="E245" s="166">
        <f>[2]!Table3[[#This Row],[CLM $ Collected ]]/'[2]1.) CLM Reference'!$B$4</f>
        <v>1.8210620071208413E-5</v>
      </c>
      <c r="F245" s="167">
        <f>[2]!Table3[[#This Row],[Residential Incentive Disbursements]]+[2]!Table3[[#This Row],[C&amp;I Incentive Disbursements]]</f>
        <v>0</v>
      </c>
      <c r="G245" s="166">
        <f>[2]!Table3[[#This Row],[Incentive Disbursements]]/'[2]1.) CLM Reference'!$B$5</f>
        <v>0</v>
      </c>
      <c r="H245" s="166" t="str">
        <f>IF(([2]!Table3[[#This Row],[Incentive Disbursements]]&gt;=0.5*[2]!Table3[[#This Row],[CLM $ Collected ]]),"YES",IF([2]!Table3[[#This Row],[Incentive Disbursements]]&lt;=1, "N/A", "NO"))</f>
        <v>N/A</v>
      </c>
      <c r="I245" s="166" t="str">
        <f t="shared" si="11"/>
        <v>NO</v>
      </c>
      <c r="J245" s="168">
        <v>529.9402</v>
      </c>
      <c r="K245" s="169">
        <f>[2]!Table3[[#This Row],[CLM $ Collected ]]/'[2]1.) CLM Reference'!$B$4</f>
        <v>1.8210620071208413E-5</v>
      </c>
      <c r="L245" s="170">
        <v>0</v>
      </c>
      <c r="M245" s="169">
        <f>[2]!Table3[[#This Row],[Incentive Disbursements]]/'[2]1.) CLM Reference'!$B$5</f>
        <v>0</v>
      </c>
      <c r="N245" s="169" t="str">
        <f t="shared" si="9"/>
        <v>NO</v>
      </c>
      <c r="O245" s="168">
        <v>0</v>
      </c>
      <c r="P245" s="171">
        <f>[2]!Table3[[#This Row],[CLM $ Collected ]]/'[2]1.) CLM Reference'!$B$4</f>
        <v>1.8210620071208413E-5</v>
      </c>
      <c r="Q245" s="170">
        <v>0</v>
      </c>
      <c r="R245" s="172">
        <f>[2]!Table3[[#This Row],[Incentive Disbursements]]/'[2]1.) CLM Reference'!$B$5</f>
        <v>0</v>
      </c>
      <c r="S245" t="str">
        <f t="shared" si="10"/>
        <v>NO</v>
      </c>
    </row>
    <row r="246" spans="1:19" ht="15.75" thickBot="1" x14ac:dyDescent="0.3">
      <c r="A246" s="163" t="s">
        <v>2121</v>
      </c>
      <c r="B246" s="16" t="s">
        <v>2116</v>
      </c>
      <c r="C246" s="164" t="s">
        <v>1792</v>
      </c>
      <c r="D246" s="165">
        <f>[2]!Table3[[#This Row],[Residential CLM $ Collected]]+[2]!Table3[[#This Row],[C&amp;I CLM $ Collected]]</f>
        <v>258.6438</v>
      </c>
      <c r="E246" s="166">
        <f>[2]!Table3[[#This Row],[CLM $ Collected ]]/'[2]1.) CLM Reference'!$B$4</f>
        <v>8.8879159866973938E-6</v>
      </c>
      <c r="F246" s="167">
        <f>[2]!Table3[[#This Row],[Residential Incentive Disbursements]]+[2]!Table3[[#This Row],[C&amp;I Incentive Disbursements]]</f>
        <v>0</v>
      </c>
      <c r="G246" s="166">
        <f>[2]!Table3[[#This Row],[Incentive Disbursements]]/'[2]1.) CLM Reference'!$B$5</f>
        <v>0</v>
      </c>
      <c r="H246" s="166" t="str">
        <f>IF(([2]!Table3[[#This Row],[Incentive Disbursements]]&gt;=0.5*[2]!Table3[[#This Row],[CLM $ Collected ]]),"YES",IF([2]!Table3[[#This Row],[Incentive Disbursements]]&lt;=1, "N/A", "NO"))</f>
        <v>N/A</v>
      </c>
      <c r="I246" s="166" t="str">
        <f t="shared" si="11"/>
        <v>NO</v>
      </c>
      <c r="J246" s="168">
        <v>0</v>
      </c>
      <c r="K246" s="169">
        <f>[2]!Table3[[#This Row],[CLM $ Collected ]]/'[2]1.) CLM Reference'!$B$4</f>
        <v>8.8879159866973938E-6</v>
      </c>
      <c r="L246" s="170">
        <v>0</v>
      </c>
      <c r="M246" s="169">
        <f>[2]!Table3[[#This Row],[Incentive Disbursements]]/'[2]1.) CLM Reference'!$B$5</f>
        <v>0</v>
      </c>
      <c r="N246" s="169" t="str">
        <f t="shared" si="9"/>
        <v>NO</v>
      </c>
      <c r="O246" s="168">
        <v>258.6438</v>
      </c>
      <c r="P246" s="171">
        <f>[2]!Table3[[#This Row],[CLM $ Collected ]]/'[2]1.) CLM Reference'!$B$4</f>
        <v>8.8879159866973938E-6</v>
      </c>
      <c r="Q246" s="170">
        <v>0</v>
      </c>
      <c r="R246" s="172">
        <f>[2]!Table3[[#This Row],[Incentive Disbursements]]/'[2]1.) CLM Reference'!$B$5</f>
        <v>0</v>
      </c>
      <c r="S246" t="str">
        <f t="shared" si="10"/>
        <v>NO</v>
      </c>
    </row>
    <row r="247" spans="1:19" ht="15.75" thickBot="1" x14ac:dyDescent="0.3">
      <c r="A247" s="163" t="s">
        <v>2121</v>
      </c>
      <c r="B247" s="16" t="s">
        <v>2083</v>
      </c>
      <c r="C247" s="164" t="s">
        <v>1774</v>
      </c>
      <c r="D247" s="165">
        <f>[2]!Table3[[#This Row],[Residential CLM $ Collected]]+[2]!Table3[[#This Row],[C&amp;I CLM $ Collected]]</f>
        <v>0</v>
      </c>
      <c r="E247" s="166">
        <f>[2]!Table3[[#This Row],[CLM $ Collected ]]/'[2]1.) CLM Reference'!$B$4</f>
        <v>0</v>
      </c>
      <c r="F247" s="167">
        <f>[2]!Table3[[#This Row],[Residential Incentive Disbursements]]+[2]!Table3[[#This Row],[C&amp;I Incentive Disbursements]]</f>
        <v>24238.39</v>
      </c>
      <c r="G247" s="166">
        <f>[2]!Table3[[#This Row],[Incentive Disbursements]]/'[2]1.) CLM Reference'!$B$5</f>
        <v>1.4426764689838654E-3</v>
      </c>
      <c r="H247" s="166" t="str">
        <f>IF(([2]!Table3[[#This Row],[Incentive Disbursements]]&gt;=0.5*[2]!Table3[[#This Row],[CLM $ Collected ]]),"YES",IF([2]!Table3[[#This Row],[Incentive Disbursements]]&lt;=1, "N/A", "NO"))</f>
        <v>YES</v>
      </c>
      <c r="I247" s="166" t="str">
        <f t="shared" si="11"/>
        <v>N/A</v>
      </c>
      <c r="J247" s="168">
        <v>0</v>
      </c>
      <c r="K247" s="169">
        <f>[2]!Table3[[#This Row],[CLM $ Collected ]]/'[2]1.) CLM Reference'!$B$4</f>
        <v>0</v>
      </c>
      <c r="L247" s="170">
        <v>14190.36</v>
      </c>
      <c r="M247" s="169">
        <f>[2]!Table3[[#This Row],[Incentive Disbursements]]/'[2]1.) CLM Reference'!$B$5</f>
        <v>1.4426764689838654E-3</v>
      </c>
      <c r="N247" s="169" t="str">
        <f t="shared" si="9"/>
        <v>N/A</v>
      </c>
      <c r="O247" s="168">
        <v>0</v>
      </c>
      <c r="P247" s="171">
        <f>[2]!Table3[[#This Row],[CLM $ Collected ]]/'[2]1.) CLM Reference'!$B$4</f>
        <v>0</v>
      </c>
      <c r="Q247" s="170">
        <v>10048.030000000001</v>
      </c>
      <c r="R247" s="172">
        <f>[2]!Table3[[#This Row],[Incentive Disbursements]]/'[2]1.) CLM Reference'!$B$5</f>
        <v>1.4426764689838654E-3</v>
      </c>
      <c r="S247" t="str">
        <f t="shared" si="10"/>
        <v>N/A</v>
      </c>
    </row>
    <row r="248" spans="1:19" ht="15.75" thickBot="1" x14ac:dyDescent="0.3">
      <c r="A248" s="163" t="s">
        <v>2121</v>
      </c>
      <c r="B248" s="16" t="s">
        <v>2084</v>
      </c>
      <c r="C248" s="164" t="s">
        <v>1792</v>
      </c>
      <c r="D248" s="165">
        <f>[2]!Table3[[#This Row],[Residential CLM $ Collected]]+[2]!Table3[[#This Row],[C&amp;I CLM $ Collected]]</f>
        <v>54462.847300000001</v>
      </c>
      <c r="E248" s="166">
        <f>[2]!Table3[[#This Row],[CLM $ Collected ]]/'[2]1.) CLM Reference'!$B$4</f>
        <v>1.8715361095016738E-3</v>
      </c>
      <c r="F248" s="167">
        <f>[2]!Table3[[#This Row],[Residential Incentive Disbursements]]+[2]!Table3[[#This Row],[C&amp;I Incentive Disbursements]]</f>
        <v>0</v>
      </c>
      <c r="G248" s="166">
        <f>[2]!Table3[[#This Row],[Incentive Disbursements]]/'[2]1.) CLM Reference'!$B$5</f>
        <v>0</v>
      </c>
      <c r="H248" s="166" t="str">
        <f>IF(([2]!Table3[[#This Row],[Incentive Disbursements]]&gt;=0.5*[2]!Table3[[#This Row],[CLM $ Collected ]]),"YES",IF([2]!Table3[[#This Row],[Incentive Disbursements]]&lt;=1, "N/A", "NO"))</f>
        <v>N/A</v>
      </c>
      <c r="I248" s="166" t="str">
        <f t="shared" si="11"/>
        <v>NO</v>
      </c>
      <c r="J248" s="168">
        <v>45179.0501</v>
      </c>
      <c r="K248" s="169">
        <f>[2]!Table3[[#This Row],[CLM $ Collected ]]/'[2]1.) CLM Reference'!$B$4</f>
        <v>1.8715361095016738E-3</v>
      </c>
      <c r="L248" s="170">
        <v>0</v>
      </c>
      <c r="M248" s="169">
        <f>[2]!Table3[[#This Row],[Incentive Disbursements]]/'[2]1.) CLM Reference'!$B$5</f>
        <v>0</v>
      </c>
      <c r="N248" s="169" t="str">
        <f t="shared" si="9"/>
        <v>NO</v>
      </c>
      <c r="O248" s="168">
        <v>9283.7972000000009</v>
      </c>
      <c r="P248" s="171">
        <f>[2]!Table3[[#This Row],[CLM $ Collected ]]/'[2]1.) CLM Reference'!$B$4</f>
        <v>1.8715361095016738E-3</v>
      </c>
      <c r="Q248" s="170">
        <v>0</v>
      </c>
      <c r="R248" s="172">
        <f>[2]!Table3[[#This Row],[Incentive Disbursements]]/'[2]1.) CLM Reference'!$B$5</f>
        <v>0</v>
      </c>
      <c r="S248" t="str">
        <f t="shared" si="10"/>
        <v>NO</v>
      </c>
    </row>
    <row r="249" spans="1:19" ht="15.75" thickBot="1" x14ac:dyDescent="0.3">
      <c r="A249" s="163" t="s">
        <v>2122</v>
      </c>
      <c r="B249" s="16" t="s">
        <v>2116</v>
      </c>
      <c r="C249" s="164" t="s">
        <v>1774</v>
      </c>
      <c r="D249" s="165">
        <f>[2]!Table3[[#This Row],[Residential CLM $ Collected]]+[2]!Table3[[#This Row],[C&amp;I CLM $ Collected]]</f>
        <v>588.71630000000005</v>
      </c>
      <c r="E249" s="166">
        <f>[2]!Table3[[#This Row],[CLM $ Collected ]]/'[2]1.) CLM Reference'!$B$4</f>
        <v>2.0230374802718407E-5</v>
      </c>
      <c r="F249" s="167">
        <f>[2]!Table3[[#This Row],[Residential Incentive Disbursements]]+[2]!Table3[[#This Row],[C&amp;I Incentive Disbursements]]</f>
        <v>0</v>
      </c>
      <c r="G249" s="166">
        <f>[2]!Table3[[#This Row],[Incentive Disbursements]]/'[2]1.) CLM Reference'!$B$5</f>
        <v>0</v>
      </c>
      <c r="H249" s="166" t="str">
        <f>IF(([2]!Table3[[#This Row],[Incentive Disbursements]]&gt;=0.5*[2]!Table3[[#This Row],[CLM $ Collected ]]),"YES",IF([2]!Table3[[#This Row],[Incentive Disbursements]]&lt;=1, "N/A", "NO"))</f>
        <v>N/A</v>
      </c>
      <c r="I249" s="166" t="str">
        <f t="shared" si="11"/>
        <v>NO</v>
      </c>
      <c r="J249" s="168">
        <v>588.71630000000005</v>
      </c>
      <c r="K249" s="169">
        <f>[2]!Table3[[#This Row],[CLM $ Collected ]]/'[2]1.) CLM Reference'!$B$4</f>
        <v>2.0230374802718407E-5</v>
      </c>
      <c r="L249" s="170">
        <v>0</v>
      </c>
      <c r="M249" s="169">
        <f>[2]!Table3[[#This Row],[Incentive Disbursements]]/'[2]1.) CLM Reference'!$B$5</f>
        <v>0</v>
      </c>
      <c r="N249" s="169" t="str">
        <f t="shared" si="9"/>
        <v>NO</v>
      </c>
      <c r="O249" s="168">
        <v>0</v>
      </c>
      <c r="P249" s="171">
        <f>[2]!Table3[[#This Row],[CLM $ Collected ]]/'[2]1.) CLM Reference'!$B$4</f>
        <v>2.0230374802718407E-5</v>
      </c>
      <c r="Q249" s="170">
        <v>0</v>
      </c>
      <c r="R249" s="172">
        <f>[2]!Table3[[#This Row],[Incentive Disbursements]]/'[2]1.) CLM Reference'!$B$5</f>
        <v>0</v>
      </c>
      <c r="S249" t="str">
        <f t="shared" si="10"/>
        <v>NO</v>
      </c>
    </row>
    <row r="250" spans="1:19" ht="15.75" thickBot="1" x14ac:dyDescent="0.3">
      <c r="A250" s="163" t="s">
        <v>2122</v>
      </c>
      <c r="B250" s="16" t="s">
        <v>2084</v>
      </c>
      <c r="C250" s="164" t="s">
        <v>1774</v>
      </c>
      <c r="D250" s="165">
        <f>[2]!Table3[[#This Row],[Residential CLM $ Collected]]+[2]!Table3[[#This Row],[C&amp;I CLM $ Collected]]</f>
        <v>47275.427100000001</v>
      </c>
      <c r="E250" s="166">
        <f>[2]!Table3[[#This Row],[CLM $ Collected ]]/'[2]1.) CLM Reference'!$B$4</f>
        <v>1.6245509240895672E-3</v>
      </c>
      <c r="F250" s="167">
        <f>[2]!Table3[[#This Row],[Residential Incentive Disbursements]]+[2]!Table3[[#This Row],[C&amp;I Incentive Disbursements]]</f>
        <v>17477.72</v>
      </c>
      <c r="G250" s="166">
        <f>[2]!Table3[[#This Row],[Incentive Disbursements]]/'[2]1.) CLM Reference'!$B$5</f>
        <v>1.0402792997178726E-3</v>
      </c>
      <c r="H250" s="166" t="str">
        <f>IF(([2]!Table3[[#This Row],[Incentive Disbursements]]&gt;=0.5*[2]!Table3[[#This Row],[CLM $ Collected ]]),"YES",IF([2]!Table3[[#This Row],[Incentive Disbursements]]&lt;=1, "N/A", "NO"))</f>
        <v>NO</v>
      </c>
      <c r="I250" s="166" t="str">
        <f t="shared" si="11"/>
        <v>NO</v>
      </c>
      <c r="J250" s="168">
        <v>40066.7255</v>
      </c>
      <c r="K250" s="169">
        <f>[2]!Table3[[#This Row],[CLM $ Collected ]]/'[2]1.) CLM Reference'!$B$4</f>
        <v>1.6245509240895672E-3</v>
      </c>
      <c r="L250" s="170">
        <v>16767.72</v>
      </c>
      <c r="M250" s="169">
        <f>[2]!Table3[[#This Row],[Incentive Disbursements]]/'[2]1.) CLM Reference'!$B$5</f>
        <v>1.0402792997178726E-3</v>
      </c>
      <c r="N250" s="169" t="str">
        <f t="shared" si="9"/>
        <v>NO</v>
      </c>
      <c r="O250" s="168">
        <v>7208.7016000000003</v>
      </c>
      <c r="P250" s="171">
        <f>[2]!Table3[[#This Row],[CLM $ Collected ]]/'[2]1.) CLM Reference'!$B$4</f>
        <v>1.6245509240895672E-3</v>
      </c>
      <c r="Q250" s="170">
        <v>710</v>
      </c>
      <c r="R250" s="172">
        <f>[2]!Table3[[#This Row],[Incentive Disbursements]]/'[2]1.) CLM Reference'!$B$5</f>
        <v>1.0402792997178726E-3</v>
      </c>
      <c r="S250" t="str">
        <f t="shared" si="10"/>
        <v>NO</v>
      </c>
    </row>
    <row r="251" spans="1:19" ht="15.75" thickBot="1" x14ac:dyDescent="0.3">
      <c r="A251" s="163" t="s">
        <v>2122</v>
      </c>
      <c r="B251" s="16" t="s">
        <v>2120</v>
      </c>
      <c r="C251" s="164" t="s">
        <v>1774</v>
      </c>
      <c r="D251" s="165">
        <f>[2]!Table3[[#This Row],[Residential CLM $ Collected]]+[2]!Table3[[#This Row],[C&amp;I CLM $ Collected]]</f>
        <v>8.3750999999999998</v>
      </c>
      <c r="E251" s="166">
        <f>[2]!Table3[[#This Row],[CLM $ Collected ]]/'[2]1.) CLM Reference'!$B$4</f>
        <v>2.8779806506163821E-7</v>
      </c>
      <c r="F251" s="167">
        <f>[2]!Table3[[#This Row],[Residential Incentive Disbursements]]+[2]!Table3[[#This Row],[C&amp;I Incentive Disbursements]]</f>
        <v>0</v>
      </c>
      <c r="G251" s="166">
        <f>[2]!Table3[[#This Row],[Incentive Disbursements]]/'[2]1.) CLM Reference'!$B$5</f>
        <v>0</v>
      </c>
      <c r="H251" s="166" t="str">
        <f>IF(([2]!Table3[[#This Row],[Incentive Disbursements]]&gt;=0.5*[2]!Table3[[#This Row],[CLM $ Collected ]]),"YES",IF([2]!Table3[[#This Row],[Incentive Disbursements]]&lt;=1, "N/A", "NO"))</f>
        <v>N/A</v>
      </c>
      <c r="I251" s="166" t="str">
        <f t="shared" si="11"/>
        <v>N/A</v>
      </c>
      <c r="J251" s="168">
        <v>8.3750999999999998</v>
      </c>
      <c r="K251" s="169">
        <f>[2]!Table3[[#This Row],[CLM $ Collected ]]/'[2]1.) CLM Reference'!$B$4</f>
        <v>2.8779806506163821E-7</v>
      </c>
      <c r="L251" s="170">
        <v>0</v>
      </c>
      <c r="M251" s="169">
        <f>[2]!Table3[[#This Row],[Incentive Disbursements]]/'[2]1.) CLM Reference'!$B$5</f>
        <v>0</v>
      </c>
      <c r="N251" s="169" t="str">
        <f t="shared" si="9"/>
        <v>N/A</v>
      </c>
      <c r="O251" s="168">
        <v>0</v>
      </c>
      <c r="P251" s="171">
        <f>[2]!Table3[[#This Row],[CLM $ Collected ]]/'[2]1.) CLM Reference'!$B$4</f>
        <v>2.8779806506163821E-7</v>
      </c>
      <c r="Q251" s="170">
        <v>0</v>
      </c>
      <c r="R251" s="172">
        <f>[2]!Table3[[#This Row],[Incentive Disbursements]]/'[2]1.) CLM Reference'!$B$5</f>
        <v>0</v>
      </c>
      <c r="S251" t="str">
        <f t="shared" si="10"/>
        <v>N/A</v>
      </c>
    </row>
    <row r="252" spans="1:19" ht="15.75" thickBot="1" x14ac:dyDescent="0.3">
      <c r="A252" s="163" t="s">
        <v>2122</v>
      </c>
      <c r="B252" s="16" t="s">
        <v>2099</v>
      </c>
      <c r="C252" s="164" t="s">
        <v>1774</v>
      </c>
      <c r="D252" s="165">
        <f>[2]!Table3[[#This Row],[Residential CLM $ Collected]]+[2]!Table3[[#This Row],[C&amp;I CLM $ Collected]]</f>
        <v>0</v>
      </c>
      <c r="E252" s="166">
        <f>[2]!Table3[[#This Row],[CLM $ Collected ]]/'[2]1.) CLM Reference'!$B$4</f>
        <v>0</v>
      </c>
      <c r="F252" s="167">
        <f>[2]!Table3[[#This Row],[Residential Incentive Disbursements]]+[2]!Table3[[#This Row],[C&amp;I Incentive Disbursements]]</f>
        <v>3171.78</v>
      </c>
      <c r="G252" s="166">
        <f>[2]!Table3[[#This Row],[Incentive Disbursements]]/'[2]1.) CLM Reference'!$B$5</f>
        <v>1.8878532653338959E-4</v>
      </c>
      <c r="H252" s="166" t="str">
        <f>IF(([2]!Table3[[#This Row],[Incentive Disbursements]]&gt;=0.5*[2]!Table3[[#This Row],[CLM $ Collected ]]),"YES",IF([2]!Table3[[#This Row],[Incentive Disbursements]]&lt;=1, "N/A", "NO"))</f>
        <v>YES</v>
      </c>
      <c r="I252" s="166" t="str">
        <f t="shared" si="11"/>
        <v>N/A</v>
      </c>
      <c r="J252" s="168">
        <v>0</v>
      </c>
      <c r="K252" s="169">
        <f>[2]!Table3[[#This Row],[CLM $ Collected ]]/'[2]1.) CLM Reference'!$B$4</f>
        <v>0</v>
      </c>
      <c r="L252" s="170">
        <v>3171.78</v>
      </c>
      <c r="M252" s="169">
        <f>[2]!Table3[[#This Row],[Incentive Disbursements]]/'[2]1.) CLM Reference'!$B$5</f>
        <v>1.8878532653338959E-4</v>
      </c>
      <c r="N252" s="169" t="str">
        <f t="shared" si="9"/>
        <v>N/A</v>
      </c>
      <c r="O252" s="168">
        <v>0</v>
      </c>
      <c r="P252" s="171">
        <f>[2]!Table3[[#This Row],[CLM $ Collected ]]/'[2]1.) CLM Reference'!$B$4</f>
        <v>0</v>
      </c>
      <c r="Q252" s="170">
        <v>0</v>
      </c>
      <c r="R252" s="172">
        <f>[2]!Table3[[#This Row],[Incentive Disbursements]]/'[2]1.) CLM Reference'!$B$5</f>
        <v>1.8878532653338959E-4</v>
      </c>
      <c r="S252" t="str">
        <f t="shared" si="10"/>
        <v>N/A</v>
      </c>
    </row>
    <row r="253" spans="1:19" ht="15.75" thickBot="1" x14ac:dyDescent="0.3">
      <c r="A253" s="163" t="s">
        <v>2123</v>
      </c>
      <c r="B253" s="16" t="s">
        <v>2116</v>
      </c>
      <c r="C253" s="164" t="s">
        <v>1774</v>
      </c>
      <c r="D253" s="165">
        <f>[2]!Table3[[#This Row],[Residential CLM $ Collected]]+[2]!Table3[[#This Row],[C&amp;I CLM $ Collected]]</f>
        <v>828.46839999999997</v>
      </c>
      <c r="E253" s="166">
        <f>[2]!Table3[[#This Row],[CLM $ Collected ]]/'[2]1.) CLM Reference'!$B$4</f>
        <v>2.84691051431877E-5</v>
      </c>
      <c r="F253" s="167">
        <f>[2]!Table3[[#This Row],[Residential Incentive Disbursements]]+[2]!Table3[[#This Row],[C&amp;I Incentive Disbursements]]</f>
        <v>0</v>
      </c>
      <c r="G253" s="166">
        <f>[2]!Table3[[#This Row],[Incentive Disbursements]]/'[2]1.) CLM Reference'!$B$5</f>
        <v>0</v>
      </c>
      <c r="H253" s="166" t="str">
        <f>IF(([2]!Table3[[#This Row],[Incentive Disbursements]]&gt;=0.5*[2]!Table3[[#This Row],[CLM $ Collected ]]),"YES",IF([2]!Table3[[#This Row],[Incentive Disbursements]]&lt;=1, "N/A", "NO"))</f>
        <v>N/A</v>
      </c>
      <c r="I253" s="166" t="str">
        <f t="shared" si="11"/>
        <v>NO</v>
      </c>
      <c r="J253" s="168">
        <v>752.1549</v>
      </c>
      <c r="K253" s="169">
        <f>[2]!Table3[[#This Row],[CLM $ Collected ]]/'[2]1.) CLM Reference'!$B$4</f>
        <v>2.84691051431877E-5</v>
      </c>
      <c r="L253" s="170">
        <v>0</v>
      </c>
      <c r="M253" s="169">
        <f>[2]!Table3[[#This Row],[Incentive Disbursements]]/'[2]1.) CLM Reference'!$B$5</f>
        <v>0</v>
      </c>
      <c r="N253" s="169" t="str">
        <f t="shared" si="9"/>
        <v>NO</v>
      </c>
      <c r="O253" s="168">
        <v>76.313500000000005</v>
      </c>
      <c r="P253" s="171">
        <f>[2]!Table3[[#This Row],[CLM $ Collected ]]/'[2]1.) CLM Reference'!$B$4</f>
        <v>2.84691051431877E-5</v>
      </c>
      <c r="Q253" s="170">
        <v>0</v>
      </c>
      <c r="R253" s="172">
        <f>[2]!Table3[[#This Row],[Incentive Disbursements]]/'[2]1.) CLM Reference'!$B$5</f>
        <v>0</v>
      </c>
      <c r="S253" t="str">
        <f t="shared" si="10"/>
        <v>NO</v>
      </c>
    </row>
    <row r="254" spans="1:19" ht="15.75" thickBot="1" x14ac:dyDescent="0.3">
      <c r="A254" s="163" t="s">
        <v>2123</v>
      </c>
      <c r="B254" s="16" t="s">
        <v>2084</v>
      </c>
      <c r="C254" s="164" t="s">
        <v>1774</v>
      </c>
      <c r="D254" s="165">
        <f>[2]!Table3[[#This Row],[Residential CLM $ Collected]]+[2]!Table3[[#This Row],[C&amp;I CLM $ Collected]]</f>
        <v>121562.99810000011</v>
      </c>
      <c r="E254" s="166">
        <f>[2]!Table3[[#This Row],[CLM $ Collected ]]/'[2]1.) CLM Reference'!$B$4</f>
        <v>4.1773346749616885E-3</v>
      </c>
      <c r="F254" s="167">
        <f>[2]!Table3[[#This Row],[Residential Incentive Disbursements]]+[2]!Table3[[#This Row],[C&amp;I Incentive Disbursements]]</f>
        <v>47158.96</v>
      </c>
      <c r="G254" s="166">
        <f>[2]!Table3[[#This Row],[Incentive Disbursements]]/'[2]1.) CLM Reference'!$B$5</f>
        <v>2.8069158840067906E-3</v>
      </c>
      <c r="H254" s="166" t="str">
        <f>IF(([2]!Table3[[#This Row],[Incentive Disbursements]]&gt;=0.5*[2]!Table3[[#This Row],[CLM $ Collected ]]),"YES",IF([2]!Table3[[#This Row],[Incentive Disbursements]]&lt;=1, "N/A", "NO"))</f>
        <v>NO</v>
      </c>
      <c r="I254" s="166" t="str">
        <f t="shared" si="11"/>
        <v>NO</v>
      </c>
      <c r="J254" s="168">
        <v>83322.580300000103</v>
      </c>
      <c r="K254" s="169">
        <f>[2]!Table3[[#This Row],[CLM $ Collected ]]/'[2]1.) CLM Reference'!$B$4</f>
        <v>4.1773346749616885E-3</v>
      </c>
      <c r="L254" s="170">
        <v>29975.46</v>
      </c>
      <c r="M254" s="169">
        <f>[2]!Table3[[#This Row],[Incentive Disbursements]]/'[2]1.) CLM Reference'!$B$5</f>
        <v>2.8069158840067906E-3</v>
      </c>
      <c r="N254" s="169" t="str">
        <f t="shared" si="9"/>
        <v>NO</v>
      </c>
      <c r="O254" s="168">
        <v>38240.417800000003</v>
      </c>
      <c r="P254" s="171">
        <f>[2]!Table3[[#This Row],[CLM $ Collected ]]/'[2]1.) CLM Reference'!$B$4</f>
        <v>4.1773346749616885E-3</v>
      </c>
      <c r="Q254" s="170">
        <v>17183.5</v>
      </c>
      <c r="R254" s="172">
        <f>[2]!Table3[[#This Row],[Incentive Disbursements]]/'[2]1.) CLM Reference'!$B$5</f>
        <v>2.8069158840067906E-3</v>
      </c>
      <c r="S254" t="str">
        <f t="shared" si="10"/>
        <v>NO</v>
      </c>
    </row>
    <row r="255" spans="1:19" ht="15.75" thickBot="1" x14ac:dyDescent="0.3">
      <c r="A255" s="163" t="s">
        <v>2124</v>
      </c>
      <c r="B255" s="16" t="s">
        <v>2116</v>
      </c>
      <c r="C255" s="164" t="s">
        <v>1774</v>
      </c>
      <c r="D255" s="165">
        <f>[2]!Table3[[#This Row],[Residential CLM $ Collected]]+[2]!Table3[[#This Row],[C&amp;I CLM $ Collected]]</f>
        <v>1088.9469999999999</v>
      </c>
      <c r="E255" s="166">
        <f>[2]!Table3[[#This Row],[CLM $ Collected ]]/'[2]1.) CLM Reference'!$B$4</f>
        <v>3.7420071348960097E-5</v>
      </c>
      <c r="F255" s="167">
        <f>[2]!Table3[[#This Row],[Residential Incentive Disbursements]]+[2]!Table3[[#This Row],[C&amp;I Incentive Disbursements]]</f>
        <v>0</v>
      </c>
      <c r="G255" s="166">
        <f>[2]!Table3[[#This Row],[Incentive Disbursements]]/'[2]1.) CLM Reference'!$B$5</f>
        <v>0</v>
      </c>
      <c r="H255" s="166" t="str">
        <f>IF(([2]!Table3[[#This Row],[Incentive Disbursements]]&gt;=0.5*[2]!Table3[[#This Row],[CLM $ Collected ]]),"YES",IF([2]!Table3[[#This Row],[Incentive Disbursements]]&lt;=1, "N/A", "NO"))</f>
        <v>N/A</v>
      </c>
      <c r="I255" s="166" t="str">
        <f t="shared" si="11"/>
        <v>NO</v>
      </c>
      <c r="J255" s="168">
        <v>897.51229999999998</v>
      </c>
      <c r="K255" s="169">
        <f>[2]!Table3[[#This Row],[CLM $ Collected ]]/'[2]1.) CLM Reference'!$B$4</f>
        <v>3.7420071348960097E-5</v>
      </c>
      <c r="L255" s="170">
        <v>0</v>
      </c>
      <c r="M255" s="169">
        <f>[2]!Table3[[#This Row],[Incentive Disbursements]]/'[2]1.) CLM Reference'!$B$5</f>
        <v>0</v>
      </c>
      <c r="N255" s="169" t="str">
        <f t="shared" si="9"/>
        <v>NO</v>
      </c>
      <c r="O255" s="168">
        <v>191.43469999999999</v>
      </c>
      <c r="P255" s="171">
        <f>[2]!Table3[[#This Row],[CLM $ Collected ]]/'[2]1.) CLM Reference'!$B$4</f>
        <v>3.7420071348960097E-5</v>
      </c>
      <c r="Q255" s="170">
        <v>0</v>
      </c>
      <c r="R255" s="172">
        <f>[2]!Table3[[#This Row],[Incentive Disbursements]]/'[2]1.) CLM Reference'!$B$5</f>
        <v>0</v>
      </c>
      <c r="S255" t="str">
        <f t="shared" si="10"/>
        <v>NO</v>
      </c>
    </row>
    <row r="256" spans="1:19" ht="15.75" thickBot="1" x14ac:dyDescent="0.3">
      <c r="A256" s="163" t="s">
        <v>2124</v>
      </c>
      <c r="B256" s="16" t="s">
        <v>2092</v>
      </c>
      <c r="C256" s="164" t="s">
        <v>1774</v>
      </c>
      <c r="D256" s="165">
        <f>[2]!Table3[[#This Row],[Residential CLM $ Collected]]+[2]!Table3[[#This Row],[C&amp;I CLM $ Collected]]</f>
        <v>0</v>
      </c>
      <c r="E256" s="166">
        <f>[2]!Table3[[#This Row],[CLM $ Collected ]]/'[2]1.) CLM Reference'!$B$4</f>
        <v>0</v>
      </c>
      <c r="F256" s="167">
        <f>[2]!Table3[[#This Row],[Residential Incentive Disbursements]]+[2]!Table3[[#This Row],[C&amp;I Incentive Disbursements]]</f>
        <v>490.74</v>
      </c>
      <c r="G256" s="166">
        <f>[2]!Table3[[#This Row],[Incentive Disbursements]]/'[2]1.) CLM Reference'!$B$5</f>
        <v>2.9208996570693934E-5</v>
      </c>
      <c r="H256" s="166" t="str">
        <f>IF(([2]!Table3[[#This Row],[Incentive Disbursements]]&gt;=0.5*[2]!Table3[[#This Row],[CLM $ Collected ]]),"YES",IF([2]!Table3[[#This Row],[Incentive Disbursements]]&lt;=1, "N/A", "NO"))</f>
        <v>YES</v>
      </c>
      <c r="I256" s="166" t="str">
        <f t="shared" si="11"/>
        <v>N/A</v>
      </c>
      <c r="J256" s="168">
        <v>0</v>
      </c>
      <c r="K256" s="169">
        <f>[2]!Table3[[#This Row],[CLM $ Collected ]]/'[2]1.) CLM Reference'!$B$4</f>
        <v>0</v>
      </c>
      <c r="L256" s="170">
        <v>490.74</v>
      </c>
      <c r="M256" s="169">
        <f>[2]!Table3[[#This Row],[Incentive Disbursements]]/'[2]1.) CLM Reference'!$B$5</f>
        <v>2.9208996570693934E-5</v>
      </c>
      <c r="N256" s="169" t="str">
        <f t="shared" si="9"/>
        <v>N/A</v>
      </c>
      <c r="O256" s="168">
        <v>0</v>
      </c>
      <c r="P256" s="171">
        <f>[2]!Table3[[#This Row],[CLM $ Collected ]]/'[2]1.) CLM Reference'!$B$4</f>
        <v>0</v>
      </c>
      <c r="Q256" s="170">
        <v>0</v>
      </c>
      <c r="R256" s="172">
        <f>[2]!Table3[[#This Row],[Incentive Disbursements]]/'[2]1.) CLM Reference'!$B$5</f>
        <v>2.9208996570693934E-5</v>
      </c>
      <c r="S256" t="str">
        <f t="shared" si="10"/>
        <v>N/A</v>
      </c>
    </row>
    <row r="257" spans="1:19" ht="15.75" thickBot="1" x14ac:dyDescent="0.3">
      <c r="A257" s="163" t="s">
        <v>2124</v>
      </c>
      <c r="B257" s="16" t="s">
        <v>2084</v>
      </c>
      <c r="C257" s="164" t="s">
        <v>1774</v>
      </c>
      <c r="D257" s="165">
        <f>[2]!Table3[[#This Row],[Residential CLM $ Collected]]+[2]!Table3[[#This Row],[C&amp;I CLM $ Collected]]</f>
        <v>88958.958700000105</v>
      </c>
      <c r="E257" s="166">
        <f>[2]!Table3[[#This Row],[CLM $ Collected ]]/'[2]1.) CLM Reference'!$B$4</f>
        <v>3.0569445360363718E-3</v>
      </c>
      <c r="F257" s="167">
        <f>[2]!Table3[[#This Row],[Residential Incentive Disbursements]]+[2]!Table3[[#This Row],[C&amp;I Incentive Disbursements]]</f>
        <v>68373.72</v>
      </c>
      <c r="G257" s="166">
        <f>[2]!Table3[[#This Row],[Incentive Disbursements]]/'[2]1.) CLM Reference'!$B$5</f>
        <v>4.0696249602754763E-3</v>
      </c>
      <c r="H257" s="166" t="str">
        <f>IF(([2]!Table3[[#This Row],[Incentive Disbursements]]&gt;=0.5*[2]!Table3[[#This Row],[CLM $ Collected ]]),"YES",IF([2]!Table3[[#This Row],[Incentive Disbursements]]&lt;=1, "N/A", "NO"))</f>
        <v>YES</v>
      </c>
      <c r="I257" s="166" t="str">
        <f t="shared" si="11"/>
        <v>YES</v>
      </c>
      <c r="J257" s="168">
        <v>77725.744400000098</v>
      </c>
      <c r="K257" s="169">
        <f>[2]!Table3[[#This Row],[CLM $ Collected ]]/'[2]1.) CLM Reference'!$B$4</f>
        <v>3.0569445360363718E-3</v>
      </c>
      <c r="L257" s="170">
        <v>67092.72</v>
      </c>
      <c r="M257" s="169">
        <f>[2]!Table3[[#This Row],[Incentive Disbursements]]/'[2]1.) CLM Reference'!$B$5</f>
        <v>4.0696249602754763E-3</v>
      </c>
      <c r="N257" s="169" t="str">
        <f t="shared" si="9"/>
        <v>YES</v>
      </c>
      <c r="O257" s="168">
        <v>11233.2143</v>
      </c>
      <c r="P257" s="171">
        <f>[2]!Table3[[#This Row],[CLM $ Collected ]]/'[2]1.) CLM Reference'!$B$4</f>
        <v>3.0569445360363718E-3</v>
      </c>
      <c r="Q257" s="170">
        <v>1281</v>
      </c>
      <c r="R257" s="172">
        <f>[2]!Table3[[#This Row],[Incentive Disbursements]]/'[2]1.) CLM Reference'!$B$5</f>
        <v>4.0696249602754763E-3</v>
      </c>
      <c r="S257" t="str">
        <f t="shared" si="10"/>
        <v>YES</v>
      </c>
    </row>
    <row r="258" spans="1:19" ht="15.75" thickBot="1" x14ac:dyDescent="0.3">
      <c r="A258" s="163" t="s">
        <v>2125</v>
      </c>
      <c r="B258" s="16" t="s">
        <v>2040</v>
      </c>
      <c r="C258" s="164" t="s">
        <v>1774</v>
      </c>
      <c r="D258" s="165">
        <f>[2]!Table3[[#This Row],[Residential CLM $ Collected]]+[2]!Table3[[#This Row],[C&amp;I CLM $ Collected]]</f>
        <v>179186.3455</v>
      </c>
      <c r="E258" s="166">
        <f>[2]!Table3[[#This Row],[CLM $ Collected ]]/'[2]1.) CLM Reference'!$B$4</f>
        <v>6.1574767489780639E-3</v>
      </c>
      <c r="F258" s="167">
        <f>[2]!Table3[[#This Row],[Residential Incentive Disbursements]]+[2]!Table3[[#This Row],[C&amp;I Incentive Disbursements]]</f>
        <v>14849.91</v>
      </c>
      <c r="G258" s="166">
        <f>[2]!Table3[[#This Row],[Incentive Disbursements]]/'[2]1.) CLM Reference'!$B$5</f>
        <v>8.8387123581756843E-4</v>
      </c>
      <c r="H258" s="166" t="str">
        <f>IF(([2]!Table3[[#This Row],[Incentive Disbursements]]&gt;=0.5*[2]!Table3[[#This Row],[CLM $ Collected ]]),"YES",IF([2]!Table3[[#This Row],[Incentive Disbursements]]&lt;=1, "N/A", "NO"))</f>
        <v>NO</v>
      </c>
      <c r="I258" s="166" t="str">
        <f t="shared" si="11"/>
        <v>NO</v>
      </c>
      <c r="J258" s="168">
        <v>88019.366599999994</v>
      </c>
      <c r="K258" s="169">
        <f>[2]!Table3[[#This Row],[CLM $ Collected ]]/'[2]1.) CLM Reference'!$B$4</f>
        <v>6.1574767489780639E-3</v>
      </c>
      <c r="L258" s="170">
        <v>10986.41</v>
      </c>
      <c r="M258" s="169">
        <f>[2]!Table3[[#This Row],[Incentive Disbursements]]/'[2]1.) CLM Reference'!$B$5</f>
        <v>8.8387123581756843E-4</v>
      </c>
      <c r="N258" s="169" t="str">
        <f t="shared" si="9"/>
        <v>NO</v>
      </c>
      <c r="O258" s="168">
        <v>91166.978900000002</v>
      </c>
      <c r="P258" s="171">
        <f>[2]!Table3[[#This Row],[CLM $ Collected ]]/'[2]1.) CLM Reference'!$B$4</f>
        <v>6.1574767489780639E-3</v>
      </c>
      <c r="Q258" s="170">
        <v>3863.5</v>
      </c>
      <c r="R258" s="172">
        <f>[2]!Table3[[#This Row],[Incentive Disbursements]]/'[2]1.) CLM Reference'!$B$5</f>
        <v>8.8387123581756843E-4</v>
      </c>
      <c r="S258" t="str">
        <f t="shared" si="10"/>
        <v>NO</v>
      </c>
    </row>
    <row r="259" spans="1:19" ht="15.75" thickBot="1" x14ac:dyDescent="0.3">
      <c r="A259" s="163" t="s">
        <v>2126</v>
      </c>
      <c r="B259" s="16" t="s">
        <v>2040</v>
      </c>
      <c r="C259" s="164" t="s">
        <v>1774</v>
      </c>
      <c r="D259" s="165">
        <f>[2]!Table3[[#This Row],[Residential CLM $ Collected]]+[2]!Table3[[#This Row],[C&amp;I CLM $ Collected]]</f>
        <v>76832.7527999999</v>
      </c>
      <c r="E259" s="166">
        <f>[2]!Table3[[#This Row],[CLM $ Collected ]]/'[2]1.) CLM Reference'!$B$4</f>
        <v>2.640245201752712E-3</v>
      </c>
      <c r="F259" s="167">
        <f>[2]!Table3[[#This Row],[Residential Incentive Disbursements]]+[2]!Table3[[#This Row],[C&amp;I Incentive Disbursements]]</f>
        <v>304163.26</v>
      </c>
      <c r="G259" s="166">
        <f>[2]!Table3[[#This Row],[Incentive Disbursements]]/'[2]1.) CLM Reference'!$B$5</f>
        <v>1.8103891303482673E-2</v>
      </c>
      <c r="H259" s="166" t="str">
        <f>IF(([2]!Table3[[#This Row],[Incentive Disbursements]]&gt;=0.5*[2]!Table3[[#This Row],[CLM $ Collected ]]),"YES",IF([2]!Table3[[#This Row],[Incentive Disbursements]]&lt;=1, "N/A", "NO"))</f>
        <v>YES</v>
      </c>
      <c r="I259" s="166" t="str">
        <f t="shared" si="11"/>
        <v>YES</v>
      </c>
      <c r="J259" s="168">
        <v>58587.509199999899</v>
      </c>
      <c r="K259" s="169">
        <f>[2]!Table3[[#This Row],[CLM $ Collected ]]/'[2]1.) CLM Reference'!$B$4</f>
        <v>2.640245201752712E-3</v>
      </c>
      <c r="L259" s="170">
        <v>301300.26</v>
      </c>
      <c r="M259" s="169">
        <f>[2]!Table3[[#This Row],[Incentive Disbursements]]/'[2]1.) CLM Reference'!$B$5</f>
        <v>1.8103891303482673E-2</v>
      </c>
      <c r="N259" s="169" t="str">
        <f t="shared" si="9"/>
        <v>YES</v>
      </c>
      <c r="O259" s="168">
        <v>18245.243600000002</v>
      </c>
      <c r="P259" s="171">
        <f>[2]!Table3[[#This Row],[CLM $ Collected ]]/'[2]1.) CLM Reference'!$B$4</f>
        <v>2.640245201752712E-3</v>
      </c>
      <c r="Q259" s="170">
        <v>2863</v>
      </c>
      <c r="R259" s="172">
        <f>[2]!Table3[[#This Row],[Incentive Disbursements]]/'[2]1.) CLM Reference'!$B$5</f>
        <v>1.8103891303482673E-2</v>
      </c>
      <c r="S259" t="str">
        <f t="shared" si="10"/>
        <v>YES</v>
      </c>
    </row>
    <row r="260" spans="1:19" ht="15.75" thickBot="1" x14ac:dyDescent="0.3">
      <c r="A260" s="163" t="s">
        <v>2127</v>
      </c>
      <c r="B260" s="16" t="s">
        <v>2040</v>
      </c>
      <c r="C260" s="164" t="s">
        <v>1774</v>
      </c>
      <c r="D260" s="165">
        <f>[2]!Table3[[#This Row],[Residential CLM $ Collected]]+[2]!Table3[[#This Row],[C&amp;I CLM $ Collected]]</f>
        <v>125257.4150000001</v>
      </c>
      <c r="E260" s="166">
        <f>[2]!Table3[[#This Row],[CLM $ Collected ]]/'[2]1.) CLM Reference'!$B$4</f>
        <v>4.3042879095918432E-3</v>
      </c>
      <c r="F260" s="167">
        <f>[2]!Table3[[#This Row],[Residential Incentive Disbursements]]+[2]!Table3[[#This Row],[C&amp;I Incentive Disbursements]]</f>
        <v>29667.52</v>
      </c>
      <c r="G260" s="166">
        <f>[2]!Table3[[#This Row],[Incentive Disbursements]]/'[2]1.) CLM Reference'!$B$5</f>
        <v>1.7658199656457466E-3</v>
      </c>
      <c r="H260" s="166" t="str">
        <f>IF(([2]!Table3[[#This Row],[Incentive Disbursements]]&gt;=0.5*[2]!Table3[[#This Row],[CLM $ Collected ]]),"YES",IF([2]!Table3[[#This Row],[Incentive Disbursements]]&lt;=1, "N/A", "NO"))</f>
        <v>NO</v>
      </c>
      <c r="I260" s="166" t="str">
        <f t="shared" si="11"/>
        <v>NO</v>
      </c>
      <c r="J260" s="168">
        <v>70907.985900000102</v>
      </c>
      <c r="K260" s="169">
        <f>[2]!Table3[[#This Row],[CLM $ Collected ]]/'[2]1.) CLM Reference'!$B$4</f>
        <v>4.3042879095918432E-3</v>
      </c>
      <c r="L260" s="170">
        <v>9897.52</v>
      </c>
      <c r="M260" s="169">
        <f>[2]!Table3[[#This Row],[Incentive Disbursements]]/'[2]1.) CLM Reference'!$B$5</f>
        <v>1.7658199656457466E-3</v>
      </c>
      <c r="N260" s="169" t="str">
        <f t="shared" si="9"/>
        <v>NO</v>
      </c>
      <c r="O260" s="168">
        <v>54349.429100000001</v>
      </c>
      <c r="P260" s="171">
        <f>[2]!Table3[[#This Row],[CLM $ Collected ]]/'[2]1.) CLM Reference'!$B$4</f>
        <v>4.3042879095918432E-3</v>
      </c>
      <c r="Q260" s="170">
        <v>19770</v>
      </c>
      <c r="R260" s="172">
        <f>[2]!Table3[[#This Row],[Incentive Disbursements]]/'[2]1.) CLM Reference'!$B$5</f>
        <v>1.7658199656457466E-3</v>
      </c>
      <c r="S260" t="str">
        <f t="shared" si="10"/>
        <v>NO</v>
      </c>
    </row>
    <row r="261" spans="1:19" ht="15.75" thickBot="1" x14ac:dyDescent="0.3">
      <c r="A261" s="163" t="s">
        <v>2128</v>
      </c>
      <c r="B261" s="16" t="s">
        <v>2040</v>
      </c>
      <c r="C261" s="164" t="s">
        <v>1774</v>
      </c>
      <c r="D261" s="165">
        <f>[2]!Table3[[#This Row],[Residential CLM $ Collected]]+[2]!Table3[[#This Row],[C&amp;I CLM $ Collected]]</f>
        <v>81023.231900000013</v>
      </c>
      <c r="E261" s="166">
        <f>[2]!Table3[[#This Row],[CLM $ Collected ]]/'[2]1.) CLM Reference'!$B$4</f>
        <v>2.7842448885219764E-3</v>
      </c>
      <c r="F261" s="167">
        <f>[2]!Table3[[#This Row],[Residential Incentive Disbursements]]+[2]!Table3[[#This Row],[C&amp;I Incentive Disbursements]]</f>
        <v>15749.52</v>
      </c>
      <c r="G261" s="166">
        <f>[2]!Table3[[#This Row],[Incentive Disbursements]]/'[2]1.) CLM Reference'!$B$5</f>
        <v>9.3741630123909915E-4</v>
      </c>
      <c r="H261" s="166" t="str">
        <f>IF(([2]!Table3[[#This Row],[Incentive Disbursements]]&gt;=0.5*[2]!Table3[[#This Row],[CLM $ Collected ]]),"YES",IF([2]!Table3[[#This Row],[Incentive Disbursements]]&lt;=1, "N/A", "NO"))</f>
        <v>NO</v>
      </c>
      <c r="I261" s="166" t="str">
        <f t="shared" si="11"/>
        <v>NO</v>
      </c>
      <c r="J261" s="168">
        <v>72449.754100000006</v>
      </c>
      <c r="K261" s="169">
        <f>[2]!Table3[[#This Row],[CLM $ Collected ]]/'[2]1.) CLM Reference'!$B$4</f>
        <v>2.7842448885219764E-3</v>
      </c>
      <c r="L261" s="170">
        <v>15589.52</v>
      </c>
      <c r="M261" s="169">
        <f>[2]!Table3[[#This Row],[Incentive Disbursements]]/'[2]1.) CLM Reference'!$B$5</f>
        <v>9.3741630123909915E-4</v>
      </c>
      <c r="N261" s="169" t="str">
        <f t="shared" si="9"/>
        <v>NO</v>
      </c>
      <c r="O261" s="168">
        <v>8573.4778000000006</v>
      </c>
      <c r="P261" s="171">
        <f>[2]!Table3[[#This Row],[CLM $ Collected ]]/'[2]1.) CLM Reference'!$B$4</f>
        <v>2.7842448885219764E-3</v>
      </c>
      <c r="Q261" s="170">
        <v>160</v>
      </c>
      <c r="R261" s="172">
        <f>[2]!Table3[[#This Row],[Incentive Disbursements]]/'[2]1.) CLM Reference'!$B$5</f>
        <v>9.3741630123909915E-4</v>
      </c>
      <c r="S261" t="str">
        <f t="shared" si="10"/>
        <v>NO</v>
      </c>
    </row>
    <row r="262" spans="1:19" ht="15.75" thickBot="1" x14ac:dyDescent="0.3">
      <c r="A262" s="163" t="s">
        <v>2129</v>
      </c>
      <c r="B262" s="16" t="s">
        <v>2040</v>
      </c>
      <c r="C262" s="164" t="s">
        <v>1774</v>
      </c>
      <c r="D262" s="165">
        <f>[2]!Table3[[#This Row],[Residential CLM $ Collected]]+[2]!Table3[[#This Row],[C&amp;I CLM $ Collected]]</f>
        <v>108858.66749999981</v>
      </c>
      <c r="E262" s="166">
        <f>[2]!Table3[[#This Row],[CLM $ Collected ]]/'[2]1.) CLM Reference'!$B$4</f>
        <v>3.7407689307218045E-3</v>
      </c>
      <c r="F262" s="167">
        <f>[2]!Table3[[#This Row],[Residential Incentive Disbursements]]+[2]!Table3[[#This Row],[C&amp;I Incentive Disbursements]]</f>
        <v>23082.76</v>
      </c>
      <c r="G262" s="166">
        <f>[2]!Table3[[#This Row],[Incentive Disbursements]]/'[2]1.) CLM Reference'!$B$5</f>
        <v>1.3738930139832724E-3</v>
      </c>
      <c r="H262" s="166" t="str">
        <f>IF(([2]!Table3[[#This Row],[Incentive Disbursements]]&gt;=0.5*[2]!Table3[[#This Row],[CLM $ Collected ]]),"YES",IF([2]!Table3[[#This Row],[Incentive Disbursements]]&lt;=1, "N/A", "NO"))</f>
        <v>NO</v>
      </c>
      <c r="I262" s="166" t="str">
        <f t="shared" si="11"/>
        <v>NO</v>
      </c>
      <c r="J262" s="168">
        <v>76013.063599999805</v>
      </c>
      <c r="K262" s="169">
        <f>[2]!Table3[[#This Row],[CLM $ Collected ]]/'[2]1.) CLM Reference'!$B$4</f>
        <v>3.7407689307218045E-3</v>
      </c>
      <c r="L262" s="170">
        <v>23082.76</v>
      </c>
      <c r="M262" s="169">
        <f>[2]!Table3[[#This Row],[Incentive Disbursements]]/'[2]1.) CLM Reference'!$B$5</f>
        <v>1.3738930139832724E-3</v>
      </c>
      <c r="N262" s="169" t="str">
        <f t="shared" ref="N262:N325" si="12">IF(ROUND(K262,5)&lt;0.00001,"N/A",IF(ROUND(K262,5)&lt;=ROUND(M262,5),"YES","NO"))</f>
        <v>NO</v>
      </c>
      <c r="O262" s="168">
        <v>32845.603900000002</v>
      </c>
      <c r="P262" s="171">
        <f>[2]!Table3[[#This Row],[CLM $ Collected ]]/'[2]1.) CLM Reference'!$B$4</f>
        <v>3.7407689307218045E-3</v>
      </c>
      <c r="Q262" s="170">
        <v>0</v>
      </c>
      <c r="R262" s="172">
        <f>[2]!Table3[[#This Row],[Incentive Disbursements]]/'[2]1.) CLM Reference'!$B$5</f>
        <v>1.3738930139832724E-3</v>
      </c>
      <c r="S262" t="str">
        <f t="shared" ref="S262:S325" si="13">IF(ROUND(P262,5)&lt;0.00001,"N/A",IF(ROUND(P262,5)&lt;=ROUND(R262,5),"YES","NO"))</f>
        <v>NO</v>
      </c>
    </row>
    <row r="263" spans="1:19" ht="15.75" thickBot="1" x14ac:dyDescent="0.3">
      <c r="A263" s="163" t="s">
        <v>2129</v>
      </c>
      <c r="B263" s="16" t="s">
        <v>2097</v>
      </c>
      <c r="C263" s="164" t="s">
        <v>1774</v>
      </c>
      <c r="D263" s="165">
        <f>[2]!Table3[[#This Row],[Residential CLM $ Collected]]+[2]!Table3[[#This Row],[C&amp;I CLM $ Collected]]</f>
        <v>0</v>
      </c>
      <c r="E263" s="166">
        <f>[2]!Table3[[#This Row],[CLM $ Collected ]]/'[2]1.) CLM Reference'!$B$4</f>
        <v>0</v>
      </c>
      <c r="F263" s="167">
        <f>[2]!Table3[[#This Row],[Residential Incentive Disbursements]]+[2]!Table3[[#This Row],[C&amp;I Incentive Disbursements]]</f>
        <v>181.36</v>
      </c>
      <c r="G263" s="166">
        <f>[2]!Table3[[#This Row],[Incentive Disbursements]]/'[2]1.) CLM Reference'!$B$5</f>
        <v>1.0794603289035033E-5</v>
      </c>
      <c r="H263" s="166" t="str">
        <f>IF(([2]!Table3[[#This Row],[Incentive Disbursements]]&gt;=0.5*[2]!Table3[[#This Row],[CLM $ Collected ]]),"YES",IF([2]!Table3[[#This Row],[Incentive Disbursements]]&lt;=1, "N/A", "NO"))</f>
        <v>YES</v>
      </c>
      <c r="I263" s="166" t="str">
        <f t="shared" si="11"/>
        <v>N/A</v>
      </c>
      <c r="J263" s="168">
        <v>0</v>
      </c>
      <c r="K263" s="169">
        <f>[2]!Table3[[#This Row],[CLM $ Collected ]]/'[2]1.) CLM Reference'!$B$4</f>
        <v>0</v>
      </c>
      <c r="L263" s="170">
        <v>181.36</v>
      </c>
      <c r="M263" s="169">
        <f>[2]!Table3[[#This Row],[Incentive Disbursements]]/'[2]1.) CLM Reference'!$B$5</f>
        <v>1.0794603289035033E-5</v>
      </c>
      <c r="N263" s="169" t="str">
        <f t="shared" si="12"/>
        <v>N/A</v>
      </c>
      <c r="O263" s="168">
        <v>0</v>
      </c>
      <c r="P263" s="171">
        <f>[2]!Table3[[#This Row],[CLM $ Collected ]]/'[2]1.) CLM Reference'!$B$4</f>
        <v>0</v>
      </c>
      <c r="Q263" s="170">
        <v>0</v>
      </c>
      <c r="R263" s="172">
        <f>[2]!Table3[[#This Row],[Incentive Disbursements]]/'[2]1.) CLM Reference'!$B$5</f>
        <v>1.0794603289035033E-5</v>
      </c>
      <c r="S263" t="str">
        <f t="shared" si="13"/>
        <v>N/A</v>
      </c>
    </row>
    <row r="264" spans="1:19" ht="15.75" thickBot="1" x14ac:dyDescent="0.3">
      <c r="A264" s="163" t="s">
        <v>2130</v>
      </c>
      <c r="B264" s="16" t="s">
        <v>2040</v>
      </c>
      <c r="C264" s="164" t="s">
        <v>1774</v>
      </c>
      <c r="D264" s="165">
        <f>[2]!Table3[[#This Row],[Residential CLM $ Collected]]+[2]!Table3[[#This Row],[C&amp;I CLM $ Collected]]</f>
        <v>172473.5906</v>
      </c>
      <c r="E264" s="166">
        <f>[2]!Table3[[#This Row],[CLM $ Collected ]]/'[2]1.) CLM Reference'!$B$4</f>
        <v>5.9268027425240476E-3</v>
      </c>
      <c r="F264" s="167">
        <f>[2]!Table3[[#This Row],[Residential Incentive Disbursements]]+[2]!Table3[[#This Row],[C&amp;I Incentive Disbursements]]</f>
        <v>204525.41999999998</v>
      </c>
      <c r="G264" s="166">
        <f>[2]!Table3[[#This Row],[Incentive Disbursements]]/'[2]1.) CLM Reference'!$B$5</f>
        <v>1.2173416251782483E-2</v>
      </c>
      <c r="H264" s="166" t="str">
        <f>IF(([2]!Table3[[#This Row],[Incentive Disbursements]]&gt;=0.5*[2]!Table3[[#This Row],[CLM $ Collected ]]),"YES",IF([2]!Table3[[#This Row],[Incentive Disbursements]]&lt;=1, "N/A", "NO"))</f>
        <v>YES</v>
      </c>
      <c r="I264" s="166" t="str">
        <f t="shared" ref="I264:I327" si="14">IF(ROUND(E264,5)&lt;0.00001,"N/A",IF(ROUND(E264,5)&lt;=ROUND(G264,5),"YES","NO"))</f>
        <v>YES</v>
      </c>
      <c r="J264" s="168">
        <v>118660.9953</v>
      </c>
      <c r="K264" s="169">
        <f>[2]!Table3[[#This Row],[CLM $ Collected ]]/'[2]1.) CLM Reference'!$B$4</f>
        <v>5.9268027425240476E-3</v>
      </c>
      <c r="L264" s="170">
        <v>120779.61</v>
      </c>
      <c r="M264" s="169">
        <f>[2]!Table3[[#This Row],[Incentive Disbursements]]/'[2]1.) CLM Reference'!$B$5</f>
        <v>1.2173416251782483E-2</v>
      </c>
      <c r="N264" s="169" t="str">
        <f t="shared" si="12"/>
        <v>YES</v>
      </c>
      <c r="O264" s="168">
        <v>53812.595300000001</v>
      </c>
      <c r="P264" s="171">
        <f>[2]!Table3[[#This Row],[CLM $ Collected ]]/'[2]1.) CLM Reference'!$B$4</f>
        <v>5.9268027425240476E-3</v>
      </c>
      <c r="Q264" s="170">
        <v>83745.81</v>
      </c>
      <c r="R264" s="172">
        <f>[2]!Table3[[#This Row],[Incentive Disbursements]]/'[2]1.) CLM Reference'!$B$5</f>
        <v>1.2173416251782483E-2</v>
      </c>
      <c r="S264" t="str">
        <f t="shared" si="13"/>
        <v>YES</v>
      </c>
    </row>
    <row r="265" spans="1:19" ht="15.75" thickBot="1" x14ac:dyDescent="0.3">
      <c r="A265" s="163" t="s">
        <v>2131</v>
      </c>
      <c r="B265" s="16" t="s">
        <v>1975</v>
      </c>
      <c r="C265" s="164" t="s">
        <v>1774</v>
      </c>
      <c r="D265" s="165">
        <f>[2]!Table3[[#This Row],[Residential CLM $ Collected]]+[2]!Table3[[#This Row],[C&amp;I CLM $ Collected]]</f>
        <v>454.1302</v>
      </c>
      <c r="E265" s="166">
        <f>[2]!Table3[[#This Row],[CLM $ Collected ]]/'[2]1.) CLM Reference'!$B$4</f>
        <v>1.5605520273913717E-5</v>
      </c>
      <c r="F265" s="167">
        <f>[2]!Table3[[#This Row],[Residential Incentive Disbursements]]+[2]!Table3[[#This Row],[C&amp;I Incentive Disbursements]]</f>
        <v>0</v>
      </c>
      <c r="G265" s="166">
        <f>[2]!Table3[[#This Row],[Incentive Disbursements]]/'[2]1.) CLM Reference'!$B$5</f>
        <v>0</v>
      </c>
      <c r="H265" s="166" t="str">
        <f>IF(([2]!Table3[[#This Row],[Incentive Disbursements]]&gt;=0.5*[2]!Table3[[#This Row],[CLM $ Collected ]]),"YES",IF([2]!Table3[[#This Row],[Incentive Disbursements]]&lt;=1, "N/A", "NO"))</f>
        <v>N/A</v>
      </c>
      <c r="I265" s="166" t="str">
        <f t="shared" si="14"/>
        <v>NO</v>
      </c>
      <c r="J265" s="168">
        <v>454.1302</v>
      </c>
      <c r="K265" s="169">
        <f>[2]!Table3[[#This Row],[CLM $ Collected ]]/'[2]1.) CLM Reference'!$B$4</f>
        <v>1.5605520273913717E-5</v>
      </c>
      <c r="L265" s="170">
        <v>0</v>
      </c>
      <c r="M265" s="169">
        <f>[2]!Table3[[#This Row],[Incentive Disbursements]]/'[2]1.) CLM Reference'!$B$5</f>
        <v>0</v>
      </c>
      <c r="N265" s="169" t="str">
        <f t="shared" si="12"/>
        <v>NO</v>
      </c>
      <c r="O265" s="168">
        <v>0</v>
      </c>
      <c r="P265" s="171">
        <f>[2]!Table3[[#This Row],[CLM $ Collected ]]/'[2]1.) CLM Reference'!$B$4</f>
        <v>1.5605520273913717E-5</v>
      </c>
      <c r="Q265" s="170">
        <v>0</v>
      </c>
      <c r="R265" s="172">
        <f>[2]!Table3[[#This Row],[Incentive Disbursements]]/'[2]1.) CLM Reference'!$B$5</f>
        <v>0</v>
      </c>
      <c r="S265" t="str">
        <f t="shared" si="13"/>
        <v>NO</v>
      </c>
    </row>
    <row r="266" spans="1:19" ht="15.75" thickBot="1" x14ac:dyDescent="0.3">
      <c r="A266" s="163" t="s">
        <v>2131</v>
      </c>
      <c r="B266" s="16" t="s">
        <v>2040</v>
      </c>
      <c r="C266" s="164" t="s">
        <v>1774</v>
      </c>
      <c r="D266" s="165">
        <f>[2]!Table3[[#This Row],[Residential CLM $ Collected]]+[2]!Table3[[#This Row],[C&amp;I CLM $ Collected]]</f>
        <v>107368.7398999998</v>
      </c>
      <c r="E266" s="166">
        <f>[2]!Table3[[#This Row],[CLM $ Collected ]]/'[2]1.) CLM Reference'!$B$4</f>
        <v>3.6895697473852554E-3</v>
      </c>
      <c r="F266" s="167">
        <f>[2]!Table3[[#This Row],[Residential Incentive Disbursements]]+[2]!Table3[[#This Row],[C&amp;I Incentive Disbursements]]</f>
        <v>19090.919999999998</v>
      </c>
      <c r="G266" s="166">
        <f>[2]!Table3[[#This Row],[Incentive Disbursements]]/'[2]1.) CLM Reference'!$B$5</f>
        <v>1.1362974626307051E-3</v>
      </c>
      <c r="H266" s="166" t="str">
        <f>IF(([2]!Table3[[#This Row],[Incentive Disbursements]]&gt;=0.5*[2]!Table3[[#This Row],[CLM $ Collected ]]),"YES",IF([2]!Table3[[#This Row],[Incentive Disbursements]]&lt;=1, "N/A", "NO"))</f>
        <v>NO</v>
      </c>
      <c r="I266" s="166" t="str">
        <f t="shared" si="14"/>
        <v>NO</v>
      </c>
      <c r="J266" s="168">
        <v>83005.870799999801</v>
      </c>
      <c r="K266" s="169">
        <f>[2]!Table3[[#This Row],[CLM $ Collected ]]/'[2]1.) CLM Reference'!$B$4</f>
        <v>3.6895697473852554E-3</v>
      </c>
      <c r="L266" s="170">
        <v>19090.919999999998</v>
      </c>
      <c r="M266" s="169">
        <f>[2]!Table3[[#This Row],[Incentive Disbursements]]/'[2]1.) CLM Reference'!$B$5</f>
        <v>1.1362974626307051E-3</v>
      </c>
      <c r="N266" s="169" t="str">
        <f t="shared" si="12"/>
        <v>NO</v>
      </c>
      <c r="O266" s="168">
        <v>24362.8691</v>
      </c>
      <c r="P266" s="171">
        <f>[2]!Table3[[#This Row],[CLM $ Collected ]]/'[2]1.) CLM Reference'!$B$4</f>
        <v>3.6895697473852554E-3</v>
      </c>
      <c r="Q266" s="170">
        <v>0</v>
      </c>
      <c r="R266" s="172">
        <f>[2]!Table3[[#This Row],[Incentive Disbursements]]/'[2]1.) CLM Reference'!$B$5</f>
        <v>1.1362974626307051E-3</v>
      </c>
      <c r="S266" t="str">
        <f t="shared" si="13"/>
        <v>NO</v>
      </c>
    </row>
    <row r="267" spans="1:19" ht="15.75" thickBot="1" x14ac:dyDescent="0.3">
      <c r="A267" s="163" t="s">
        <v>2131</v>
      </c>
      <c r="B267" s="16" t="s">
        <v>2071</v>
      </c>
      <c r="C267" s="164" t="s">
        <v>1774</v>
      </c>
      <c r="D267" s="165">
        <f>[2]!Table3[[#This Row],[Residential CLM $ Collected]]+[2]!Table3[[#This Row],[C&amp;I CLM $ Collected]]</f>
        <v>728.59849999999994</v>
      </c>
      <c r="E267" s="166">
        <f>[2]!Table3[[#This Row],[CLM $ Collected ]]/'[2]1.) CLM Reference'!$B$4</f>
        <v>2.5037222063833506E-5</v>
      </c>
      <c r="F267" s="167">
        <f>[2]!Table3[[#This Row],[Residential Incentive Disbursements]]+[2]!Table3[[#This Row],[C&amp;I Incentive Disbursements]]</f>
        <v>1151.49</v>
      </c>
      <c r="G267" s="166">
        <f>[2]!Table3[[#This Row],[Incentive Disbursements]]/'[2]1.) CLM Reference'!$B$5</f>
        <v>6.853704092021917E-5</v>
      </c>
      <c r="H267" s="166" t="str">
        <f>IF(([2]!Table3[[#This Row],[Incentive Disbursements]]&gt;=0.5*[2]!Table3[[#This Row],[CLM $ Collected ]]),"YES",IF([2]!Table3[[#This Row],[Incentive Disbursements]]&lt;=1, "N/A", "NO"))</f>
        <v>YES</v>
      </c>
      <c r="I267" s="166" t="str">
        <f t="shared" si="14"/>
        <v>YES</v>
      </c>
      <c r="J267" s="168">
        <v>728.59849999999994</v>
      </c>
      <c r="K267" s="169">
        <f>[2]!Table3[[#This Row],[CLM $ Collected ]]/'[2]1.) CLM Reference'!$B$4</f>
        <v>2.5037222063833506E-5</v>
      </c>
      <c r="L267" s="170">
        <v>1151.49</v>
      </c>
      <c r="M267" s="169">
        <f>[2]!Table3[[#This Row],[Incentive Disbursements]]/'[2]1.) CLM Reference'!$B$5</f>
        <v>6.853704092021917E-5</v>
      </c>
      <c r="N267" s="169" t="str">
        <f t="shared" si="12"/>
        <v>YES</v>
      </c>
      <c r="O267" s="168">
        <v>0</v>
      </c>
      <c r="P267" s="171">
        <f>[2]!Table3[[#This Row],[CLM $ Collected ]]/'[2]1.) CLM Reference'!$B$4</f>
        <v>2.5037222063833506E-5</v>
      </c>
      <c r="Q267" s="170">
        <v>0</v>
      </c>
      <c r="R267" s="172">
        <f>[2]!Table3[[#This Row],[Incentive Disbursements]]/'[2]1.) CLM Reference'!$B$5</f>
        <v>6.853704092021917E-5</v>
      </c>
      <c r="S267" t="str">
        <f t="shared" si="13"/>
        <v>YES</v>
      </c>
    </row>
    <row r="268" spans="1:19" ht="15.75" thickBot="1" x14ac:dyDescent="0.3">
      <c r="A268" s="163" t="s">
        <v>2132</v>
      </c>
      <c r="B268" s="16" t="s">
        <v>2040</v>
      </c>
      <c r="C268" s="164" t="s">
        <v>1774</v>
      </c>
      <c r="D268" s="165">
        <f>[2]!Table3[[#This Row],[Residential CLM $ Collected]]+[2]!Table3[[#This Row],[C&amp;I CLM $ Collected]]</f>
        <v>190234.08669999999</v>
      </c>
      <c r="E268" s="166">
        <f>[2]!Table3[[#This Row],[CLM $ Collected ]]/'[2]1.) CLM Reference'!$B$4</f>
        <v>6.5371162208245782E-3</v>
      </c>
      <c r="F268" s="167">
        <f>[2]!Table3[[#This Row],[Residential Incentive Disbursements]]+[2]!Table3[[#This Row],[C&amp;I Incentive Disbursements]]</f>
        <v>118095.83</v>
      </c>
      <c r="G268" s="166">
        <f>[2]!Table3[[#This Row],[Incentive Disbursements]]/'[2]1.) CLM Reference'!$B$5</f>
        <v>7.029100324985234E-3</v>
      </c>
      <c r="H268" s="166" t="str">
        <f>IF(([2]!Table3[[#This Row],[Incentive Disbursements]]&gt;=0.5*[2]!Table3[[#This Row],[CLM $ Collected ]]),"YES",IF([2]!Table3[[#This Row],[Incentive Disbursements]]&lt;=1, "N/A", "NO"))</f>
        <v>YES</v>
      </c>
      <c r="I268" s="166" t="str">
        <f t="shared" si="14"/>
        <v>YES</v>
      </c>
      <c r="J268" s="168">
        <v>69671.752900000007</v>
      </c>
      <c r="K268" s="169">
        <f>[2]!Table3[[#This Row],[CLM $ Collected ]]/'[2]1.) CLM Reference'!$B$4</f>
        <v>6.5371162208245782E-3</v>
      </c>
      <c r="L268" s="170">
        <v>9704.3799999999992</v>
      </c>
      <c r="M268" s="169">
        <f>[2]!Table3[[#This Row],[Incentive Disbursements]]/'[2]1.) CLM Reference'!$B$5</f>
        <v>7.029100324985234E-3</v>
      </c>
      <c r="N268" s="169" t="str">
        <f t="shared" si="12"/>
        <v>YES</v>
      </c>
      <c r="O268" s="168">
        <v>120562.33379999999</v>
      </c>
      <c r="P268" s="171">
        <f>[2]!Table3[[#This Row],[CLM $ Collected ]]/'[2]1.) CLM Reference'!$B$4</f>
        <v>6.5371162208245782E-3</v>
      </c>
      <c r="Q268" s="170">
        <v>108391.45</v>
      </c>
      <c r="R268" s="172">
        <f>[2]!Table3[[#This Row],[Incentive Disbursements]]/'[2]1.) CLM Reference'!$B$5</f>
        <v>7.029100324985234E-3</v>
      </c>
      <c r="S268" t="str">
        <f t="shared" si="13"/>
        <v>YES</v>
      </c>
    </row>
    <row r="269" spans="1:19" ht="15.75" thickBot="1" x14ac:dyDescent="0.3">
      <c r="A269" s="163" t="s">
        <v>2133</v>
      </c>
      <c r="B269" s="16" t="s">
        <v>2040</v>
      </c>
      <c r="C269" s="164" t="s">
        <v>1774</v>
      </c>
      <c r="D269" s="165">
        <f>[2]!Table3[[#This Row],[Residential CLM $ Collected]]+[2]!Table3[[#This Row],[C&amp;I CLM $ Collected]]</f>
        <v>124130.36009999999</v>
      </c>
      <c r="E269" s="166">
        <f>[2]!Table3[[#This Row],[CLM $ Collected ]]/'[2]1.) CLM Reference'!$B$4</f>
        <v>4.2655583159824217E-3</v>
      </c>
      <c r="F269" s="167">
        <f>[2]!Table3[[#This Row],[Residential Incentive Disbursements]]+[2]!Table3[[#This Row],[C&amp;I Incentive Disbursements]]</f>
        <v>22622.400000000001</v>
      </c>
      <c r="G269" s="166">
        <f>[2]!Table3[[#This Row],[Incentive Disbursements]]/'[2]1.) CLM Reference'!$B$5</f>
        <v>1.3464922444081724E-3</v>
      </c>
      <c r="H269" s="166" t="str">
        <f>IF(([2]!Table3[[#This Row],[Incentive Disbursements]]&gt;=0.5*[2]!Table3[[#This Row],[CLM $ Collected ]]),"YES",IF([2]!Table3[[#This Row],[Incentive Disbursements]]&lt;=1, "N/A", "NO"))</f>
        <v>NO</v>
      </c>
      <c r="I269" s="166" t="str">
        <f t="shared" si="14"/>
        <v>NO</v>
      </c>
      <c r="J269" s="168">
        <v>80824.2261</v>
      </c>
      <c r="K269" s="169">
        <f>[2]!Table3[[#This Row],[CLM $ Collected ]]/'[2]1.) CLM Reference'!$B$4</f>
        <v>4.2655583159824217E-3</v>
      </c>
      <c r="L269" s="170">
        <v>18168.400000000001</v>
      </c>
      <c r="M269" s="169">
        <f>[2]!Table3[[#This Row],[Incentive Disbursements]]/'[2]1.) CLM Reference'!$B$5</f>
        <v>1.3464922444081724E-3</v>
      </c>
      <c r="N269" s="169" t="str">
        <f t="shared" si="12"/>
        <v>NO</v>
      </c>
      <c r="O269" s="168">
        <v>43306.133999999998</v>
      </c>
      <c r="P269" s="171">
        <f>[2]!Table3[[#This Row],[CLM $ Collected ]]/'[2]1.) CLM Reference'!$B$4</f>
        <v>4.2655583159824217E-3</v>
      </c>
      <c r="Q269" s="170">
        <v>4454</v>
      </c>
      <c r="R269" s="172">
        <f>[2]!Table3[[#This Row],[Incentive Disbursements]]/'[2]1.) CLM Reference'!$B$5</f>
        <v>1.3464922444081724E-3</v>
      </c>
      <c r="S269" t="str">
        <f t="shared" si="13"/>
        <v>NO</v>
      </c>
    </row>
    <row r="270" spans="1:19" ht="15.75" thickBot="1" x14ac:dyDescent="0.3">
      <c r="A270" s="163" t="s">
        <v>2134</v>
      </c>
      <c r="B270" s="16" t="s">
        <v>2040</v>
      </c>
      <c r="C270" s="164" t="s">
        <v>1774</v>
      </c>
      <c r="D270" s="165">
        <f>[2]!Table3[[#This Row],[Residential CLM $ Collected]]+[2]!Table3[[#This Row],[C&amp;I CLM $ Collected]]</f>
        <v>80815.845700000093</v>
      </c>
      <c r="E270" s="166">
        <f>[2]!Table3[[#This Row],[CLM $ Collected ]]/'[2]1.) CLM Reference'!$B$4</f>
        <v>2.777118365008172E-3</v>
      </c>
      <c r="F270" s="167">
        <f>[2]!Table3[[#This Row],[Residential Incentive Disbursements]]+[2]!Table3[[#This Row],[C&amp;I Incentive Disbursements]]</f>
        <v>11692.4</v>
      </c>
      <c r="G270" s="166">
        <f>[2]!Table3[[#This Row],[Incentive Disbursements]]/'[2]1.) CLM Reference'!$B$5</f>
        <v>6.9593526409744819E-4</v>
      </c>
      <c r="H270" s="166" t="str">
        <f>IF(([2]!Table3[[#This Row],[Incentive Disbursements]]&gt;=0.5*[2]!Table3[[#This Row],[CLM $ Collected ]]),"YES",IF([2]!Table3[[#This Row],[Incentive Disbursements]]&lt;=1, "N/A", "NO"))</f>
        <v>NO</v>
      </c>
      <c r="I270" s="166" t="str">
        <f t="shared" si="14"/>
        <v>NO</v>
      </c>
      <c r="J270" s="168">
        <v>77262.277400000094</v>
      </c>
      <c r="K270" s="169">
        <f>[2]!Table3[[#This Row],[CLM $ Collected ]]/'[2]1.) CLM Reference'!$B$4</f>
        <v>2.777118365008172E-3</v>
      </c>
      <c r="L270" s="170">
        <v>11582.4</v>
      </c>
      <c r="M270" s="169">
        <f>[2]!Table3[[#This Row],[Incentive Disbursements]]/'[2]1.) CLM Reference'!$B$5</f>
        <v>6.9593526409744819E-4</v>
      </c>
      <c r="N270" s="169" t="str">
        <f t="shared" si="12"/>
        <v>NO</v>
      </c>
      <c r="O270" s="168">
        <v>3553.5682999999999</v>
      </c>
      <c r="P270" s="171">
        <f>[2]!Table3[[#This Row],[CLM $ Collected ]]/'[2]1.) CLM Reference'!$B$4</f>
        <v>2.777118365008172E-3</v>
      </c>
      <c r="Q270" s="170">
        <v>110</v>
      </c>
      <c r="R270" s="172">
        <f>[2]!Table3[[#This Row],[Incentive Disbursements]]/'[2]1.) CLM Reference'!$B$5</f>
        <v>6.9593526409744819E-4</v>
      </c>
      <c r="S270" t="str">
        <f t="shared" si="13"/>
        <v>NO</v>
      </c>
    </row>
    <row r="271" spans="1:19" ht="15.75" thickBot="1" x14ac:dyDescent="0.3">
      <c r="A271" s="163" t="s">
        <v>2135</v>
      </c>
      <c r="B271" s="16" t="s">
        <v>2040</v>
      </c>
      <c r="C271" s="164" t="s">
        <v>1774</v>
      </c>
      <c r="D271" s="165">
        <f>[2]!Table3[[#This Row],[Residential CLM $ Collected]]+[2]!Table3[[#This Row],[C&amp;I CLM $ Collected]]</f>
        <v>167726.98670000001</v>
      </c>
      <c r="E271" s="166">
        <f>[2]!Table3[[#This Row],[CLM $ Collected ]]/'[2]1.) CLM Reference'!$B$4</f>
        <v>5.7636926401928492E-3</v>
      </c>
      <c r="F271" s="167">
        <f>[2]!Table3[[#This Row],[Residential Incentive Disbursements]]+[2]!Table3[[#This Row],[C&amp;I Incentive Disbursements]]</f>
        <v>32483.33</v>
      </c>
      <c r="G271" s="166">
        <f>[2]!Table3[[#This Row],[Incentive Disbursements]]/'[2]1.) CLM Reference'!$B$5</f>
        <v>1.9334178476886324E-3</v>
      </c>
      <c r="H271" s="166" t="str">
        <f>IF(([2]!Table3[[#This Row],[Incentive Disbursements]]&gt;=0.5*[2]!Table3[[#This Row],[CLM $ Collected ]]),"YES",IF([2]!Table3[[#This Row],[Incentive Disbursements]]&lt;=1, "N/A", "NO"))</f>
        <v>NO</v>
      </c>
      <c r="I271" s="166" t="str">
        <f t="shared" si="14"/>
        <v>NO</v>
      </c>
      <c r="J271" s="168">
        <v>116407.5059</v>
      </c>
      <c r="K271" s="169">
        <f>[2]!Table3[[#This Row],[CLM $ Collected ]]/'[2]1.) CLM Reference'!$B$4</f>
        <v>5.7636926401928492E-3</v>
      </c>
      <c r="L271" s="170">
        <v>22949.33</v>
      </c>
      <c r="M271" s="169">
        <f>[2]!Table3[[#This Row],[Incentive Disbursements]]/'[2]1.) CLM Reference'!$B$5</f>
        <v>1.9334178476886324E-3</v>
      </c>
      <c r="N271" s="169" t="str">
        <f t="shared" si="12"/>
        <v>NO</v>
      </c>
      <c r="O271" s="168">
        <v>51319.480799999998</v>
      </c>
      <c r="P271" s="171">
        <f>[2]!Table3[[#This Row],[CLM $ Collected ]]/'[2]1.) CLM Reference'!$B$4</f>
        <v>5.7636926401928492E-3</v>
      </c>
      <c r="Q271" s="170">
        <v>9534</v>
      </c>
      <c r="R271" s="172">
        <f>[2]!Table3[[#This Row],[Incentive Disbursements]]/'[2]1.) CLM Reference'!$B$5</f>
        <v>1.9334178476886324E-3</v>
      </c>
      <c r="S271" t="str">
        <f t="shared" si="13"/>
        <v>NO</v>
      </c>
    </row>
    <row r="272" spans="1:19" ht="15.75" thickBot="1" x14ac:dyDescent="0.3">
      <c r="A272" s="163" t="s">
        <v>2136</v>
      </c>
      <c r="B272" s="16" t="s">
        <v>2040</v>
      </c>
      <c r="C272" s="164" t="s">
        <v>1774</v>
      </c>
      <c r="D272" s="165">
        <f>[2]!Table3[[#This Row],[Residential CLM $ Collected]]+[2]!Table3[[#This Row],[C&amp;I CLM $ Collected]]</f>
        <v>100733.4038000001</v>
      </c>
      <c r="E272" s="166">
        <f>[2]!Table3[[#This Row],[CLM $ Collected ]]/'[2]1.) CLM Reference'!$B$4</f>
        <v>3.4615561247880867E-3</v>
      </c>
      <c r="F272" s="167">
        <f>[2]!Table3[[#This Row],[Residential Incentive Disbursements]]+[2]!Table3[[#This Row],[C&amp;I Incentive Disbursements]]</f>
        <v>23223.09</v>
      </c>
      <c r="G272" s="166">
        <f>[2]!Table3[[#This Row],[Incentive Disbursements]]/'[2]1.) CLM Reference'!$B$5</f>
        <v>1.3822454989829984E-3</v>
      </c>
      <c r="H272" s="166" t="str">
        <f>IF(([2]!Table3[[#This Row],[Incentive Disbursements]]&gt;=0.5*[2]!Table3[[#This Row],[CLM $ Collected ]]),"YES",IF([2]!Table3[[#This Row],[Incentive Disbursements]]&lt;=1, "N/A", "NO"))</f>
        <v>NO</v>
      </c>
      <c r="I272" s="166" t="str">
        <f t="shared" si="14"/>
        <v>NO</v>
      </c>
      <c r="J272" s="168">
        <v>55146.045800000102</v>
      </c>
      <c r="K272" s="169">
        <f>[2]!Table3[[#This Row],[CLM $ Collected ]]/'[2]1.) CLM Reference'!$B$4</f>
        <v>3.4615561247880867E-3</v>
      </c>
      <c r="L272" s="170">
        <v>21109.09</v>
      </c>
      <c r="M272" s="169">
        <f>[2]!Table3[[#This Row],[Incentive Disbursements]]/'[2]1.) CLM Reference'!$B$5</f>
        <v>1.3822454989829984E-3</v>
      </c>
      <c r="N272" s="169" t="str">
        <f t="shared" si="12"/>
        <v>NO</v>
      </c>
      <c r="O272" s="168">
        <v>45587.358</v>
      </c>
      <c r="P272" s="171">
        <f>[2]!Table3[[#This Row],[CLM $ Collected ]]/'[2]1.) CLM Reference'!$B$4</f>
        <v>3.4615561247880867E-3</v>
      </c>
      <c r="Q272" s="170">
        <v>2114</v>
      </c>
      <c r="R272" s="172">
        <f>[2]!Table3[[#This Row],[Incentive Disbursements]]/'[2]1.) CLM Reference'!$B$5</f>
        <v>1.3822454989829984E-3</v>
      </c>
      <c r="S272" t="str">
        <f t="shared" si="13"/>
        <v>NO</v>
      </c>
    </row>
    <row r="273" spans="1:19" ht="15.75" thickBot="1" x14ac:dyDescent="0.3">
      <c r="A273" s="163" t="s">
        <v>2136</v>
      </c>
      <c r="B273" s="16" t="s">
        <v>2071</v>
      </c>
      <c r="C273" s="164" t="s">
        <v>1774</v>
      </c>
      <c r="D273" s="165">
        <f>[2]!Table3[[#This Row],[Residential CLM $ Collected]]+[2]!Table3[[#This Row],[C&amp;I CLM $ Collected]]</f>
        <v>10.418200000000001</v>
      </c>
      <c r="E273" s="166">
        <f>[2]!Table3[[#This Row],[CLM $ Collected ]]/'[2]1.) CLM Reference'!$B$4</f>
        <v>3.5800620905125425E-7</v>
      </c>
      <c r="F273" s="167">
        <f>[2]!Table3[[#This Row],[Residential Incentive Disbursements]]+[2]!Table3[[#This Row],[C&amp;I Incentive Disbursements]]</f>
        <v>0</v>
      </c>
      <c r="G273" s="166">
        <f>[2]!Table3[[#This Row],[Incentive Disbursements]]/'[2]1.) CLM Reference'!$B$5</f>
        <v>0</v>
      </c>
      <c r="H273" s="166" t="str">
        <f>IF(([2]!Table3[[#This Row],[Incentive Disbursements]]&gt;=0.5*[2]!Table3[[#This Row],[CLM $ Collected ]]),"YES",IF([2]!Table3[[#This Row],[Incentive Disbursements]]&lt;=1, "N/A", "NO"))</f>
        <v>N/A</v>
      </c>
      <c r="I273" s="166" t="str">
        <f t="shared" si="14"/>
        <v>N/A</v>
      </c>
      <c r="J273" s="168">
        <v>0</v>
      </c>
      <c r="K273" s="169">
        <f>[2]!Table3[[#This Row],[CLM $ Collected ]]/'[2]1.) CLM Reference'!$B$4</f>
        <v>3.5800620905125425E-7</v>
      </c>
      <c r="L273" s="170">
        <v>0</v>
      </c>
      <c r="M273" s="169">
        <f>[2]!Table3[[#This Row],[Incentive Disbursements]]/'[2]1.) CLM Reference'!$B$5</f>
        <v>0</v>
      </c>
      <c r="N273" s="169" t="str">
        <f t="shared" si="12"/>
        <v>N/A</v>
      </c>
      <c r="O273" s="168">
        <v>10.418200000000001</v>
      </c>
      <c r="P273" s="171">
        <f>[2]!Table3[[#This Row],[CLM $ Collected ]]/'[2]1.) CLM Reference'!$B$4</f>
        <v>3.5800620905125425E-7</v>
      </c>
      <c r="Q273" s="170">
        <v>0</v>
      </c>
      <c r="R273" s="172">
        <f>[2]!Table3[[#This Row],[Incentive Disbursements]]/'[2]1.) CLM Reference'!$B$5</f>
        <v>0</v>
      </c>
      <c r="S273" t="str">
        <f t="shared" si="13"/>
        <v>N/A</v>
      </c>
    </row>
    <row r="274" spans="1:19" ht="15.75" thickBot="1" x14ac:dyDescent="0.3">
      <c r="A274" s="163" t="s">
        <v>2136</v>
      </c>
      <c r="B274" s="16" t="s">
        <v>2100</v>
      </c>
      <c r="C274" s="164" t="s">
        <v>1774</v>
      </c>
      <c r="D274" s="165">
        <f>[2]!Table3[[#This Row],[Residential CLM $ Collected]]+[2]!Table3[[#This Row],[C&amp;I CLM $ Collected]]</f>
        <v>43.496099999999998</v>
      </c>
      <c r="E274" s="166">
        <f>[2]!Table3[[#This Row],[CLM $ Collected ]]/'[2]1.) CLM Reference'!$B$4</f>
        <v>1.4946798745958283E-6</v>
      </c>
      <c r="F274" s="167">
        <f>[2]!Table3[[#This Row],[Residential Incentive Disbursements]]+[2]!Table3[[#This Row],[C&amp;I Incentive Disbursements]]</f>
        <v>0</v>
      </c>
      <c r="G274" s="166">
        <f>[2]!Table3[[#This Row],[Incentive Disbursements]]/'[2]1.) CLM Reference'!$B$5</f>
        <v>0</v>
      </c>
      <c r="H274" s="166" t="str">
        <f>IF(([2]!Table3[[#This Row],[Incentive Disbursements]]&gt;=0.5*[2]!Table3[[#This Row],[CLM $ Collected ]]),"YES",IF([2]!Table3[[#This Row],[Incentive Disbursements]]&lt;=1, "N/A", "NO"))</f>
        <v>N/A</v>
      </c>
      <c r="I274" s="166" t="str">
        <f t="shared" si="14"/>
        <v>N/A</v>
      </c>
      <c r="J274" s="168">
        <v>43.496099999999998</v>
      </c>
      <c r="K274" s="169">
        <f>[2]!Table3[[#This Row],[CLM $ Collected ]]/'[2]1.) CLM Reference'!$B$4</f>
        <v>1.4946798745958283E-6</v>
      </c>
      <c r="L274" s="170">
        <v>0</v>
      </c>
      <c r="M274" s="169">
        <f>[2]!Table3[[#This Row],[Incentive Disbursements]]/'[2]1.) CLM Reference'!$B$5</f>
        <v>0</v>
      </c>
      <c r="N274" s="169" t="str">
        <f t="shared" si="12"/>
        <v>N/A</v>
      </c>
      <c r="O274" s="168">
        <v>0</v>
      </c>
      <c r="P274" s="171">
        <f>[2]!Table3[[#This Row],[CLM $ Collected ]]/'[2]1.) CLM Reference'!$B$4</f>
        <v>1.4946798745958283E-6</v>
      </c>
      <c r="Q274" s="170">
        <v>0</v>
      </c>
      <c r="R274" s="172">
        <f>[2]!Table3[[#This Row],[Incentive Disbursements]]/'[2]1.) CLM Reference'!$B$5</f>
        <v>0</v>
      </c>
      <c r="S274" t="str">
        <f t="shared" si="13"/>
        <v>N/A</v>
      </c>
    </row>
    <row r="275" spans="1:19" ht="15.75" thickBot="1" x14ac:dyDescent="0.3">
      <c r="A275" s="163" t="s">
        <v>2137</v>
      </c>
      <c r="B275" s="16" t="s">
        <v>2116</v>
      </c>
      <c r="C275" s="164" t="s">
        <v>1774</v>
      </c>
      <c r="D275" s="165">
        <f>[2]!Table3[[#This Row],[Residential CLM $ Collected]]+[2]!Table3[[#This Row],[C&amp;I CLM $ Collected]]</f>
        <v>88.630099999999999</v>
      </c>
      <c r="E275" s="166">
        <f>[2]!Table3[[#This Row],[CLM $ Collected ]]/'[2]1.) CLM Reference'!$B$4</f>
        <v>3.0456437876824754E-6</v>
      </c>
      <c r="F275" s="167">
        <f>[2]!Table3[[#This Row],[Residential Incentive Disbursements]]+[2]!Table3[[#This Row],[C&amp;I Incentive Disbursements]]</f>
        <v>0</v>
      </c>
      <c r="G275" s="166">
        <f>[2]!Table3[[#This Row],[Incentive Disbursements]]/'[2]1.) CLM Reference'!$B$5</f>
        <v>0</v>
      </c>
      <c r="H275" s="166" t="str">
        <f>IF(([2]!Table3[[#This Row],[Incentive Disbursements]]&gt;=0.5*[2]!Table3[[#This Row],[CLM $ Collected ]]),"YES",IF([2]!Table3[[#This Row],[Incentive Disbursements]]&lt;=1, "N/A", "NO"))</f>
        <v>N/A</v>
      </c>
      <c r="I275" s="166" t="str">
        <f t="shared" si="14"/>
        <v>N/A</v>
      </c>
      <c r="J275" s="168">
        <v>88.630099999999999</v>
      </c>
      <c r="K275" s="169">
        <f>[2]!Table3[[#This Row],[CLM $ Collected ]]/'[2]1.) CLM Reference'!$B$4</f>
        <v>3.0456437876824754E-6</v>
      </c>
      <c r="L275" s="170">
        <v>0</v>
      </c>
      <c r="M275" s="169">
        <f>[2]!Table3[[#This Row],[Incentive Disbursements]]/'[2]1.) CLM Reference'!$B$5</f>
        <v>0</v>
      </c>
      <c r="N275" s="169" t="str">
        <f t="shared" si="12"/>
        <v>N/A</v>
      </c>
      <c r="O275" s="168">
        <v>0</v>
      </c>
      <c r="P275" s="171">
        <f>[2]!Table3[[#This Row],[CLM $ Collected ]]/'[2]1.) CLM Reference'!$B$4</f>
        <v>3.0456437876824754E-6</v>
      </c>
      <c r="Q275" s="170">
        <v>0</v>
      </c>
      <c r="R275" s="172">
        <f>[2]!Table3[[#This Row],[Incentive Disbursements]]/'[2]1.) CLM Reference'!$B$5</f>
        <v>0</v>
      </c>
      <c r="S275" t="str">
        <f t="shared" si="13"/>
        <v>N/A</v>
      </c>
    </row>
    <row r="276" spans="1:19" ht="15.75" thickBot="1" x14ac:dyDescent="0.3">
      <c r="A276" s="163" t="s">
        <v>2137</v>
      </c>
      <c r="B276" s="16" t="s">
        <v>2084</v>
      </c>
      <c r="C276" s="164" t="s">
        <v>1774</v>
      </c>
      <c r="D276" s="165">
        <f>[2]!Table3[[#This Row],[Residential CLM $ Collected]]+[2]!Table3[[#This Row],[C&amp;I CLM $ Collected]]</f>
        <v>138.0009</v>
      </c>
      <c r="E276" s="166">
        <f>[2]!Table3[[#This Row],[CLM $ Collected ]]/'[2]1.) CLM Reference'!$B$4</f>
        <v>4.7421991375344327E-6</v>
      </c>
      <c r="F276" s="167">
        <f>[2]!Table3[[#This Row],[Residential Incentive Disbursements]]+[2]!Table3[[#This Row],[C&amp;I Incentive Disbursements]]</f>
        <v>0</v>
      </c>
      <c r="G276" s="166">
        <f>[2]!Table3[[#This Row],[Incentive Disbursements]]/'[2]1.) CLM Reference'!$B$5</f>
        <v>0</v>
      </c>
      <c r="H276" s="166" t="str">
        <f>IF(([2]!Table3[[#This Row],[Incentive Disbursements]]&gt;=0.5*[2]!Table3[[#This Row],[CLM $ Collected ]]),"YES",IF([2]!Table3[[#This Row],[Incentive Disbursements]]&lt;=1, "N/A", "NO"))</f>
        <v>N/A</v>
      </c>
      <c r="I276" s="166" t="str">
        <f t="shared" si="14"/>
        <v>N/A</v>
      </c>
      <c r="J276" s="168">
        <v>138.0009</v>
      </c>
      <c r="K276" s="169">
        <f>[2]!Table3[[#This Row],[CLM $ Collected ]]/'[2]1.) CLM Reference'!$B$4</f>
        <v>4.7421991375344327E-6</v>
      </c>
      <c r="L276" s="170">
        <v>0</v>
      </c>
      <c r="M276" s="169">
        <f>[2]!Table3[[#This Row],[Incentive Disbursements]]/'[2]1.) CLM Reference'!$B$5</f>
        <v>0</v>
      </c>
      <c r="N276" s="169" t="str">
        <f t="shared" si="12"/>
        <v>N/A</v>
      </c>
      <c r="O276" s="168">
        <v>0</v>
      </c>
      <c r="P276" s="171">
        <f>[2]!Table3[[#This Row],[CLM $ Collected ]]/'[2]1.) CLM Reference'!$B$4</f>
        <v>4.7421991375344327E-6</v>
      </c>
      <c r="Q276" s="170">
        <v>0</v>
      </c>
      <c r="R276" s="172">
        <f>[2]!Table3[[#This Row],[Incentive Disbursements]]/'[2]1.) CLM Reference'!$B$5</f>
        <v>0</v>
      </c>
      <c r="S276" t="str">
        <f t="shared" si="13"/>
        <v>N/A</v>
      </c>
    </row>
    <row r="277" spans="1:19" ht="15.75" thickBot="1" x14ac:dyDescent="0.3">
      <c r="A277" s="163" t="s">
        <v>2137</v>
      </c>
      <c r="B277" s="16" t="s">
        <v>2100</v>
      </c>
      <c r="C277" s="164" t="s">
        <v>1774</v>
      </c>
      <c r="D277" s="165">
        <f>[2]!Table3[[#This Row],[Residential CLM $ Collected]]+[2]!Table3[[#This Row],[C&amp;I CLM $ Collected]]</f>
        <v>198882.78960000002</v>
      </c>
      <c r="E277" s="166">
        <f>[2]!Table3[[#This Row],[CLM $ Collected ]]/'[2]1.) CLM Reference'!$B$4</f>
        <v>6.8343162494705631E-3</v>
      </c>
      <c r="F277" s="167">
        <f>[2]!Table3[[#This Row],[Residential Incentive Disbursements]]+[2]!Table3[[#This Row],[C&amp;I Incentive Disbursements]]</f>
        <v>140493.75</v>
      </c>
      <c r="G277" s="166">
        <f>[2]!Table3[[#This Row],[Incentive Disbursements]]/'[2]1.) CLM Reference'!$B$5</f>
        <v>8.3622314503686897E-3</v>
      </c>
      <c r="H277" s="166" t="str">
        <f>IF(([2]!Table3[[#This Row],[Incentive Disbursements]]&gt;=0.5*[2]!Table3[[#This Row],[CLM $ Collected ]]),"YES",IF([2]!Table3[[#This Row],[Incentive Disbursements]]&lt;=1, "N/A", "NO"))</f>
        <v>YES</v>
      </c>
      <c r="I277" s="166" t="str">
        <f t="shared" si="14"/>
        <v>YES</v>
      </c>
      <c r="J277" s="168">
        <v>140097.96650000001</v>
      </c>
      <c r="K277" s="169">
        <f>[2]!Table3[[#This Row],[CLM $ Collected ]]/'[2]1.) CLM Reference'!$B$4</f>
        <v>6.8343162494705631E-3</v>
      </c>
      <c r="L277" s="170">
        <v>129756.75</v>
      </c>
      <c r="M277" s="169">
        <f>[2]!Table3[[#This Row],[Incentive Disbursements]]/'[2]1.) CLM Reference'!$B$5</f>
        <v>8.3622314503686897E-3</v>
      </c>
      <c r="N277" s="169" t="str">
        <f t="shared" si="12"/>
        <v>YES</v>
      </c>
      <c r="O277" s="168">
        <v>58784.823100000001</v>
      </c>
      <c r="P277" s="171">
        <f>[2]!Table3[[#This Row],[CLM $ Collected ]]/'[2]1.) CLM Reference'!$B$4</f>
        <v>6.8343162494705631E-3</v>
      </c>
      <c r="Q277" s="170">
        <v>10737</v>
      </c>
      <c r="R277" s="172">
        <f>[2]!Table3[[#This Row],[Incentive Disbursements]]/'[2]1.) CLM Reference'!$B$5</f>
        <v>8.3622314503686897E-3</v>
      </c>
      <c r="S277" t="str">
        <f t="shared" si="13"/>
        <v>YES</v>
      </c>
    </row>
    <row r="278" spans="1:19" ht="15.75" thickBot="1" x14ac:dyDescent="0.3">
      <c r="A278" s="163" t="s">
        <v>2138</v>
      </c>
      <c r="B278" s="16" t="s">
        <v>2116</v>
      </c>
      <c r="C278" s="164" t="s">
        <v>1774</v>
      </c>
      <c r="D278" s="165">
        <f>[2]!Table3[[#This Row],[Residential CLM $ Collected]]+[2]!Table3[[#This Row],[C&amp;I CLM $ Collected]]</f>
        <v>546.85829999999999</v>
      </c>
      <c r="E278" s="166">
        <f>[2]!Table3[[#This Row],[CLM $ Collected ]]/'[2]1.) CLM Reference'!$B$4</f>
        <v>1.8791985839320947E-5</v>
      </c>
      <c r="F278" s="167">
        <f>[2]!Table3[[#This Row],[Residential Incentive Disbursements]]+[2]!Table3[[#This Row],[C&amp;I Incentive Disbursements]]</f>
        <v>0</v>
      </c>
      <c r="G278" s="166">
        <f>[2]!Table3[[#This Row],[Incentive Disbursements]]/'[2]1.) CLM Reference'!$B$5</f>
        <v>0</v>
      </c>
      <c r="H278" s="166" t="str">
        <f>IF(([2]!Table3[[#This Row],[Incentive Disbursements]]&gt;=0.5*[2]!Table3[[#This Row],[CLM $ Collected ]]),"YES",IF([2]!Table3[[#This Row],[Incentive Disbursements]]&lt;=1, "N/A", "NO"))</f>
        <v>N/A</v>
      </c>
      <c r="I278" s="166" t="str">
        <f t="shared" si="14"/>
        <v>NO</v>
      </c>
      <c r="J278" s="168">
        <v>546.85829999999999</v>
      </c>
      <c r="K278" s="169">
        <f>[2]!Table3[[#This Row],[CLM $ Collected ]]/'[2]1.) CLM Reference'!$B$4</f>
        <v>1.8791985839320947E-5</v>
      </c>
      <c r="L278" s="170">
        <v>0</v>
      </c>
      <c r="M278" s="169">
        <f>[2]!Table3[[#This Row],[Incentive Disbursements]]/'[2]1.) CLM Reference'!$B$5</f>
        <v>0</v>
      </c>
      <c r="N278" s="169" t="str">
        <f t="shared" si="12"/>
        <v>NO</v>
      </c>
      <c r="O278" s="168">
        <v>0</v>
      </c>
      <c r="P278" s="171">
        <f>[2]!Table3[[#This Row],[CLM $ Collected ]]/'[2]1.) CLM Reference'!$B$4</f>
        <v>1.8791985839320947E-5</v>
      </c>
      <c r="Q278" s="170">
        <v>0</v>
      </c>
      <c r="R278" s="172">
        <f>[2]!Table3[[#This Row],[Incentive Disbursements]]/'[2]1.) CLM Reference'!$B$5</f>
        <v>0</v>
      </c>
      <c r="S278" t="str">
        <f t="shared" si="13"/>
        <v>NO</v>
      </c>
    </row>
    <row r="279" spans="1:19" ht="15.75" thickBot="1" x14ac:dyDescent="0.3">
      <c r="A279" s="163" t="s">
        <v>2138</v>
      </c>
      <c r="B279" s="16" t="s">
        <v>2120</v>
      </c>
      <c r="C279" s="164" t="s">
        <v>1774</v>
      </c>
      <c r="D279" s="165">
        <f>[2]!Table3[[#This Row],[Residential CLM $ Collected]]+[2]!Table3[[#This Row],[C&amp;I CLM $ Collected]]</f>
        <v>495.87259999999998</v>
      </c>
      <c r="E279" s="166">
        <f>[2]!Table3[[#This Row],[CLM $ Collected ]]/'[2]1.) CLM Reference'!$B$4</f>
        <v>1.7039936812346563E-5</v>
      </c>
      <c r="F279" s="167">
        <f>[2]!Table3[[#This Row],[Residential Incentive Disbursements]]+[2]!Table3[[#This Row],[C&amp;I Incentive Disbursements]]</f>
        <v>1460.87</v>
      </c>
      <c r="G279" s="166">
        <f>[2]!Table3[[#This Row],[Incentive Disbursements]]/'[2]1.) CLM Reference'!$B$5</f>
        <v>8.6951434201878067E-5</v>
      </c>
      <c r="H279" s="166" t="str">
        <f>IF(([2]!Table3[[#This Row],[Incentive Disbursements]]&gt;=0.5*[2]!Table3[[#This Row],[CLM $ Collected ]]),"YES",IF([2]!Table3[[#This Row],[Incentive Disbursements]]&lt;=1, "N/A", "NO"))</f>
        <v>YES</v>
      </c>
      <c r="I279" s="166" t="str">
        <f t="shared" si="14"/>
        <v>YES</v>
      </c>
      <c r="J279" s="168">
        <v>476.2285</v>
      </c>
      <c r="K279" s="169">
        <f>[2]!Table3[[#This Row],[CLM $ Collected ]]/'[2]1.) CLM Reference'!$B$4</f>
        <v>1.7039936812346563E-5</v>
      </c>
      <c r="L279" s="170">
        <v>1460.87</v>
      </c>
      <c r="M279" s="169">
        <f>[2]!Table3[[#This Row],[Incentive Disbursements]]/'[2]1.) CLM Reference'!$B$5</f>
        <v>8.6951434201878067E-5</v>
      </c>
      <c r="N279" s="169" t="str">
        <f t="shared" si="12"/>
        <v>YES</v>
      </c>
      <c r="O279" s="168">
        <v>19.644100000000002</v>
      </c>
      <c r="P279" s="171">
        <f>[2]!Table3[[#This Row],[CLM $ Collected ]]/'[2]1.) CLM Reference'!$B$4</f>
        <v>1.7039936812346563E-5</v>
      </c>
      <c r="Q279" s="170">
        <v>0</v>
      </c>
      <c r="R279" s="172">
        <f>[2]!Table3[[#This Row],[Incentive Disbursements]]/'[2]1.) CLM Reference'!$B$5</f>
        <v>8.6951434201878067E-5</v>
      </c>
      <c r="S279" t="str">
        <f t="shared" si="13"/>
        <v>YES</v>
      </c>
    </row>
    <row r="280" spans="1:19" ht="15.75" thickBot="1" x14ac:dyDescent="0.3">
      <c r="A280" s="163" t="s">
        <v>2138</v>
      </c>
      <c r="B280" s="16" t="s">
        <v>2100</v>
      </c>
      <c r="C280" s="164" t="s">
        <v>1774</v>
      </c>
      <c r="D280" s="165">
        <f>[2]!Table3[[#This Row],[Residential CLM $ Collected]]+[2]!Table3[[#This Row],[C&amp;I CLM $ Collected]]</f>
        <v>158777.90529999998</v>
      </c>
      <c r="E280" s="166">
        <f>[2]!Table3[[#This Row],[CLM $ Collected ]]/'[2]1.) CLM Reference'!$B$4</f>
        <v>5.4561705436209753E-3</v>
      </c>
      <c r="F280" s="167">
        <f>[2]!Table3[[#This Row],[Residential Incentive Disbursements]]+[2]!Table3[[#This Row],[C&amp;I Incentive Disbursements]]</f>
        <v>33646.18</v>
      </c>
      <c r="G280" s="166">
        <f>[2]!Table3[[#This Row],[Incentive Disbursements]]/'[2]1.) CLM Reference'!$B$5</f>
        <v>2.0026310393221479E-3</v>
      </c>
      <c r="H280" s="166" t="str">
        <f>IF(([2]!Table3[[#This Row],[Incentive Disbursements]]&gt;=0.5*[2]!Table3[[#This Row],[CLM $ Collected ]]),"YES",IF([2]!Table3[[#This Row],[Incentive Disbursements]]&lt;=1, "N/A", "NO"))</f>
        <v>NO</v>
      </c>
      <c r="I280" s="166" t="str">
        <f t="shared" si="14"/>
        <v>NO</v>
      </c>
      <c r="J280" s="168">
        <v>124643.2671</v>
      </c>
      <c r="K280" s="169">
        <f>[2]!Table3[[#This Row],[CLM $ Collected ]]/'[2]1.) CLM Reference'!$B$4</f>
        <v>5.4561705436209753E-3</v>
      </c>
      <c r="L280" s="170">
        <v>33276.18</v>
      </c>
      <c r="M280" s="169">
        <f>[2]!Table3[[#This Row],[Incentive Disbursements]]/'[2]1.) CLM Reference'!$B$5</f>
        <v>2.0026310393221479E-3</v>
      </c>
      <c r="N280" s="169" t="str">
        <f t="shared" si="12"/>
        <v>NO</v>
      </c>
      <c r="O280" s="168">
        <v>34134.638200000001</v>
      </c>
      <c r="P280" s="171">
        <f>[2]!Table3[[#This Row],[CLM $ Collected ]]/'[2]1.) CLM Reference'!$B$4</f>
        <v>5.4561705436209753E-3</v>
      </c>
      <c r="Q280" s="170">
        <v>370</v>
      </c>
      <c r="R280" s="172">
        <f>[2]!Table3[[#This Row],[Incentive Disbursements]]/'[2]1.) CLM Reference'!$B$5</f>
        <v>2.0026310393221479E-3</v>
      </c>
      <c r="S280" t="str">
        <f t="shared" si="13"/>
        <v>NO</v>
      </c>
    </row>
    <row r="281" spans="1:19" ht="15.75" thickBot="1" x14ac:dyDescent="0.3">
      <c r="A281" s="163" t="s">
        <v>2139</v>
      </c>
      <c r="B281" s="16" t="s">
        <v>2116</v>
      </c>
      <c r="C281" s="164" t="s">
        <v>1792</v>
      </c>
      <c r="D281" s="165">
        <f>[2]!Table3[[#This Row],[Residential CLM $ Collected]]+[2]!Table3[[#This Row],[C&amp;I CLM $ Collected]]</f>
        <v>1968.8759</v>
      </c>
      <c r="E281" s="166">
        <f>[2]!Table3[[#This Row],[CLM $ Collected ]]/'[2]1.) CLM Reference'!$B$4</f>
        <v>6.7657541326848818E-5</v>
      </c>
      <c r="F281" s="167">
        <f>[2]!Table3[[#This Row],[Residential Incentive Disbursements]]+[2]!Table3[[#This Row],[C&amp;I Incentive Disbursements]]</f>
        <v>0</v>
      </c>
      <c r="G281" s="166">
        <f>[2]!Table3[[#This Row],[Incentive Disbursements]]/'[2]1.) CLM Reference'!$B$5</f>
        <v>0</v>
      </c>
      <c r="H281" s="166" t="str">
        <f>IF(([2]!Table3[[#This Row],[Incentive Disbursements]]&gt;=0.5*[2]!Table3[[#This Row],[CLM $ Collected ]]),"YES",IF([2]!Table3[[#This Row],[Incentive Disbursements]]&lt;=1, "N/A", "NO"))</f>
        <v>N/A</v>
      </c>
      <c r="I281" s="166" t="str">
        <f t="shared" si="14"/>
        <v>NO</v>
      </c>
      <c r="J281" s="168">
        <v>645.16579999999999</v>
      </c>
      <c r="K281" s="169">
        <f>[2]!Table3[[#This Row],[CLM $ Collected ]]/'[2]1.) CLM Reference'!$B$4</f>
        <v>6.7657541326848818E-5</v>
      </c>
      <c r="L281" s="170">
        <v>0</v>
      </c>
      <c r="M281" s="169">
        <f>[2]!Table3[[#This Row],[Incentive Disbursements]]/'[2]1.) CLM Reference'!$B$5</f>
        <v>0</v>
      </c>
      <c r="N281" s="169" t="str">
        <f t="shared" si="12"/>
        <v>NO</v>
      </c>
      <c r="O281" s="168">
        <v>1323.7101</v>
      </c>
      <c r="P281" s="171">
        <f>[2]!Table3[[#This Row],[CLM $ Collected ]]/'[2]1.) CLM Reference'!$B$4</f>
        <v>6.7657541326848818E-5</v>
      </c>
      <c r="Q281" s="170">
        <v>0</v>
      </c>
      <c r="R281" s="172">
        <f>[2]!Table3[[#This Row],[Incentive Disbursements]]/'[2]1.) CLM Reference'!$B$5</f>
        <v>0</v>
      </c>
      <c r="S281" t="str">
        <f t="shared" si="13"/>
        <v>NO</v>
      </c>
    </row>
    <row r="282" spans="1:19" ht="15.75" thickBot="1" x14ac:dyDescent="0.3">
      <c r="A282" s="163" t="s">
        <v>2139</v>
      </c>
      <c r="B282" s="16" t="s">
        <v>2084</v>
      </c>
      <c r="C282" s="164" t="s">
        <v>1792</v>
      </c>
      <c r="D282" s="165">
        <f>[2]!Table3[[#This Row],[Residential CLM $ Collected]]+[2]!Table3[[#This Row],[C&amp;I CLM $ Collected]]</f>
        <v>7.0670000000000002</v>
      </c>
      <c r="E282" s="166">
        <f>[2]!Table3[[#This Row],[CLM $ Collected ]]/'[2]1.) CLM Reference'!$B$4</f>
        <v>2.4284712132280179E-7</v>
      </c>
      <c r="F282" s="167">
        <f>[2]!Table3[[#This Row],[Residential Incentive Disbursements]]+[2]!Table3[[#This Row],[C&amp;I Incentive Disbursements]]</f>
        <v>0</v>
      </c>
      <c r="G282" s="166">
        <f>[2]!Table3[[#This Row],[Incentive Disbursements]]/'[2]1.) CLM Reference'!$B$5</f>
        <v>0</v>
      </c>
      <c r="H282" s="166" t="str">
        <f>IF(([2]!Table3[[#This Row],[Incentive Disbursements]]&gt;=0.5*[2]!Table3[[#This Row],[CLM $ Collected ]]),"YES",IF([2]!Table3[[#This Row],[Incentive Disbursements]]&lt;=1, "N/A", "NO"))</f>
        <v>N/A</v>
      </c>
      <c r="I282" s="166" t="str">
        <f t="shared" si="14"/>
        <v>N/A</v>
      </c>
      <c r="J282" s="168">
        <v>0</v>
      </c>
      <c r="K282" s="169">
        <f>[2]!Table3[[#This Row],[CLM $ Collected ]]/'[2]1.) CLM Reference'!$B$4</f>
        <v>2.4284712132280179E-7</v>
      </c>
      <c r="L282" s="170">
        <v>0</v>
      </c>
      <c r="M282" s="169">
        <f>[2]!Table3[[#This Row],[Incentive Disbursements]]/'[2]1.) CLM Reference'!$B$5</f>
        <v>0</v>
      </c>
      <c r="N282" s="169" t="str">
        <f t="shared" si="12"/>
        <v>N/A</v>
      </c>
      <c r="O282" s="168">
        <v>7.0670000000000002</v>
      </c>
      <c r="P282" s="171">
        <f>[2]!Table3[[#This Row],[CLM $ Collected ]]/'[2]1.) CLM Reference'!$B$4</f>
        <v>2.4284712132280179E-7</v>
      </c>
      <c r="Q282" s="170">
        <v>0</v>
      </c>
      <c r="R282" s="172">
        <f>[2]!Table3[[#This Row],[Incentive Disbursements]]/'[2]1.) CLM Reference'!$B$5</f>
        <v>0</v>
      </c>
      <c r="S282" t="str">
        <f t="shared" si="13"/>
        <v>N/A</v>
      </c>
    </row>
    <row r="283" spans="1:19" ht="15.75" thickBot="1" x14ac:dyDescent="0.3">
      <c r="A283" s="163" t="s">
        <v>2139</v>
      </c>
      <c r="B283" s="16" t="s">
        <v>2120</v>
      </c>
      <c r="C283" s="164" t="s">
        <v>1792</v>
      </c>
      <c r="D283" s="165">
        <f>[2]!Table3[[#This Row],[Residential CLM $ Collected]]+[2]!Table3[[#This Row],[C&amp;I CLM $ Collected]]</f>
        <v>36.828400000000002</v>
      </c>
      <c r="E283" s="166">
        <f>[2]!Table3[[#This Row],[CLM $ Collected ]]/'[2]1.) CLM Reference'!$B$4</f>
        <v>1.2655541138990625E-6</v>
      </c>
      <c r="F283" s="167">
        <f>[2]!Table3[[#This Row],[Residential Incentive Disbursements]]+[2]!Table3[[#This Row],[C&amp;I Incentive Disbursements]]</f>
        <v>0</v>
      </c>
      <c r="G283" s="166">
        <f>[2]!Table3[[#This Row],[Incentive Disbursements]]/'[2]1.) CLM Reference'!$B$5</f>
        <v>0</v>
      </c>
      <c r="H283" s="166" t="str">
        <f>IF(([2]!Table3[[#This Row],[Incentive Disbursements]]&gt;=0.5*[2]!Table3[[#This Row],[CLM $ Collected ]]),"YES",IF([2]!Table3[[#This Row],[Incentive Disbursements]]&lt;=1, "N/A", "NO"))</f>
        <v>N/A</v>
      </c>
      <c r="I283" s="166" t="str">
        <f t="shared" si="14"/>
        <v>N/A</v>
      </c>
      <c r="J283" s="168">
        <v>0</v>
      </c>
      <c r="K283" s="169">
        <f>[2]!Table3[[#This Row],[CLM $ Collected ]]/'[2]1.) CLM Reference'!$B$4</f>
        <v>1.2655541138990625E-6</v>
      </c>
      <c r="L283" s="170">
        <v>0</v>
      </c>
      <c r="M283" s="169">
        <f>[2]!Table3[[#This Row],[Incentive Disbursements]]/'[2]1.) CLM Reference'!$B$5</f>
        <v>0</v>
      </c>
      <c r="N283" s="169" t="str">
        <f t="shared" si="12"/>
        <v>N/A</v>
      </c>
      <c r="O283" s="168">
        <v>36.828400000000002</v>
      </c>
      <c r="P283" s="171">
        <f>[2]!Table3[[#This Row],[CLM $ Collected ]]/'[2]1.) CLM Reference'!$B$4</f>
        <v>1.2655541138990625E-6</v>
      </c>
      <c r="Q283" s="170">
        <v>0</v>
      </c>
      <c r="R283" s="172">
        <f>[2]!Table3[[#This Row],[Incentive Disbursements]]/'[2]1.) CLM Reference'!$B$5</f>
        <v>0</v>
      </c>
      <c r="S283" t="str">
        <f t="shared" si="13"/>
        <v>N/A</v>
      </c>
    </row>
    <row r="284" spans="1:19" ht="15.75" thickBot="1" x14ac:dyDescent="0.3">
      <c r="A284" s="163" t="s">
        <v>2139</v>
      </c>
      <c r="B284" s="16" t="s">
        <v>2099</v>
      </c>
      <c r="C284" s="164" t="s">
        <v>1774</v>
      </c>
      <c r="D284" s="165">
        <f>[2]!Table3[[#This Row],[Residential CLM $ Collected]]+[2]!Table3[[#This Row],[C&amp;I CLM $ Collected]]</f>
        <v>0</v>
      </c>
      <c r="E284" s="166">
        <f>[2]!Table3[[#This Row],[CLM $ Collected ]]/'[2]1.) CLM Reference'!$B$4</f>
        <v>0</v>
      </c>
      <c r="F284" s="167">
        <f>[2]!Table3[[#This Row],[Residential Incentive Disbursements]]+[2]!Table3[[#This Row],[C&amp;I Incentive Disbursements]]</f>
        <v>15384.05</v>
      </c>
      <c r="G284" s="166">
        <f>[2]!Table3[[#This Row],[Incentive Disbursements]]/'[2]1.) CLM Reference'!$B$5</f>
        <v>9.1566341381053916E-4</v>
      </c>
      <c r="H284" s="166" t="str">
        <f>IF(([2]!Table3[[#This Row],[Incentive Disbursements]]&gt;=0.5*[2]!Table3[[#This Row],[CLM $ Collected ]]),"YES",IF([2]!Table3[[#This Row],[Incentive Disbursements]]&lt;=1, "N/A", "NO"))</f>
        <v>YES</v>
      </c>
      <c r="I284" s="166" t="str">
        <f t="shared" si="14"/>
        <v>N/A</v>
      </c>
      <c r="J284" s="168">
        <v>0</v>
      </c>
      <c r="K284" s="169">
        <f>[2]!Table3[[#This Row],[CLM $ Collected ]]/'[2]1.) CLM Reference'!$B$4</f>
        <v>0</v>
      </c>
      <c r="L284" s="170">
        <v>6856.05</v>
      </c>
      <c r="M284" s="169">
        <f>[2]!Table3[[#This Row],[Incentive Disbursements]]/'[2]1.) CLM Reference'!$B$5</f>
        <v>9.1566341381053916E-4</v>
      </c>
      <c r="N284" s="169" t="str">
        <f t="shared" si="12"/>
        <v>N/A</v>
      </c>
      <c r="O284" s="168">
        <v>0</v>
      </c>
      <c r="P284" s="171">
        <f>[2]!Table3[[#This Row],[CLM $ Collected ]]/'[2]1.) CLM Reference'!$B$4</f>
        <v>0</v>
      </c>
      <c r="Q284" s="170">
        <v>8528</v>
      </c>
      <c r="R284" s="172">
        <f>[2]!Table3[[#This Row],[Incentive Disbursements]]/'[2]1.) CLM Reference'!$B$5</f>
        <v>9.1566341381053916E-4</v>
      </c>
      <c r="S284" t="str">
        <f t="shared" si="13"/>
        <v>N/A</v>
      </c>
    </row>
    <row r="285" spans="1:19" ht="15.75" thickBot="1" x14ac:dyDescent="0.3">
      <c r="A285" s="163" t="s">
        <v>2139</v>
      </c>
      <c r="B285" s="16" t="s">
        <v>2100</v>
      </c>
      <c r="C285" s="164" t="s">
        <v>1792</v>
      </c>
      <c r="D285" s="165">
        <f>[2]!Table3[[#This Row],[Residential CLM $ Collected]]+[2]!Table3[[#This Row],[C&amp;I CLM $ Collected]]</f>
        <v>102170.4350999998</v>
      </c>
      <c r="E285" s="166">
        <f>[2]!Table3[[#This Row],[CLM $ Collected ]]/'[2]1.) CLM Reference'!$B$4</f>
        <v>3.5109376041224136E-3</v>
      </c>
      <c r="F285" s="167">
        <f>[2]!Table3[[#This Row],[Residential Incentive Disbursements]]+[2]!Table3[[#This Row],[C&amp;I Incentive Disbursements]]</f>
        <v>0</v>
      </c>
      <c r="G285" s="166">
        <f>[2]!Table3[[#This Row],[Incentive Disbursements]]/'[2]1.) CLM Reference'!$B$5</f>
        <v>0</v>
      </c>
      <c r="H285" s="166" t="str">
        <f>IF(([2]!Table3[[#This Row],[Incentive Disbursements]]&gt;=0.5*[2]!Table3[[#This Row],[CLM $ Collected ]]),"YES",IF([2]!Table3[[#This Row],[Incentive Disbursements]]&lt;=1, "N/A", "NO"))</f>
        <v>N/A</v>
      </c>
      <c r="I285" s="166" t="str">
        <f t="shared" si="14"/>
        <v>NO</v>
      </c>
      <c r="J285" s="168">
        <v>67239.908799999801</v>
      </c>
      <c r="K285" s="169">
        <f>[2]!Table3[[#This Row],[CLM $ Collected ]]/'[2]1.) CLM Reference'!$B$4</f>
        <v>3.5109376041224136E-3</v>
      </c>
      <c r="L285" s="170">
        <v>0</v>
      </c>
      <c r="M285" s="169">
        <f>[2]!Table3[[#This Row],[Incentive Disbursements]]/'[2]1.) CLM Reference'!$B$5</f>
        <v>0</v>
      </c>
      <c r="N285" s="169" t="str">
        <f t="shared" si="12"/>
        <v>NO</v>
      </c>
      <c r="O285" s="168">
        <v>34930.526299999998</v>
      </c>
      <c r="P285" s="171">
        <f>[2]!Table3[[#This Row],[CLM $ Collected ]]/'[2]1.) CLM Reference'!$B$4</f>
        <v>3.5109376041224136E-3</v>
      </c>
      <c r="Q285" s="170">
        <v>0</v>
      </c>
      <c r="R285" s="172">
        <f>[2]!Table3[[#This Row],[Incentive Disbursements]]/'[2]1.) CLM Reference'!$B$5</f>
        <v>0</v>
      </c>
      <c r="S285" t="str">
        <f t="shared" si="13"/>
        <v>NO</v>
      </c>
    </row>
    <row r="286" spans="1:19" ht="15.75" thickBot="1" x14ac:dyDescent="0.3">
      <c r="A286" s="163" t="s">
        <v>2140</v>
      </c>
      <c r="B286" s="16" t="s">
        <v>2116</v>
      </c>
      <c r="C286" s="164" t="s">
        <v>1774</v>
      </c>
      <c r="D286" s="165">
        <f>[2]!Table3[[#This Row],[Residential CLM $ Collected]]+[2]!Table3[[#This Row],[C&amp;I CLM $ Collected]]</f>
        <v>716.68090000000007</v>
      </c>
      <c r="E286" s="166">
        <f>[2]!Table3[[#This Row],[CLM $ Collected ]]/'[2]1.) CLM Reference'!$B$4</f>
        <v>2.4627691166270667E-5</v>
      </c>
      <c r="F286" s="167">
        <f>[2]!Table3[[#This Row],[Residential Incentive Disbursements]]+[2]!Table3[[#This Row],[C&amp;I Incentive Disbursements]]</f>
        <v>0</v>
      </c>
      <c r="G286" s="166">
        <f>[2]!Table3[[#This Row],[Incentive Disbursements]]/'[2]1.) CLM Reference'!$B$5</f>
        <v>0</v>
      </c>
      <c r="H286" s="166" t="str">
        <f>IF(([2]!Table3[[#This Row],[Incentive Disbursements]]&gt;=0.5*[2]!Table3[[#This Row],[CLM $ Collected ]]),"YES",IF([2]!Table3[[#This Row],[Incentive Disbursements]]&lt;=1, "N/A", "NO"))</f>
        <v>N/A</v>
      </c>
      <c r="I286" s="166" t="str">
        <f t="shared" si="14"/>
        <v>NO</v>
      </c>
      <c r="J286" s="168">
        <v>123.0565</v>
      </c>
      <c r="K286" s="169">
        <f>[2]!Table3[[#This Row],[CLM $ Collected ]]/'[2]1.) CLM Reference'!$B$4</f>
        <v>2.4627691166270667E-5</v>
      </c>
      <c r="L286" s="170">
        <v>0</v>
      </c>
      <c r="M286" s="169">
        <f>[2]!Table3[[#This Row],[Incentive Disbursements]]/'[2]1.) CLM Reference'!$B$5</f>
        <v>0</v>
      </c>
      <c r="N286" s="169" t="str">
        <f t="shared" si="12"/>
        <v>NO</v>
      </c>
      <c r="O286" s="168">
        <v>593.62440000000004</v>
      </c>
      <c r="P286" s="171">
        <f>[2]!Table3[[#This Row],[CLM $ Collected ]]/'[2]1.) CLM Reference'!$B$4</f>
        <v>2.4627691166270667E-5</v>
      </c>
      <c r="Q286" s="170">
        <v>0</v>
      </c>
      <c r="R286" s="172">
        <f>[2]!Table3[[#This Row],[Incentive Disbursements]]/'[2]1.) CLM Reference'!$B$5</f>
        <v>0</v>
      </c>
      <c r="S286" t="str">
        <f t="shared" si="13"/>
        <v>NO</v>
      </c>
    </row>
    <row r="287" spans="1:19" ht="15.75" thickBot="1" x14ac:dyDescent="0.3">
      <c r="A287" s="163" t="s">
        <v>2140</v>
      </c>
      <c r="B287" s="16" t="s">
        <v>2084</v>
      </c>
      <c r="C287" s="164" t="s">
        <v>1774</v>
      </c>
      <c r="D287" s="165">
        <f>[2]!Table3[[#This Row],[Residential CLM $ Collected]]+[2]!Table3[[#This Row],[C&amp;I CLM $ Collected]]</f>
        <v>9.6715999999999998</v>
      </c>
      <c r="E287" s="166">
        <f>[2]!Table3[[#This Row],[CLM $ Collected ]]/'[2]1.) CLM Reference'!$B$4</f>
        <v>3.3235039176250316E-7</v>
      </c>
      <c r="F287" s="167">
        <f>[2]!Table3[[#This Row],[Residential Incentive Disbursements]]+[2]!Table3[[#This Row],[C&amp;I Incentive Disbursements]]</f>
        <v>0</v>
      </c>
      <c r="G287" s="166">
        <f>[2]!Table3[[#This Row],[Incentive Disbursements]]/'[2]1.) CLM Reference'!$B$5</f>
        <v>0</v>
      </c>
      <c r="H287" s="166" t="str">
        <f>IF(([2]!Table3[[#This Row],[Incentive Disbursements]]&gt;=0.5*[2]!Table3[[#This Row],[CLM $ Collected ]]),"YES",IF([2]!Table3[[#This Row],[Incentive Disbursements]]&lt;=1, "N/A", "NO"))</f>
        <v>N/A</v>
      </c>
      <c r="I287" s="166" t="str">
        <f t="shared" si="14"/>
        <v>N/A</v>
      </c>
      <c r="J287" s="168">
        <v>9.6715999999999998</v>
      </c>
      <c r="K287" s="169">
        <f>[2]!Table3[[#This Row],[CLM $ Collected ]]/'[2]1.) CLM Reference'!$B$4</f>
        <v>3.3235039176250316E-7</v>
      </c>
      <c r="L287" s="170">
        <v>0</v>
      </c>
      <c r="M287" s="169">
        <f>[2]!Table3[[#This Row],[Incentive Disbursements]]/'[2]1.) CLM Reference'!$B$5</f>
        <v>0</v>
      </c>
      <c r="N287" s="169" t="str">
        <f t="shared" si="12"/>
        <v>N/A</v>
      </c>
      <c r="O287" s="168">
        <v>0</v>
      </c>
      <c r="P287" s="171">
        <f>[2]!Table3[[#This Row],[CLM $ Collected ]]/'[2]1.) CLM Reference'!$B$4</f>
        <v>3.3235039176250316E-7</v>
      </c>
      <c r="Q287" s="170">
        <v>0</v>
      </c>
      <c r="R287" s="172">
        <f>[2]!Table3[[#This Row],[Incentive Disbursements]]/'[2]1.) CLM Reference'!$B$5</f>
        <v>0</v>
      </c>
      <c r="S287" t="str">
        <f t="shared" si="13"/>
        <v>N/A</v>
      </c>
    </row>
    <row r="288" spans="1:19" ht="15.75" thickBot="1" x14ac:dyDescent="0.3">
      <c r="A288" s="163" t="s">
        <v>2140</v>
      </c>
      <c r="B288" s="16" t="s">
        <v>2120</v>
      </c>
      <c r="C288" s="164" t="s">
        <v>1774</v>
      </c>
      <c r="D288" s="165">
        <f>[2]!Table3[[#This Row],[Residential CLM $ Collected]]+[2]!Table3[[#This Row],[C&amp;I CLM $ Collected]]</f>
        <v>174.66720000000001</v>
      </c>
      <c r="E288" s="166">
        <f>[2]!Table3[[#This Row],[CLM $ Collected ]]/'[2]1.) CLM Reference'!$B$4</f>
        <v>6.0021829219632214E-6</v>
      </c>
      <c r="F288" s="167">
        <f>[2]!Table3[[#This Row],[Residential Incentive Disbursements]]+[2]!Table3[[#This Row],[C&amp;I Incentive Disbursements]]</f>
        <v>0</v>
      </c>
      <c r="G288" s="166">
        <f>[2]!Table3[[#This Row],[Incentive Disbursements]]/'[2]1.) CLM Reference'!$B$5</f>
        <v>0</v>
      </c>
      <c r="H288" s="166" t="str">
        <f>IF(([2]!Table3[[#This Row],[Incentive Disbursements]]&gt;=0.5*[2]!Table3[[#This Row],[CLM $ Collected ]]),"YES",IF([2]!Table3[[#This Row],[Incentive Disbursements]]&lt;=1, "N/A", "NO"))</f>
        <v>N/A</v>
      </c>
      <c r="I288" s="166" t="str">
        <f t="shared" si="14"/>
        <v>NO</v>
      </c>
      <c r="J288" s="168">
        <v>174.66720000000001</v>
      </c>
      <c r="K288" s="169">
        <f>[2]!Table3[[#This Row],[CLM $ Collected ]]/'[2]1.) CLM Reference'!$B$4</f>
        <v>6.0021829219632214E-6</v>
      </c>
      <c r="L288" s="170">
        <v>0</v>
      </c>
      <c r="M288" s="169">
        <f>[2]!Table3[[#This Row],[Incentive Disbursements]]/'[2]1.) CLM Reference'!$B$5</f>
        <v>0</v>
      </c>
      <c r="N288" s="169" t="str">
        <f t="shared" si="12"/>
        <v>NO</v>
      </c>
      <c r="O288" s="168">
        <v>0</v>
      </c>
      <c r="P288" s="171">
        <f>[2]!Table3[[#This Row],[CLM $ Collected ]]/'[2]1.) CLM Reference'!$B$4</f>
        <v>6.0021829219632214E-6</v>
      </c>
      <c r="Q288" s="170">
        <v>0</v>
      </c>
      <c r="R288" s="172">
        <f>[2]!Table3[[#This Row],[Incentive Disbursements]]/'[2]1.) CLM Reference'!$B$5</f>
        <v>0</v>
      </c>
      <c r="S288" t="str">
        <f t="shared" si="13"/>
        <v>NO</v>
      </c>
    </row>
    <row r="289" spans="1:19" ht="15.75" thickBot="1" x14ac:dyDescent="0.3">
      <c r="A289" s="163" t="s">
        <v>2140</v>
      </c>
      <c r="B289" s="16" t="s">
        <v>2100</v>
      </c>
      <c r="C289" s="164" t="s">
        <v>1774</v>
      </c>
      <c r="D289" s="165">
        <f>[2]!Table3[[#This Row],[Residential CLM $ Collected]]+[2]!Table3[[#This Row],[C&amp;I CLM $ Collected]]</f>
        <v>124524.1572999999</v>
      </c>
      <c r="E289" s="166">
        <f>[2]!Table3[[#This Row],[CLM $ Collected ]]/'[2]1.) CLM Reference'!$B$4</f>
        <v>4.2790905809328896E-3</v>
      </c>
      <c r="F289" s="167">
        <f>[2]!Table3[[#This Row],[Residential Incentive Disbursements]]+[2]!Table3[[#This Row],[C&amp;I Incentive Disbursements]]</f>
        <v>23862.09</v>
      </c>
      <c r="G289" s="166">
        <f>[2]!Table3[[#This Row],[Incentive Disbursements]]/'[2]1.) CLM Reference'!$B$5</f>
        <v>1.4202789766059216E-3</v>
      </c>
      <c r="H289" s="166" t="str">
        <f>IF(([2]!Table3[[#This Row],[Incentive Disbursements]]&gt;=0.5*[2]!Table3[[#This Row],[CLM $ Collected ]]),"YES",IF([2]!Table3[[#This Row],[Incentive Disbursements]]&lt;=1, "N/A", "NO"))</f>
        <v>NO</v>
      </c>
      <c r="I289" s="166" t="str">
        <f t="shared" si="14"/>
        <v>NO</v>
      </c>
      <c r="J289" s="168">
        <v>74841.980299999894</v>
      </c>
      <c r="K289" s="169">
        <f>[2]!Table3[[#This Row],[CLM $ Collected ]]/'[2]1.) CLM Reference'!$B$4</f>
        <v>4.2790905809328896E-3</v>
      </c>
      <c r="L289" s="170">
        <v>16304.8</v>
      </c>
      <c r="M289" s="169">
        <f>[2]!Table3[[#This Row],[Incentive Disbursements]]/'[2]1.) CLM Reference'!$B$5</f>
        <v>1.4202789766059216E-3</v>
      </c>
      <c r="N289" s="169" t="str">
        <f t="shared" si="12"/>
        <v>NO</v>
      </c>
      <c r="O289" s="168">
        <v>49682.177000000003</v>
      </c>
      <c r="P289" s="171">
        <f>[2]!Table3[[#This Row],[CLM $ Collected ]]/'[2]1.) CLM Reference'!$B$4</f>
        <v>4.2790905809328896E-3</v>
      </c>
      <c r="Q289" s="170">
        <v>7557.29</v>
      </c>
      <c r="R289" s="172">
        <f>[2]!Table3[[#This Row],[Incentive Disbursements]]/'[2]1.) CLM Reference'!$B$5</f>
        <v>1.4202789766059216E-3</v>
      </c>
      <c r="S289" t="str">
        <f t="shared" si="13"/>
        <v>NO</v>
      </c>
    </row>
    <row r="290" spans="1:19" ht="15.75" thickBot="1" x14ac:dyDescent="0.3">
      <c r="A290" s="163" t="s">
        <v>2141</v>
      </c>
      <c r="B290" s="16" t="s">
        <v>2120</v>
      </c>
      <c r="C290" s="164" t="s">
        <v>1774</v>
      </c>
      <c r="D290" s="165">
        <f>[2]!Table3[[#This Row],[Residential CLM $ Collected]]+[2]!Table3[[#This Row],[C&amp;I CLM $ Collected]]</f>
        <v>313.58850000000001</v>
      </c>
      <c r="E290" s="166">
        <f>[2]!Table3[[#This Row],[CLM $ Collected ]]/'[2]1.) CLM Reference'!$B$4</f>
        <v>1.0776010259648426E-5</v>
      </c>
      <c r="F290" s="167">
        <f>[2]!Table3[[#This Row],[Residential Incentive Disbursements]]+[2]!Table3[[#This Row],[C&amp;I Incentive Disbursements]]</f>
        <v>0</v>
      </c>
      <c r="G290" s="166">
        <f>[2]!Table3[[#This Row],[Incentive Disbursements]]/'[2]1.) CLM Reference'!$B$5</f>
        <v>0</v>
      </c>
      <c r="H290" s="166" t="str">
        <f>IF(([2]!Table3[[#This Row],[Incentive Disbursements]]&gt;=0.5*[2]!Table3[[#This Row],[CLM $ Collected ]]),"YES",IF([2]!Table3[[#This Row],[Incentive Disbursements]]&lt;=1, "N/A", "NO"))</f>
        <v>N/A</v>
      </c>
      <c r="I290" s="166" t="str">
        <f t="shared" si="14"/>
        <v>NO</v>
      </c>
      <c r="J290" s="168">
        <v>313.58850000000001</v>
      </c>
      <c r="K290" s="169">
        <f>[2]!Table3[[#This Row],[CLM $ Collected ]]/'[2]1.) CLM Reference'!$B$4</f>
        <v>1.0776010259648426E-5</v>
      </c>
      <c r="L290" s="170">
        <v>0</v>
      </c>
      <c r="M290" s="169">
        <f>[2]!Table3[[#This Row],[Incentive Disbursements]]/'[2]1.) CLM Reference'!$B$5</f>
        <v>0</v>
      </c>
      <c r="N290" s="169" t="str">
        <f t="shared" si="12"/>
        <v>NO</v>
      </c>
      <c r="O290" s="168">
        <v>0</v>
      </c>
      <c r="P290" s="171">
        <f>[2]!Table3[[#This Row],[CLM $ Collected ]]/'[2]1.) CLM Reference'!$B$4</f>
        <v>1.0776010259648426E-5</v>
      </c>
      <c r="Q290" s="170">
        <v>0</v>
      </c>
      <c r="R290" s="172">
        <f>[2]!Table3[[#This Row],[Incentive Disbursements]]/'[2]1.) CLM Reference'!$B$5</f>
        <v>0</v>
      </c>
      <c r="S290" t="str">
        <f t="shared" si="13"/>
        <v>NO</v>
      </c>
    </row>
    <row r="291" spans="1:19" ht="15.75" thickBot="1" x14ac:dyDescent="0.3">
      <c r="A291" s="163" t="s">
        <v>2141</v>
      </c>
      <c r="B291" s="16" t="s">
        <v>2100</v>
      </c>
      <c r="C291" s="164" t="s">
        <v>1774</v>
      </c>
      <c r="D291" s="165">
        <f>[2]!Table3[[#This Row],[Residential CLM $ Collected]]+[2]!Table3[[#This Row],[C&amp;I CLM $ Collected]]</f>
        <v>134719.53969999999</v>
      </c>
      <c r="E291" s="166">
        <f>[2]!Table3[[#This Row],[CLM $ Collected ]]/'[2]1.) CLM Reference'!$B$4</f>
        <v>4.629439988973809E-3</v>
      </c>
      <c r="F291" s="167">
        <f>[2]!Table3[[#This Row],[Residential Incentive Disbursements]]+[2]!Table3[[#This Row],[C&amp;I Incentive Disbursements]]</f>
        <v>69735.48000000001</v>
      </c>
      <c r="G291" s="166">
        <f>[2]!Table3[[#This Row],[Incentive Disbursements]]/'[2]1.) CLM Reference'!$B$5</f>
        <v>4.1506773366256997E-3</v>
      </c>
      <c r="H291" s="166" t="str">
        <f>IF(([2]!Table3[[#This Row],[Incentive Disbursements]]&gt;=0.5*[2]!Table3[[#This Row],[CLM $ Collected ]]),"YES",IF([2]!Table3[[#This Row],[Incentive Disbursements]]&lt;=1, "N/A", "NO"))</f>
        <v>YES</v>
      </c>
      <c r="I291" s="166" t="str">
        <f t="shared" si="14"/>
        <v>NO</v>
      </c>
      <c r="J291" s="168">
        <v>110784.84239999999</v>
      </c>
      <c r="K291" s="169">
        <f>[2]!Table3[[#This Row],[CLM $ Collected ]]/'[2]1.) CLM Reference'!$B$4</f>
        <v>4.629439988973809E-3</v>
      </c>
      <c r="L291" s="170">
        <v>34515.480000000003</v>
      </c>
      <c r="M291" s="169">
        <f>[2]!Table3[[#This Row],[Incentive Disbursements]]/'[2]1.) CLM Reference'!$B$5</f>
        <v>4.1506773366256997E-3</v>
      </c>
      <c r="N291" s="169" t="str">
        <f t="shared" si="12"/>
        <v>NO</v>
      </c>
      <c r="O291" s="168">
        <v>23934.6973</v>
      </c>
      <c r="P291" s="171">
        <f>[2]!Table3[[#This Row],[CLM $ Collected ]]/'[2]1.) CLM Reference'!$B$4</f>
        <v>4.629439988973809E-3</v>
      </c>
      <c r="Q291" s="170">
        <v>35220</v>
      </c>
      <c r="R291" s="172">
        <f>[2]!Table3[[#This Row],[Incentive Disbursements]]/'[2]1.) CLM Reference'!$B$5</f>
        <v>4.1506773366256997E-3</v>
      </c>
      <c r="S291" t="str">
        <f t="shared" si="13"/>
        <v>NO</v>
      </c>
    </row>
    <row r="292" spans="1:19" ht="15.75" thickBot="1" x14ac:dyDescent="0.3">
      <c r="A292" s="163" t="s">
        <v>2142</v>
      </c>
      <c r="B292" s="16" t="s">
        <v>2116</v>
      </c>
      <c r="C292" s="164" t="s">
        <v>1774</v>
      </c>
      <c r="D292" s="165">
        <f>[2]!Table3[[#This Row],[Residential CLM $ Collected]]+[2]!Table3[[#This Row],[C&amp;I CLM $ Collected]]</f>
        <v>529.83010000000002</v>
      </c>
      <c r="E292" s="166">
        <f>[2]!Table3[[#This Row],[CLM $ Collected ]]/'[2]1.) CLM Reference'!$B$4</f>
        <v>1.8206836645701457E-5</v>
      </c>
      <c r="F292" s="167">
        <f>[2]!Table3[[#This Row],[Residential Incentive Disbursements]]+[2]!Table3[[#This Row],[C&amp;I Incentive Disbursements]]</f>
        <v>0</v>
      </c>
      <c r="G292" s="166">
        <f>[2]!Table3[[#This Row],[Incentive Disbursements]]/'[2]1.) CLM Reference'!$B$5</f>
        <v>0</v>
      </c>
      <c r="H292" s="166" t="str">
        <f>IF(([2]!Table3[[#This Row],[Incentive Disbursements]]&gt;=0.5*[2]!Table3[[#This Row],[CLM $ Collected ]]),"YES",IF([2]!Table3[[#This Row],[Incentive Disbursements]]&lt;=1, "N/A", "NO"))</f>
        <v>N/A</v>
      </c>
      <c r="I292" s="166" t="str">
        <f t="shared" si="14"/>
        <v>NO</v>
      </c>
      <c r="J292" s="168">
        <v>147.84030000000001</v>
      </c>
      <c r="K292" s="169">
        <f>[2]!Table3[[#This Row],[CLM $ Collected ]]/'[2]1.) CLM Reference'!$B$4</f>
        <v>1.8206836645701457E-5</v>
      </c>
      <c r="L292" s="170">
        <v>0</v>
      </c>
      <c r="M292" s="169">
        <f>[2]!Table3[[#This Row],[Incentive Disbursements]]/'[2]1.) CLM Reference'!$B$5</f>
        <v>0</v>
      </c>
      <c r="N292" s="169" t="str">
        <f t="shared" si="12"/>
        <v>NO</v>
      </c>
      <c r="O292" s="168">
        <v>381.9898</v>
      </c>
      <c r="P292" s="171">
        <f>[2]!Table3[[#This Row],[CLM $ Collected ]]/'[2]1.) CLM Reference'!$B$4</f>
        <v>1.8206836645701457E-5</v>
      </c>
      <c r="Q292" s="170">
        <v>0</v>
      </c>
      <c r="R292" s="172">
        <f>[2]!Table3[[#This Row],[Incentive Disbursements]]/'[2]1.) CLM Reference'!$B$5</f>
        <v>0</v>
      </c>
      <c r="S292" t="str">
        <f t="shared" si="13"/>
        <v>NO</v>
      </c>
    </row>
    <row r="293" spans="1:19" ht="15.75" thickBot="1" x14ac:dyDescent="0.3">
      <c r="A293" s="163" t="s">
        <v>2142</v>
      </c>
      <c r="B293" s="16" t="s">
        <v>2120</v>
      </c>
      <c r="C293" s="164" t="s">
        <v>1774</v>
      </c>
      <c r="D293" s="165">
        <f>[2]!Table3[[#This Row],[Residential CLM $ Collected]]+[2]!Table3[[#This Row],[C&amp;I CLM $ Collected]]</f>
        <v>110.60680000000001</v>
      </c>
      <c r="E293" s="166">
        <f>[2]!Table3[[#This Row],[CLM $ Collected ]]/'[2]1.) CLM Reference'!$B$4</f>
        <v>3.8008409478883365E-6</v>
      </c>
      <c r="F293" s="167">
        <f>[2]!Table3[[#This Row],[Residential Incentive Disbursements]]+[2]!Table3[[#This Row],[C&amp;I Incentive Disbursements]]</f>
        <v>980.87</v>
      </c>
      <c r="G293" s="166">
        <f>[2]!Table3[[#This Row],[Incentive Disbursements]]/'[2]1.) CLM Reference'!$B$5</f>
        <v>5.8381685752733748E-5</v>
      </c>
      <c r="H293" s="166" t="str">
        <f>IF(([2]!Table3[[#This Row],[Incentive Disbursements]]&gt;=0.5*[2]!Table3[[#This Row],[CLM $ Collected ]]),"YES",IF([2]!Table3[[#This Row],[Incentive Disbursements]]&lt;=1, "N/A", "NO"))</f>
        <v>YES</v>
      </c>
      <c r="I293" s="166" t="str">
        <f t="shared" si="14"/>
        <v>N/A</v>
      </c>
      <c r="J293" s="168">
        <v>110.60680000000001</v>
      </c>
      <c r="K293" s="169">
        <f>[2]!Table3[[#This Row],[CLM $ Collected ]]/'[2]1.) CLM Reference'!$B$4</f>
        <v>3.8008409478883365E-6</v>
      </c>
      <c r="L293" s="170">
        <v>980.87</v>
      </c>
      <c r="M293" s="169">
        <f>[2]!Table3[[#This Row],[Incentive Disbursements]]/'[2]1.) CLM Reference'!$B$5</f>
        <v>5.8381685752733748E-5</v>
      </c>
      <c r="N293" s="169" t="str">
        <f t="shared" si="12"/>
        <v>N/A</v>
      </c>
      <c r="O293" s="168">
        <v>0</v>
      </c>
      <c r="P293" s="171">
        <f>[2]!Table3[[#This Row],[CLM $ Collected ]]/'[2]1.) CLM Reference'!$B$4</f>
        <v>3.8008409478883365E-6</v>
      </c>
      <c r="Q293" s="170">
        <v>0</v>
      </c>
      <c r="R293" s="172">
        <f>[2]!Table3[[#This Row],[Incentive Disbursements]]/'[2]1.) CLM Reference'!$B$5</f>
        <v>5.8381685752733748E-5</v>
      </c>
      <c r="S293" t="str">
        <f t="shared" si="13"/>
        <v>N/A</v>
      </c>
    </row>
    <row r="294" spans="1:19" ht="15.75" thickBot="1" x14ac:dyDescent="0.3">
      <c r="A294" s="163" t="s">
        <v>2142</v>
      </c>
      <c r="B294" s="16" t="s">
        <v>2100</v>
      </c>
      <c r="C294" s="164" t="s">
        <v>1774</v>
      </c>
      <c r="D294" s="165">
        <f>[2]!Table3[[#This Row],[Residential CLM $ Collected]]+[2]!Table3[[#This Row],[C&amp;I CLM $ Collected]]</f>
        <v>94170.673299999995</v>
      </c>
      <c r="E294" s="166">
        <f>[2]!Table3[[#This Row],[CLM $ Collected ]]/'[2]1.) CLM Reference'!$B$4</f>
        <v>3.2360374874678124E-3</v>
      </c>
      <c r="F294" s="167">
        <f>[2]!Table3[[#This Row],[Residential Incentive Disbursements]]+[2]!Table3[[#This Row],[C&amp;I Incentive Disbursements]]</f>
        <v>35812.9</v>
      </c>
      <c r="G294" s="166">
        <f>[2]!Table3[[#This Row],[Incentive Disbursements]]/'[2]1.) CLM Reference'!$B$5</f>
        <v>2.1315948838215855E-3</v>
      </c>
      <c r="H294" s="166" t="str">
        <f>IF(([2]!Table3[[#This Row],[Incentive Disbursements]]&gt;=0.5*[2]!Table3[[#This Row],[CLM $ Collected ]]),"YES",IF([2]!Table3[[#This Row],[Incentive Disbursements]]&lt;=1, "N/A", "NO"))</f>
        <v>NO</v>
      </c>
      <c r="I294" s="166" t="str">
        <f t="shared" si="14"/>
        <v>NO</v>
      </c>
      <c r="J294" s="168">
        <v>88384.266499999998</v>
      </c>
      <c r="K294" s="169">
        <f>[2]!Table3[[#This Row],[CLM $ Collected ]]/'[2]1.) CLM Reference'!$B$4</f>
        <v>3.2360374874678124E-3</v>
      </c>
      <c r="L294" s="170">
        <v>33572.9</v>
      </c>
      <c r="M294" s="169">
        <f>[2]!Table3[[#This Row],[Incentive Disbursements]]/'[2]1.) CLM Reference'!$B$5</f>
        <v>2.1315948838215855E-3</v>
      </c>
      <c r="N294" s="169" t="str">
        <f t="shared" si="12"/>
        <v>NO</v>
      </c>
      <c r="O294" s="168">
        <v>5786.4067999999997</v>
      </c>
      <c r="P294" s="171">
        <f>[2]!Table3[[#This Row],[CLM $ Collected ]]/'[2]1.) CLM Reference'!$B$4</f>
        <v>3.2360374874678124E-3</v>
      </c>
      <c r="Q294" s="170">
        <v>2240</v>
      </c>
      <c r="R294" s="172">
        <f>[2]!Table3[[#This Row],[Incentive Disbursements]]/'[2]1.) CLM Reference'!$B$5</f>
        <v>2.1315948838215855E-3</v>
      </c>
      <c r="S294" t="str">
        <f t="shared" si="13"/>
        <v>NO</v>
      </c>
    </row>
    <row r="295" spans="1:19" ht="15.75" thickBot="1" x14ac:dyDescent="0.3">
      <c r="A295" s="163" t="s">
        <v>2143</v>
      </c>
      <c r="B295" s="16" t="s">
        <v>2116</v>
      </c>
      <c r="C295" s="164" t="s">
        <v>1774</v>
      </c>
      <c r="D295" s="165">
        <f>[2]!Table3[[#This Row],[Residential CLM $ Collected]]+[2]!Table3[[#This Row],[C&amp;I CLM $ Collected]]</f>
        <v>621.81140000000005</v>
      </c>
      <c r="E295" s="166">
        <f>[2]!Table3[[#This Row],[CLM $ Collected ]]/'[2]1.) CLM Reference'!$B$4</f>
        <v>2.1367639521112388E-5</v>
      </c>
      <c r="F295" s="167">
        <f>[2]!Table3[[#This Row],[Residential Incentive Disbursements]]+[2]!Table3[[#This Row],[C&amp;I Incentive Disbursements]]</f>
        <v>0</v>
      </c>
      <c r="G295" s="166">
        <f>[2]!Table3[[#This Row],[Incentive Disbursements]]/'[2]1.) CLM Reference'!$B$5</f>
        <v>0</v>
      </c>
      <c r="H295" s="166" t="str">
        <f>IF(([2]!Table3[[#This Row],[Incentive Disbursements]]&gt;=0.5*[2]!Table3[[#This Row],[CLM $ Collected ]]),"YES",IF([2]!Table3[[#This Row],[Incentive Disbursements]]&lt;=1, "N/A", "NO"))</f>
        <v>N/A</v>
      </c>
      <c r="I295" s="166" t="str">
        <f t="shared" si="14"/>
        <v>NO</v>
      </c>
      <c r="J295" s="168">
        <v>40.914700000000003</v>
      </c>
      <c r="K295" s="169">
        <f>[2]!Table3[[#This Row],[CLM $ Collected ]]/'[2]1.) CLM Reference'!$B$4</f>
        <v>2.1367639521112388E-5</v>
      </c>
      <c r="L295" s="170">
        <v>0</v>
      </c>
      <c r="M295" s="169">
        <f>[2]!Table3[[#This Row],[Incentive Disbursements]]/'[2]1.) CLM Reference'!$B$5</f>
        <v>0</v>
      </c>
      <c r="N295" s="169" t="str">
        <f t="shared" si="12"/>
        <v>NO</v>
      </c>
      <c r="O295" s="168">
        <v>580.89670000000001</v>
      </c>
      <c r="P295" s="171">
        <f>[2]!Table3[[#This Row],[CLM $ Collected ]]/'[2]1.) CLM Reference'!$B$4</f>
        <v>2.1367639521112388E-5</v>
      </c>
      <c r="Q295" s="170">
        <v>0</v>
      </c>
      <c r="R295" s="172">
        <f>[2]!Table3[[#This Row],[Incentive Disbursements]]/'[2]1.) CLM Reference'!$B$5</f>
        <v>0</v>
      </c>
      <c r="S295" t="str">
        <f t="shared" si="13"/>
        <v>NO</v>
      </c>
    </row>
    <row r="296" spans="1:19" ht="15.75" thickBot="1" x14ac:dyDescent="0.3">
      <c r="A296" s="163" t="s">
        <v>2143</v>
      </c>
      <c r="B296" s="16" t="s">
        <v>2100</v>
      </c>
      <c r="C296" s="164" t="s">
        <v>1774</v>
      </c>
      <c r="D296" s="165">
        <f>[2]!Table3[[#This Row],[Residential CLM $ Collected]]+[2]!Table3[[#This Row],[C&amp;I CLM $ Collected]]</f>
        <v>79701.9739999999</v>
      </c>
      <c r="E296" s="166">
        <f>[2]!Table3[[#This Row],[CLM $ Collected ]]/'[2]1.) CLM Reference'!$B$4</f>
        <v>2.7388417927896942E-3</v>
      </c>
      <c r="F296" s="167">
        <f>[2]!Table3[[#This Row],[Residential Incentive Disbursements]]+[2]!Table3[[#This Row],[C&amp;I Incentive Disbursements]]</f>
        <v>16260.45</v>
      </c>
      <c r="G296" s="166">
        <f>[2]!Table3[[#This Row],[Incentive Disbursements]]/'[2]1.) CLM Reference'!$B$5</f>
        <v>9.6782701285393524E-4</v>
      </c>
      <c r="H296" s="166" t="str">
        <f>IF(([2]!Table3[[#This Row],[Incentive Disbursements]]&gt;=0.5*[2]!Table3[[#This Row],[CLM $ Collected ]]),"YES",IF([2]!Table3[[#This Row],[Incentive Disbursements]]&lt;=1, "N/A", "NO"))</f>
        <v>NO</v>
      </c>
      <c r="I296" s="166" t="str">
        <f t="shared" si="14"/>
        <v>NO</v>
      </c>
      <c r="J296" s="168">
        <v>60957.443399999902</v>
      </c>
      <c r="K296" s="169">
        <f>[2]!Table3[[#This Row],[CLM $ Collected ]]/'[2]1.) CLM Reference'!$B$4</f>
        <v>2.7388417927896942E-3</v>
      </c>
      <c r="L296" s="170">
        <v>11480.45</v>
      </c>
      <c r="M296" s="169">
        <f>[2]!Table3[[#This Row],[Incentive Disbursements]]/'[2]1.) CLM Reference'!$B$5</f>
        <v>9.6782701285393524E-4</v>
      </c>
      <c r="N296" s="169" t="str">
        <f t="shared" si="12"/>
        <v>NO</v>
      </c>
      <c r="O296" s="168">
        <v>18744.530599999998</v>
      </c>
      <c r="P296" s="171">
        <f>[2]!Table3[[#This Row],[CLM $ Collected ]]/'[2]1.) CLM Reference'!$B$4</f>
        <v>2.7388417927896942E-3</v>
      </c>
      <c r="Q296" s="170">
        <v>4780</v>
      </c>
      <c r="R296" s="172">
        <f>[2]!Table3[[#This Row],[Incentive Disbursements]]/'[2]1.) CLM Reference'!$B$5</f>
        <v>9.6782701285393524E-4</v>
      </c>
      <c r="S296" t="str">
        <f t="shared" si="13"/>
        <v>NO</v>
      </c>
    </row>
    <row r="297" spans="1:19" ht="15.75" thickBot="1" x14ac:dyDescent="0.3">
      <c r="A297" s="163" t="s">
        <v>2144</v>
      </c>
      <c r="B297" s="16" t="s">
        <v>2116</v>
      </c>
      <c r="C297" s="164" t="s">
        <v>1774</v>
      </c>
      <c r="D297" s="165">
        <f>[2]!Table3[[#This Row],[Residential CLM $ Collected]]+[2]!Table3[[#This Row],[C&amp;I CLM $ Collected]]</f>
        <v>310.54989999999998</v>
      </c>
      <c r="E297" s="166">
        <f>[2]!Table3[[#This Row],[CLM $ Collected ]]/'[2]1.) CLM Reference'!$B$4</f>
        <v>1.067159321382255E-5</v>
      </c>
      <c r="F297" s="167">
        <f>[2]!Table3[[#This Row],[Residential Incentive Disbursements]]+[2]!Table3[[#This Row],[C&amp;I Incentive Disbursements]]</f>
        <v>0</v>
      </c>
      <c r="G297" s="166">
        <f>[2]!Table3[[#This Row],[Incentive Disbursements]]/'[2]1.) CLM Reference'!$B$5</f>
        <v>0</v>
      </c>
      <c r="H297" s="166" t="str">
        <f>IF(([2]!Table3[[#This Row],[Incentive Disbursements]]&gt;=0.5*[2]!Table3[[#This Row],[CLM $ Collected ]]),"YES",IF([2]!Table3[[#This Row],[Incentive Disbursements]]&lt;=1, "N/A", "NO"))</f>
        <v>N/A</v>
      </c>
      <c r="I297" s="166" t="str">
        <f t="shared" si="14"/>
        <v>NO</v>
      </c>
      <c r="J297" s="168">
        <v>151.34780000000001</v>
      </c>
      <c r="K297" s="169">
        <f>[2]!Table3[[#This Row],[CLM $ Collected ]]/'[2]1.) CLM Reference'!$B$4</f>
        <v>1.067159321382255E-5</v>
      </c>
      <c r="L297" s="170">
        <v>0</v>
      </c>
      <c r="M297" s="169">
        <f>[2]!Table3[[#This Row],[Incentive Disbursements]]/'[2]1.) CLM Reference'!$B$5</f>
        <v>0</v>
      </c>
      <c r="N297" s="169" t="str">
        <f t="shared" si="12"/>
        <v>NO</v>
      </c>
      <c r="O297" s="168">
        <v>159.2021</v>
      </c>
      <c r="P297" s="171">
        <f>[2]!Table3[[#This Row],[CLM $ Collected ]]/'[2]1.) CLM Reference'!$B$4</f>
        <v>1.067159321382255E-5</v>
      </c>
      <c r="Q297" s="170">
        <v>0</v>
      </c>
      <c r="R297" s="172">
        <f>[2]!Table3[[#This Row],[Incentive Disbursements]]/'[2]1.) CLM Reference'!$B$5</f>
        <v>0</v>
      </c>
      <c r="S297" t="str">
        <f t="shared" si="13"/>
        <v>NO</v>
      </c>
    </row>
    <row r="298" spans="1:19" ht="15.75" thickBot="1" x14ac:dyDescent="0.3">
      <c r="A298" s="163" t="s">
        <v>2144</v>
      </c>
      <c r="B298" s="16" t="s">
        <v>2120</v>
      </c>
      <c r="C298" s="164" t="s">
        <v>1774</v>
      </c>
      <c r="D298" s="165">
        <f>[2]!Table3[[#This Row],[Residential CLM $ Collected]]+[2]!Table3[[#This Row],[C&amp;I CLM $ Collected]]</f>
        <v>975.27269999999999</v>
      </c>
      <c r="E298" s="166">
        <f>[2]!Table3[[#This Row],[CLM $ Collected ]]/'[2]1.) CLM Reference'!$B$4</f>
        <v>3.3513820249004734E-5</v>
      </c>
      <c r="F298" s="167">
        <f>[2]!Table3[[#This Row],[Residential Incentive Disbursements]]+[2]!Table3[[#This Row],[C&amp;I Incentive Disbursements]]</f>
        <v>0</v>
      </c>
      <c r="G298" s="166">
        <f>[2]!Table3[[#This Row],[Incentive Disbursements]]/'[2]1.) CLM Reference'!$B$5</f>
        <v>0</v>
      </c>
      <c r="H298" s="166" t="str">
        <f>IF(([2]!Table3[[#This Row],[Incentive Disbursements]]&gt;=0.5*[2]!Table3[[#This Row],[CLM $ Collected ]]),"YES",IF([2]!Table3[[#This Row],[Incentive Disbursements]]&lt;=1, "N/A", "NO"))</f>
        <v>N/A</v>
      </c>
      <c r="I298" s="166" t="str">
        <f t="shared" si="14"/>
        <v>NO</v>
      </c>
      <c r="J298" s="168">
        <v>7.1828000000000003</v>
      </c>
      <c r="K298" s="169">
        <f>[2]!Table3[[#This Row],[CLM $ Collected ]]/'[2]1.) CLM Reference'!$B$4</f>
        <v>3.3513820249004734E-5</v>
      </c>
      <c r="L298" s="170">
        <v>0</v>
      </c>
      <c r="M298" s="169">
        <f>[2]!Table3[[#This Row],[Incentive Disbursements]]/'[2]1.) CLM Reference'!$B$5</f>
        <v>0</v>
      </c>
      <c r="N298" s="169" t="str">
        <f t="shared" si="12"/>
        <v>NO</v>
      </c>
      <c r="O298" s="168">
        <v>968.08989999999994</v>
      </c>
      <c r="P298" s="171">
        <f>[2]!Table3[[#This Row],[CLM $ Collected ]]/'[2]1.) CLM Reference'!$B$4</f>
        <v>3.3513820249004734E-5</v>
      </c>
      <c r="Q298" s="170">
        <v>0</v>
      </c>
      <c r="R298" s="172">
        <f>[2]!Table3[[#This Row],[Incentive Disbursements]]/'[2]1.) CLM Reference'!$B$5</f>
        <v>0</v>
      </c>
      <c r="S298" t="str">
        <f t="shared" si="13"/>
        <v>NO</v>
      </c>
    </row>
    <row r="299" spans="1:19" ht="15.75" thickBot="1" x14ac:dyDescent="0.3">
      <c r="A299" s="163" t="s">
        <v>2144</v>
      </c>
      <c r="B299" s="16" t="s">
        <v>2100</v>
      </c>
      <c r="C299" s="164" t="s">
        <v>1774</v>
      </c>
      <c r="D299" s="165">
        <f>[2]!Table3[[#This Row],[Residential CLM $ Collected]]+[2]!Table3[[#This Row],[C&amp;I CLM $ Collected]]</f>
        <v>89677.704299999896</v>
      </c>
      <c r="E299" s="166">
        <f>[2]!Table3[[#This Row],[CLM $ Collected ]]/'[2]1.) CLM Reference'!$B$4</f>
        <v>3.0816431775990403E-3</v>
      </c>
      <c r="F299" s="167">
        <f>[2]!Table3[[#This Row],[Residential Incentive Disbursements]]+[2]!Table3[[#This Row],[C&amp;I Incentive Disbursements]]</f>
        <v>16873.419999999998</v>
      </c>
      <c r="G299" s="166">
        <f>[2]!Table3[[#This Row],[Incentive Disbursements]]/'[2]1.) CLM Reference'!$B$5</f>
        <v>1.0043111768265852E-3</v>
      </c>
      <c r="H299" s="166" t="str">
        <f>IF(([2]!Table3[[#This Row],[Incentive Disbursements]]&gt;=0.5*[2]!Table3[[#This Row],[CLM $ Collected ]]),"YES",IF([2]!Table3[[#This Row],[Incentive Disbursements]]&lt;=1, "N/A", "NO"))</f>
        <v>NO</v>
      </c>
      <c r="I299" s="166" t="str">
        <f t="shared" si="14"/>
        <v>NO</v>
      </c>
      <c r="J299" s="168">
        <v>74234.418299999903</v>
      </c>
      <c r="K299" s="169">
        <f>[2]!Table3[[#This Row],[CLM $ Collected ]]/'[2]1.) CLM Reference'!$B$4</f>
        <v>3.0816431775990403E-3</v>
      </c>
      <c r="L299" s="170">
        <v>15127.42</v>
      </c>
      <c r="M299" s="169">
        <f>[2]!Table3[[#This Row],[Incentive Disbursements]]/'[2]1.) CLM Reference'!$B$5</f>
        <v>1.0043111768265852E-3</v>
      </c>
      <c r="N299" s="169" t="str">
        <f t="shared" si="12"/>
        <v>NO</v>
      </c>
      <c r="O299" s="168">
        <v>15443.286</v>
      </c>
      <c r="P299" s="171">
        <f>[2]!Table3[[#This Row],[CLM $ Collected ]]/'[2]1.) CLM Reference'!$B$4</f>
        <v>3.0816431775990403E-3</v>
      </c>
      <c r="Q299" s="170">
        <v>1746</v>
      </c>
      <c r="R299" s="172">
        <f>[2]!Table3[[#This Row],[Incentive Disbursements]]/'[2]1.) CLM Reference'!$B$5</f>
        <v>1.0043111768265852E-3</v>
      </c>
      <c r="S299" t="str">
        <f t="shared" si="13"/>
        <v>NO</v>
      </c>
    </row>
    <row r="300" spans="1:19" ht="15.75" thickBot="1" x14ac:dyDescent="0.3">
      <c r="A300" s="163" t="s">
        <v>2145</v>
      </c>
      <c r="B300" s="16" t="s">
        <v>2116</v>
      </c>
      <c r="C300" s="164" t="s">
        <v>1792</v>
      </c>
      <c r="D300" s="165">
        <f>[2]!Table3[[#This Row],[Residential CLM $ Collected]]+[2]!Table3[[#This Row],[C&amp;I CLM $ Collected]]</f>
        <v>851.66629999999998</v>
      </c>
      <c r="E300" s="166">
        <f>[2]!Table3[[#This Row],[CLM $ Collected ]]/'[2]1.) CLM Reference'!$B$4</f>
        <v>2.9266267055701386E-5</v>
      </c>
      <c r="F300" s="167">
        <f>[2]!Table3[[#This Row],[Residential Incentive Disbursements]]+[2]!Table3[[#This Row],[C&amp;I Incentive Disbursements]]</f>
        <v>0</v>
      </c>
      <c r="G300" s="166">
        <f>[2]!Table3[[#This Row],[Incentive Disbursements]]/'[2]1.) CLM Reference'!$B$5</f>
        <v>0</v>
      </c>
      <c r="H300" s="166" t="str">
        <f>IF(([2]!Table3[[#This Row],[Incentive Disbursements]]&gt;=0.5*[2]!Table3[[#This Row],[CLM $ Collected ]]),"YES",IF([2]!Table3[[#This Row],[Incentive Disbursements]]&lt;=1, "N/A", "NO"))</f>
        <v>N/A</v>
      </c>
      <c r="I300" s="166" t="str">
        <f t="shared" si="14"/>
        <v>NO</v>
      </c>
      <c r="J300" s="168">
        <v>102.4053</v>
      </c>
      <c r="K300" s="169">
        <f>[2]!Table3[[#This Row],[CLM $ Collected ]]/'[2]1.) CLM Reference'!$B$4</f>
        <v>2.9266267055701386E-5</v>
      </c>
      <c r="L300" s="170">
        <v>0</v>
      </c>
      <c r="M300" s="169">
        <f>[2]!Table3[[#This Row],[Incentive Disbursements]]/'[2]1.) CLM Reference'!$B$5</f>
        <v>0</v>
      </c>
      <c r="N300" s="169" t="str">
        <f t="shared" si="12"/>
        <v>NO</v>
      </c>
      <c r="O300" s="168">
        <v>749.26099999999997</v>
      </c>
      <c r="P300" s="171">
        <f>[2]!Table3[[#This Row],[CLM $ Collected ]]/'[2]1.) CLM Reference'!$B$4</f>
        <v>2.9266267055701386E-5</v>
      </c>
      <c r="Q300" s="170">
        <v>0</v>
      </c>
      <c r="R300" s="172">
        <f>[2]!Table3[[#This Row],[Incentive Disbursements]]/'[2]1.) CLM Reference'!$B$5</f>
        <v>0</v>
      </c>
      <c r="S300" t="str">
        <f t="shared" si="13"/>
        <v>NO</v>
      </c>
    </row>
    <row r="301" spans="1:19" ht="15.75" thickBot="1" x14ac:dyDescent="0.3">
      <c r="A301" s="163" t="s">
        <v>2145</v>
      </c>
      <c r="B301" s="16" t="s">
        <v>2092</v>
      </c>
      <c r="C301" s="164" t="s">
        <v>1774</v>
      </c>
      <c r="D301" s="165">
        <f>[2]!Table3[[#This Row],[Residential CLM $ Collected]]+[2]!Table3[[#This Row],[C&amp;I CLM $ Collected]]</f>
        <v>0</v>
      </c>
      <c r="E301" s="166">
        <f>[2]!Table3[[#This Row],[CLM $ Collected ]]/'[2]1.) CLM Reference'!$B$4</f>
        <v>0</v>
      </c>
      <c r="F301" s="167">
        <f>[2]!Table3[[#This Row],[Residential Incentive Disbursements]]+[2]!Table3[[#This Row],[C&amp;I Incentive Disbursements]]</f>
        <v>60</v>
      </c>
      <c r="G301" s="166">
        <f>[2]!Table3[[#This Row],[Incentive Disbursements]]/'[2]1.) CLM Reference'!$B$5</f>
        <v>3.5712185561430412E-6</v>
      </c>
      <c r="H301" s="166" t="str">
        <f>IF(([2]!Table3[[#This Row],[Incentive Disbursements]]&gt;=0.5*[2]!Table3[[#This Row],[CLM $ Collected ]]),"YES",IF([2]!Table3[[#This Row],[Incentive Disbursements]]&lt;=1, "N/A", "NO"))</f>
        <v>YES</v>
      </c>
      <c r="I301" s="166" t="str">
        <f t="shared" si="14"/>
        <v>N/A</v>
      </c>
      <c r="J301" s="168">
        <v>0</v>
      </c>
      <c r="K301" s="169">
        <f>[2]!Table3[[#This Row],[CLM $ Collected ]]/'[2]1.) CLM Reference'!$B$4</f>
        <v>0</v>
      </c>
      <c r="L301" s="170">
        <v>0</v>
      </c>
      <c r="M301" s="169">
        <f>[2]!Table3[[#This Row],[Incentive Disbursements]]/'[2]1.) CLM Reference'!$B$5</f>
        <v>3.5712185561430412E-6</v>
      </c>
      <c r="N301" s="169" t="str">
        <f t="shared" si="12"/>
        <v>N/A</v>
      </c>
      <c r="O301" s="168">
        <v>0</v>
      </c>
      <c r="P301" s="171">
        <f>[2]!Table3[[#This Row],[CLM $ Collected ]]/'[2]1.) CLM Reference'!$B$4</f>
        <v>0</v>
      </c>
      <c r="Q301" s="170">
        <v>60</v>
      </c>
      <c r="R301" s="172">
        <f>[2]!Table3[[#This Row],[Incentive Disbursements]]/'[2]1.) CLM Reference'!$B$5</f>
        <v>3.5712185561430412E-6</v>
      </c>
      <c r="S301" t="str">
        <f t="shared" si="13"/>
        <v>N/A</v>
      </c>
    </row>
    <row r="302" spans="1:19" ht="15.75" thickBot="1" x14ac:dyDescent="0.3">
      <c r="A302" s="163" t="s">
        <v>2145</v>
      </c>
      <c r="B302" s="16" t="s">
        <v>2095</v>
      </c>
      <c r="C302" s="164" t="s">
        <v>1774</v>
      </c>
      <c r="D302" s="165">
        <f>[2]!Table3[[#This Row],[Residential CLM $ Collected]]+[2]!Table3[[#This Row],[C&amp;I CLM $ Collected]]</f>
        <v>0</v>
      </c>
      <c r="E302" s="166">
        <f>[2]!Table3[[#This Row],[CLM $ Collected ]]/'[2]1.) CLM Reference'!$B$4</f>
        <v>0</v>
      </c>
      <c r="F302" s="167">
        <f>[2]!Table3[[#This Row],[Residential Incentive Disbursements]]+[2]!Table3[[#This Row],[C&amp;I Incentive Disbursements]]</f>
        <v>4790</v>
      </c>
      <c r="G302" s="166">
        <f>[2]!Table3[[#This Row],[Incentive Disbursements]]/'[2]1.) CLM Reference'!$B$5</f>
        <v>2.8510228139875279E-4</v>
      </c>
      <c r="H302" s="166" t="str">
        <f>IF(([2]!Table3[[#This Row],[Incentive Disbursements]]&gt;=0.5*[2]!Table3[[#This Row],[CLM $ Collected ]]),"YES",IF([2]!Table3[[#This Row],[Incentive Disbursements]]&lt;=1, "N/A", "NO"))</f>
        <v>YES</v>
      </c>
      <c r="I302" s="166" t="str">
        <f t="shared" si="14"/>
        <v>N/A</v>
      </c>
      <c r="J302" s="168">
        <v>0</v>
      </c>
      <c r="K302" s="169">
        <f>[2]!Table3[[#This Row],[CLM $ Collected ]]/'[2]1.) CLM Reference'!$B$4</f>
        <v>0</v>
      </c>
      <c r="L302" s="170">
        <v>0</v>
      </c>
      <c r="M302" s="169">
        <f>[2]!Table3[[#This Row],[Incentive Disbursements]]/'[2]1.) CLM Reference'!$B$5</f>
        <v>2.8510228139875279E-4</v>
      </c>
      <c r="N302" s="169" t="str">
        <f t="shared" si="12"/>
        <v>N/A</v>
      </c>
      <c r="O302" s="168">
        <v>0</v>
      </c>
      <c r="P302" s="171">
        <f>[2]!Table3[[#This Row],[CLM $ Collected ]]/'[2]1.) CLM Reference'!$B$4</f>
        <v>0</v>
      </c>
      <c r="Q302" s="170">
        <v>4790</v>
      </c>
      <c r="R302" s="172">
        <f>[2]!Table3[[#This Row],[Incentive Disbursements]]/'[2]1.) CLM Reference'!$B$5</f>
        <v>2.8510228139875279E-4</v>
      </c>
      <c r="S302" t="str">
        <f t="shared" si="13"/>
        <v>N/A</v>
      </c>
    </row>
    <row r="303" spans="1:19" ht="15.75" thickBot="1" x14ac:dyDescent="0.3">
      <c r="A303" s="163" t="s">
        <v>2145</v>
      </c>
      <c r="B303" s="16" t="s">
        <v>2120</v>
      </c>
      <c r="C303" s="164" t="s">
        <v>1792</v>
      </c>
      <c r="D303" s="165">
        <f>[2]!Table3[[#This Row],[Residential CLM $ Collected]]+[2]!Table3[[#This Row],[C&amp;I CLM $ Collected]]</f>
        <v>2413.5888999999997</v>
      </c>
      <c r="E303" s="166">
        <f>[2]!Table3[[#This Row],[CLM $ Collected ]]/'[2]1.) CLM Reference'!$B$4</f>
        <v>8.2939453293005182E-5</v>
      </c>
      <c r="F303" s="167">
        <f>[2]!Table3[[#This Row],[Residential Incentive Disbursements]]+[2]!Table3[[#This Row],[C&amp;I Incentive Disbursements]]</f>
        <v>0</v>
      </c>
      <c r="G303" s="166">
        <f>[2]!Table3[[#This Row],[Incentive Disbursements]]/'[2]1.) CLM Reference'!$B$5</f>
        <v>0</v>
      </c>
      <c r="H303" s="166" t="str">
        <f>IF(([2]!Table3[[#This Row],[Incentive Disbursements]]&gt;=0.5*[2]!Table3[[#This Row],[CLM $ Collected ]]),"YES",IF([2]!Table3[[#This Row],[Incentive Disbursements]]&lt;=1, "N/A", "NO"))</f>
        <v>N/A</v>
      </c>
      <c r="I303" s="166" t="str">
        <f t="shared" si="14"/>
        <v>NO</v>
      </c>
      <c r="J303" s="168">
        <v>231.11080000000001</v>
      </c>
      <c r="K303" s="169">
        <f>[2]!Table3[[#This Row],[CLM $ Collected ]]/'[2]1.) CLM Reference'!$B$4</f>
        <v>8.2939453293005182E-5</v>
      </c>
      <c r="L303" s="170">
        <v>0</v>
      </c>
      <c r="M303" s="169">
        <f>[2]!Table3[[#This Row],[Incentive Disbursements]]/'[2]1.) CLM Reference'!$B$5</f>
        <v>0</v>
      </c>
      <c r="N303" s="169" t="str">
        <f t="shared" si="12"/>
        <v>NO</v>
      </c>
      <c r="O303" s="168">
        <v>2182.4780999999998</v>
      </c>
      <c r="P303" s="171">
        <f>[2]!Table3[[#This Row],[CLM $ Collected ]]/'[2]1.) CLM Reference'!$B$4</f>
        <v>8.2939453293005182E-5</v>
      </c>
      <c r="Q303" s="170">
        <v>0</v>
      </c>
      <c r="R303" s="172">
        <f>[2]!Table3[[#This Row],[Incentive Disbursements]]/'[2]1.) CLM Reference'!$B$5</f>
        <v>0</v>
      </c>
      <c r="S303" t="str">
        <f t="shared" si="13"/>
        <v>NO</v>
      </c>
    </row>
    <row r="304" spans="1:19" ht="15.75" thickBot="1" x14ac:dyDescent="0.3">
      <c r="A304" s="163" t="s">
        <v>2145</v>
      </c>
      <c r="B304" s="16" t="s">
        <v>2099</v>
      </c>
      <c r="C304" s="164" t="s">
        <v>1774</v>
      </c>
      <c r="D304" s="165">
        <f>[2]!Table3[[#This Row],[Residential CLM $ Collected]]+[2]!Table3[[#This Row],[C&amp;I CLM $ Collected]]</f>
        <v>0</v>
      </c>
      <c r="E304" s="166">
        <f>[2]!Table3[[#This Row],[CLM $ Collected ]]/'[2]1.) CLM Reference'!$B$4</f>
        <v>0</v>
      </c>
      <c r="F304" s="167">
        <f>[2]!Table3[[#This Row],[Residential Incentive Disbursements]]+[2]!Table3[[#This Row],[C&amp;I Incentive Disbursements]]</f>
        <v>5543.92</v>
      </c>
      <c r="G304" s="166">
        <f>[2]!Table3[[#This Row],[Incentive Disbursements]]/'[2]1.) CLM Reference'!$B$5</f>
        <v>3.2997583296287547E-4</v>
      </c>
      <c r="H304" s="166" t="str">
        <f>IF(([2]!Table3[[#This Row],[Incentive Disbursements]]&gt;=0.5*[2]!Table3[[#This Row],[CLM $ Collected ]]),"YES",IF([2]!Table3[[#This Row],[Incentive Disbursements]]&lt;=1, "N/A", "NO"))</f>
        <v>YES</v>
      </c>
      <c r="I304" s="166" t="str">
        <f t="shared" si="14"/>
        <v>N/A</v>
      </c>
      <c r="J304" s="168">
        <v>0</v>
      </c>
      <c r="K304" s="169">
        <f>[2]!Table3[[#This Row],[CLM $ Collected ]]/'[2]1.) CLM Reference'!$B$4</f>
        <v>0</v>
      </c>
      <c r="L304" s="170">
        <v>3513.67</v>
      </c>
      <c r="M304" s="169">
        <f>[2]!Table3[[#This Row],[Incentive Disbursements]]/'[2]1.) CLM Reference'!$B$5</f>
        <v>3.2997583296287547E-4</v>
      </c>
      <c r="N304" s="169" t="str">
        <f t="shared" si="12"/>
        <v>N/A</v>
      </c>
      <c r="O304" s="168">
        <v>0</v>
      </c>
      <c r="P304" s="171">
        <f>[2]!Table3[[#This Row],[CLM $ Collected ]]/'[2]1.) CLM Reference'!$B$4</f>
        <v>0</v>
      </c>
      <c r="Q304" s="170">
        <v>2030.25</v>
      </c>
      <c r="R304" s="172">
        <f>[2]!Table3[[#This Row],[Incentive Disbursements]]/'[2]1.) CLM Reference'!$B$5</f>
        <v>3.2997583296287547E-4</v>
      </c>
      <c r="S304" t="str">
        <f t="shared" si="13"/>
        <v>N/A</v>
      </c>
    </row>
    <row r="305" spans="1:19" ht="15.75" thickBot="1" x14ac:dyDescent="0.3">
      <c r="A305" s="163" t="s">
        <v>2145</v>
      </c>
      <c r="B305" s="16" t="s">
        <v>2100</v>
      </c>
      <c r="C305" s="164" t="s">
        <v>1792</v>
      </c>
      <c r="D305" s="165">
        <f>[2]!Table3[[#This Row],[Residential CLM $ Collected]]+[2]!Table3[[#This Row],[C&amp;I CLM $ Collected]]</f>
        <v>67787.651499999891</v>
      </c>
      <c r="E305" s="166">
        <f>[2]!Table3[[#This Row],[CLM $ Collected ]]/'[2]1.) CLM Reference'!$B$4</f>
        <v>2.3294235217218452E-3</v>
      </c>
      <c r="F305" s="167">
        <f>[2]!Table3[[#This Row],[Residential Incentive Disbursements]]+[2]!Table3[[#This Row],[C&amp;I Incentive Disbursements]]</f>
        <v>0</v>
      </c>
      <c r="G305" s="166">
        <f>[2]!Table3[[#This Row],[Incentive Disbursements]]/'[2]1.) CLM Reference'!$B$5</f>
        <v>0</v>
      </c>
      <c r="H305" s="166" t="str">
        <f>IF(([2]!Table3[[#This Row],[Incentive Disbursements]]&gt;=0.5*[2]!Table3[[#This Row],[CLM $ Collected ]]),"YES",IF([2]!Table3[[#This Row],[Incentive Disbursements]]&lt;=1, "N/A", "NO"))</f>
        <v>N/A</v>
      </c>
      <c r="I305" s="166" t="str">
        <f t="shared" si="14"/>
        <v>NO</v>
      </c>
      <c r="J305" s="168">
        <v>52121.565699999897</v>
      </c>
      <c r="K305" s="169">
        <f>[2]!Table3[[#This Row],[CLM $ Collected ]]/'[2]1.) CLM Reference'!$B$4</f>
        <v>2.3294235217218452E-3</v>
      </c>
      <c r="L305" s="170">
        <v>0</v>
      </c>
      <c r="M305" s="169">
        <f>[2]!Table3[[#This Row],[Incentive Disbursements]]/'[2]1.) CLM Reference'!$B$5</f>
        <v>0</v>
      </c>
      <c r="N305" s="169" t="str">
        <f t="shared" si="12"/>
        <v>NO</v>
      </c>
      <c r="O305" s="168">
        <v>15666.085800000001</v>
      </c>
      <c r="P305" s="171">
        <f>[2]!Table3[[#This Row],[CLM $ Collected ]]/'[2]1.) CLM Reference'!$B$4</f>
        <v>2.3294235217218452E-3</v>
      </c>
      <c r="Q305" s="170">
        <v>0</v>
      </c>
      <c r="R305" s="172">
        <f>[2]!Table3[[#This Row],[Incentive Disbursements]]/'[2]1.) CLM Reference'!$B$5</f>
        <v>0</v>
      </c>
      <c r="S305" t="str">
        <f t="shared" si="13"/>
        <v>NO</v>
      </c>
    </row>
    <row r="306" spans="1:19" ht="15.75" thickBot="1" x14ac:dyDescent="0.3">
      <c r="A306" s="163" t="s">
        <v>2146</v>
      </c>
      <c r="B306" s="16" t="s">
        <v>2040</v>
      </c>
      <c r="C306" s="164" t="s">
        <v>1774</v>
      </c>
      <c r="D306" s="165">
        <f>[2]!Table3[[#This Row],[Residential CLM $ Collected]]+[2]!Table3[[#This Row],[C&amp;I CLM $ Collected]]</f>
        <v>104.54689999999999</v>
      </c>
      <c r="E306" s="166">
        <f>[2]!Table3[[#This Row],[CLM $ Collected ]]/'[2]1.) CLM Reference'!$B$4</f>
        <v>3.5926013454397658E-6</v>
      </c>
      <c r="F306" s="167">
        <f>[2]!Table3[[#This Row],[Residential Incentive Disbursements]]+[2]!Table3[[#This Row],[C&amp;I Incentive Disbursements]]</f>
        <v>0</v>
      </c>
      <c r="G306" s="166">
        <f>[2]!Table3[[#This Row],[Incentive Disbursements]]/'[2]1.) CLM Reference'!$B$5</f>
        <v>0</v>
      </c>
      <c r="H306" s="166" t="str">
        <f>IF(([2]!Table3[[#This Row],[Incentive Disbursements]]&gt;=0.5*[2]!Table3[[#This Row],[CLM $ Collected ]]),"YES",IF([2]!Table3[[#This Row],[Incentive Disbursements]]&lt;=1, "N/A", "NO"))</f>
        <v>N/A</v>
      </c>
      <c r="I306" s="166" t="str">
        <f t="shared" si="14"/>
        <v>N/A</v>
      </c>
      <c r="J306" s="168">
        <v>104.54689999999999</v>
      </c>
      <c r="K306" s="169">
        <f>[2]!Table3[[#This Row],[CLM $ Collected ]]/'[2]1.) CLM Reference'!$B$4</f>
        <v>3.5926013454397658E-6</v>
      </c>
      <c r="L306" s="170">
        <v>0</v>
      </c>
      <c r="M306" s="169">
        <f>[2]!Table3[[#This Row],[Incentive Disbursements]]/'[2]1.) CLM Reference'!$B$5</f>
        <v>0</v>
      </c>
      <c r="N306" s="169" t="str">
        <f t="shared" si="12"/>
        <v>N/A</v>
      </c>
      <c r="O306" s="168">
        <v>0</v>
      </c>
      <c r="P306" s="171">
        <f>[2]!Table3[[#This Row],[CLM $ Collected ]]/'[2]1.) CLM Reference'!$B$4</f>
        <v>3.5926013454397658E-6</v>
      </c>
      <c r="Q306" s="170">
        <v>0</v>
      </c>
      <c r="R306" s="172">
        <f>[2]!Table3[[#This Row],[Incentive Disbursements]]/'[2]1.) CLM Reference'!$B$5</f>
        <v>0</v>
      </c>
      <c r="S306" t="str">
        <f t="shared" si="13"/>
        <v>N/A</v>
      </c>
    </row>
    <row r="307" spans="1:19" ht="15.75" thickBot="1" x14ac:dyDescent="0.3">
      <c r="A307" s="163" t="s">
        <v>2146</v>
      </c>
      <c r="B307" s="16" t="s">
        <v>2071</v>
      </c>
      <c r="C307" s="164" t="s">
        <v>1774</v>
      </c>
      <c r="D307" s="165">
        <f>[2]!Table3[[#This Row],[Residential CLM $ Collected]]+[2]!Table3[[#This Row],[C&amp;I CLM $ Collected]]</f>
        <v>217535.91900000011</v>
      </c>
      <c r="E307" s="166">
        <f>[2]!Table3[[#This Row],[CLM $ Collected ]]/'[2]1.) CLM Reference'!$B$4</f>
        <v>7.4753037658780545E-3</v>
      </c>
      <c r="F307" s="167">
        <f>[2]!Table3[[#This Row],[Residential Incentive Disbursements]]+[2]!Table3[[#This Row],[C&amp;I Incentive Disbursements]]</f>
        <v>79009.16</v>
      </c>
      <c r="G307" s="166">
        <f>[2]!Table3[[#This Row],[Incentive Disbursements]]/'[2]1.) CLM Reference'!$B$5</f>
        <v>4.7026496382879092E-3</v>
      </c>
      <c r="H307" s="166" t="str">
        <f>IF(([2]!Table3[[#This Row],[Incentive Disbursements]]&gt;=0.5*[2]!Table3[[#This Row],[CLM $ Collected ]]),"YES",IF([2]!Table3[[#This Row],[Incentive Disbursements]]&lt;=1, "N/A", "NO"))</f>
        <v>NO</v>
      </c>
      <c r="I307" s="166" t="str">
        <f t="shared" si="14"/>
        <v>NO</v>
      </c>
      <c r="J307" s="168">
        <v>54371.503700000103</v>
      </c>
      <c r="K307" s="169">
        <f>[2]!Table3[[#This Row],[CLM $ Collected ]]/'[2]1.) CLM Reference'!$B$4</f>
        <v>7.4753037658780545E-3</v>
      </c>
      <c r="L307" s="170">
        <v>14309.76</v>
      </c>
      <c r="M307" s="169">
        <f>[2]!Table3[[#This Row],[Incentive Disbursements]]/'[2]1.) CLM Reference'!$B$5</f>
        <v>4.7026496382879092E-3</v>
      </c>
      <c r="N307" s="169" t="str">
        <f t="shared" si="12"/>
        <v>NO</v>
      </c>
      <c r="O307" s="168">
        <v>163164.41529999999</v>
      </c>
      <c r="P307" s="171">
        <f>[2]!Table3[[#This Row],[CLM $ Collected ]]/'[2]1.) CLM Reference'!$B$4</f>
        <v>7.4753037658780545E-3</v>
      </c>
      <c r="Q307" s="170">
        <v>64699.4</v>
      </c>
      <c r="R307" s="172">
        <f>[2]!Table3[[#This Row],[Incentive Disbursements]]/'[2]1.) CLM Reference'!$B$5</f>
        <v>4.7026496382879092E-3</v>
      </c>
      <c r="S307" t="str">
        <f t="shared" si="13"/>
        <v>NO</v>
      </c>
    </row>
    <row r="308" spans="1:19" ht="15.75" thickBot="1" x14ac:dyDescent="0.3">
      <c r="A308" s="163" t="s">
        <v>2146</v>
      </c>
      <c r="B308" s="16" t="s">
        <v>2100</v>
      </c>
      <c r="C308" s="164" t="s">
        <v>1774</v>
      </c>
      <c r="D308" s="165">
        <f>[2]!Table3[[#This Row],[Residential CLM $ Collected]]+[2]!Table3[[#This Row],[C&amp;I CLM $ Collected]]</f>
        <v>7.5473999999999997</v>
      </c>
      <c r="E308" s="166">
        <f>[2]!Table3[[#This Row],[CLM $ Collected ]]/'[2]1.) CLM Reference'!$B$4</f>
        <v>2.5935536486086233E-7</v>
      </c>
      <c r="F308" s="167">
        <f>[2]!Table3[[#This Row],[Residential Incentive Disbursements]]+[2]!Table3[[#This Row],[C&amp;I Incentive Disbursements]]</f>
        <v>0</v>
      </c>
      <c r="G308" s="166">
        <f>[2]!Table3[[#This Row],[Incentive Disbursements]]/'[2]1.) CLM Reference'!$B$5</f>
        <v>0</v>
      </c>
      <c r="H308" s="166" t="str">
        <f>IF(([2]!Table3[[#This Row],[Incentive Disbursements]]&gt;=0.5*[2]!Table3[[#This Row],[CLM $ Collected ]]),"YES",IF([2]!Table3[[#This Row],[Incentive Disbursements]]&lt;=1, "N/A", "NO"))</f>
        <v>N/A</v>
      </c>
      <c r="I308" s="166" t="str">
        <f t="shared" si="14"/>
        <v>N/A</v>
      </c>
      <c r="J308" s="168">
        <v>0</v>
      </c>
      <c r="K308" s="169">
        <f>[2]!Table3[[#This Row],[CLM $ Collected ]]/'[2]1.) CLM Reference'!$B$4</f>
        <v>2.5935536486086233E-7</v>
      </c>
      <c r="L308" s="170">
        <v>0</v>
      </c>
      <c r="M308" s="169">
        <f>[2]!Table3[[#This Row],[Incentive Disbursements]]/'[2]1.) CLM Reference'!$B$5</f>
        <v>0</v>
      </c>
      <c r="N308" s="169" t="str">
        <f t="shared" si="12"/>
        <v>N/A</v>
      </c>
      <c r="O308" s="168">
        <v>7.5473999999999997</v>
      </c>
      <c r="P308" s="171">
        <f>[2]!Table3[[#This Row],[CLM $ Collected ]]/'[2]1.) CLM Reference'!$B$4</f>
        <v>2.5935536486086233E-7</v>
      </c>
      <c r="Q308" s="170">
        <v>0</v>
      </c>
      <c r="R308" s="172">
        <f>[2]!Table3[[#This Row],[Incentive Disbursements]]/'[2]1.) CLM Reference'!$B$5</f>
        <v>0</v>
      </c>
      <c r="S308" t="str">
        <f t="shared" si="13"/>
        <v>N/A</v>
      </c>
    </row>
    <row r="309" spans="1:19" ht="15.75" thickBot="1" x14ac:dyDescent="0.3">
      <c r="A309" s="163" t="s">
        <v>2147</v>
      </c>
      <c r="B309" s="16" t="s">
        <v>2093</v>
      </c>
      <c r="C309" s="164" t="s">
        <v>1774</v>
      </c>
      <c r="D309" s="165">
        <f>[2]!Table3[[#This Row],[Residential CLM $ Collected]]+[2]!Table3[[#This Row],[C&amp;I CLM $ Collected]]</f>
        <v>0</v>
      </c>
      <c r="E309" s="166">
        <f>[2]!Table3[[#This Row],[CLM $ Collected ]]/'[2]1.) CLM Reference'!$B$4</f>
        <v>0</v>
      </c>
      <c r="F309" s="167">
        <f>[2]!Table3[[#This Row],[Residential Incentive Disbursements]]+[2]!Table3[[#This Row],[C&amp;I Incentive Disbursements]]</f>
        <v>121.71</v>
      </c>
      <c r="G309" s="166">
        <f>[2]!Table3[[#This Row],[Incentive Disbursements]]/'[2]1.) CLM Reference'!$B$5</f>
        <v>7.2442168411361585E-6</v>
      </c>
      <c r="H309" s="166" t="str">
        <f>IF(([2]!Table3[[#This Row],[Incentive Disbursements]]&gt;=0.5*[2]!Table3[[#This Row],[CLM $ Collected ]]),"YES",IF([2]!Table3[[#This Row],[Incentive Disbursements]]&lt;=1, "N/A", "NO"))</f>
        <v>YES</v>
      </c>
      <c r="I309" s="166" t="str">
        <f t="shared" si="14"/>
        <v>N/A</v>
      </c>
      <c r="J309" s="168">
        <v>0</v>
      </c>
      <c r="K309" s="169">
        <f>[2]!Table3[[#This Row],[CLM $ Collected ]]/'[2]1.) CLM Reference'!$B$4</f>
        <v>0</v>
      </c>
      <c r="L309" s="170">
        <v>121.71</v>
      </c>
      <c r="M309" s="169">
        <f>[2]!Table3[[#This Row],[Incentive Disbursements]]/'[2]1.) CLM Reference'!$B$5</f>
        <v>7.2442168411361585E-6</v>
      </c>
      <c r="N309" s="169" t="str">
        <f t="shared" si="12"/>
        <v>N/A</v>
      </c>
      <c r="O309" s="168">
        <v>0</v>
      </c>
      <c r="P309" s="171">
        <f>[2]!Table3[[#This Row],[CLM $ Collected ]]/'[2]1.) CLM Reference'!$B$4</f>
        <v>0</v>
      </c>
      <c r="Q309" s="170">
        <v>0</v>
      </c>
      <c r="R309" s="172">
        <f>[2]!Table3[[#This Row],[Incentive Disbursements]]/'[2]1.) CLM Reference'!$B$5</f>
        <v>7.2442168411361585E-6</v>
      </c>
      <c r="S309" t="str">
        <f t="shared" si="13"/>
        <v>N/A</v>
      </c>
    </row>
    <row r="310" spans="1:19" ht="15.75" thickBot="1" x14ac:dyDescent="0.3">
      <c r="A310" s="163" t="s">
        <v>2147</v>
      </c>
      <c r="B310" s="16" t="s">
        <v>2040</v>
      </c>
      <c r="C310" s="164" t="s">
        <v>1774</v>
      </c>
      <c r="D310" s="165">
        <f>[2]!Table3[[#This Row],[Residential CLM $ Collected]]+[2]!Table3[[#This Row],[C&amp;I CLM $ Collected]]</f>
        <v>71.1738</v>
      </c>
      <c r="E310" s="166">
        <f>[2]!Table3[[#This Row],[CLM $ Collected ]]/'[2]1.) CLM Reference'!$B$4</f>
        <v>2.4457835635495725E-6</v>
      </c>
      <c r="F310" s="167">
        <f>[2]!Table3[[#This Row],[Residential Incentive Disbursements]]+[2]!Table3[[#This Row],[C&amp;I Incentive Disbursements]]</f>
        <v>0</v>
      </c>
      <c r="G310" s="166">
        <f>[2]!Table3[[#This Row],[Incentive Disbursements]]/'[2]1.) CLM Reference'!$B$5</f>
        <v>0</v>
      </c>
      <c r="H310" s="166" t="str">
        <f>IF(([2]!Table3[[#This Row],[Incentive Disbursements]]&gt;=0.5*[2]!Table3[[#This Row],[CLM $ Collected ]]),"YES",IF([2]!Table3[[#This Row],[Incentive Disbursements]]&lt;=1, "N/A", "NO"))</f>
        <v>N/A</v>
      </c>
      <c r="I310" s="166" t="str">
        <f t="shared" si="14"/>
        <v>N/A</v>
      </c>
      <c r="J310" s="168">
        <v>71.1738</v>
      </c>
      <c r="K310" s="169">
        <f>[2]!Table3[[#This Row],[CLM $ Collected ]]/'[2]1.) CLM Reference'!$B$4</f>
        <v>2.4457835635495725E-6</v>
      </c>
      <c r="L310" s="170">
        <v>0</v>
      </c>
      <c r="M310" s="169">
        <f>[2]!Table3[[#This Row],[Incentive Disbursements]]/'[2]1.) CLM Reference'!$B$5</f>
        <v>0</v>
      </c>
      <c r="N310" s="169" t="str">
        <f t="shared" si="12"/>
        <v>N/A</v>
      </c>
      <c r="O310" s="168">
        <v>0</v>
      </c>
      <c r="P310" s="171">
        <f>[2]!Table3[[#This Row],[CLM $ Collected ]]/'[2]1.) CLM Reference'!$B$4</f>
        <v>2.4457835635495725E-6</v>
      </c>
      <c r="Q310" s="170">
        <v>0</v>
      </c>
      <c r="R310" s="172">
        <f>[2]!Table3[[#This Row],[Incentive Disbursements]]/'[2]1.) CLM Reference'!$B$5</f>
        <v>0</v>
      </c>
      <c r="S310" t="str">
        <f t="shared" si="13"/>
        <v>N/A</v>
      </c>
    </row>
    <row r="311" spans="1:19" ht="15.75" thickBot="1" x14ac:dyDescent="0.3">
      <c r="A311" s="163" t="s">
        <v>2147</v>
      </c>
      <c r="B311" s="16" t="s">
        <v>2071</v>
      </c>
      <c r="C311" s="164" t="s">
        <v>1774</v>
      </c>
      <c r="D311" s="165">
        <f>[2]!Table3[[#This Row],[Residential CLM $ Collected]]+[2]!Table3[[#This Row],[C&amp;I CLM $ Collected]]</f>
        <v>101114.48050000009</v>
      </c>
      <c r="E311" s="166">
        <f>[2]!Table3[[#This Row],[CLM $ Collected ]]/'[2]1.) CLM Reference'!$B$4</f>
        <v>3.4746512683565302E-3</v>
      </c>
      <c r="F311" s="167">
        <f>[2]!Table3[[#This Row],[Residential Incentive Disbursements]]+[2]!Table3[[#This Row],[C&amp;I Incentive Disbursements]]</f>
        <v>62612.52</v>
      </c>
      <c r="G311" s="166">
        <f>[2]!Table3[[#This Row],[Incentive Disbursements]]/'[2]1.) CLM Reference'!$B$5</f>
        <v>3.7267165545146214E-3</v>
      </c>
      <c r="H311" s="166" t="str">
        <f>IF(([2]!Table3[[#This Row],[Incentive Disbursements]]&gt;=0.5*[2]!Table3[[#This Row],[CLM $ Collected ]]),"YES",IF([2]!Table3[[#This Row],[Incentive Disbursements]]&lt;=1, "N/A", "NO"))</f>
        <v>YES</v>
      </c>
      <c r="I311" s="166" t="str">
        <f t="shared" si="14"/>
        <v>YES</v>
      </c>
      <c r="J311" s="168">
        <v>81277.952100000097</v>
      </c>
      <c r="K311" s="169">
        <f>[2]!Table3[[#This Row],[CLM $ Collected ]]/'[2]1.) CLM Reference'!$B$4</f>
        <v>3.4746512683565302E-3</v>
      </c>
      <c r="L311" s="170">
        <v>62612.52</v>
      </c>
      <c r="M311" s="169">
        <f>[2]!Table3[[#This Row],[Incentive Disbursements]]/'[2]1.) CLM Reference'!$B$5</f>
        <v>3.7267165545146214E-3</v>
      </c>
      <c r="N311" s="169" t="str">
        <f t="shared" si="12"/>
        <v>YES</v>
      </c>
      <c r="O311" s="168">
        <v>19836.528399999999</v>
      </c>
      <c r="P311" s="171">
        <f>[2]!Table3[[#This Row],[CLM $ Collected ]]/'[2]1.) CLM Reference'!$B$4</f>
        <v>3.4746512683565302E-3</v>
      </c>
      <c r="Q311" s="170">
        <v>0</v>
      </c>
      <c r="R311" s="172">
        <f>[2]!Table3[[#This Row],[Incentive Disbursements]]/'[2]1.) CLM Reference'!$B$5</f>
        <v>3.7267165545146214E-3</v>
      </c>
      <c r="S311" t="str">
        <f t="shared" si="13"/>
        <v>YES</v>
      </c>
    </row>
    <row r="312" spans="1:19" ht="15.75" thickBot="1" x14ac:dyDescent="0.3">
      <c r="A312" s="163" t="s">
        <v>2148</v>
      </c>
      <c r="B312" s="16" t="s">
        <v>2070</v>
      </c>
      <c r="C312" s="164" t="s">
        <v>1774</v>
      </c>
      <c r="D312" s="165">
        <f>[2]!Table3[[#This Row],[Residential CLM $ Collected]]+[2]!Table3[[#This Row],[C&amp;I CLM $ Collected]]</f>
        <v>12793.3539</v>
      </c>
      <c r="E312" s="166">
        <f>[2]!Table3[[#This Row],[CLM $ Collected ]]/'[2]1.) CLM Reference'!$B$4</f>
        <v>4.3962489977060129E-4</v>
      </c>
      <c r="F312" s="167">
        <f>[2]!Table3[[#This Row],[Residential Incentive Disbursements]]+[2]!Table3[[#This Row],[C&amp;I Incentive Disbursements]]</f>
        <v>7125.33</v>
      </c>
      <c r="G312" s="166">
        <f>[2]!Table3[[#This Row],[Incentive Disbursements]]/'[2]1.) CLM Reference'!$B$5</f>
        <v>4.2410184524404492E-4</v>
      </c>
      <c r="H312" s="166" t="str">
        <f>IF(([2]!Table3[[#This Row],[Incentive Disbursements]]&gt;=0.5*[2]!Table3[[#This Row],[CLM $ Collected ]]),"YES",IF([2]!Table3[[#This Row],[Incentive Disbursements]]&lt;=1, "N/A", "NO"))</f>
        <v>YES</v>
      </c>
      <c r="I312" s="166" t="str">
        <f t="shared" si="14"/>
        <v>NO</v>
      </c>
      <c r="J312" s="168">
        <v>7500.3773000000001</v>
      </c>
      <c r="K312" s="169">
        <f>[2]!Table3[[#This Row],[CLM $ Collected ]]/'[2]1.) CLM Reference'!$B$4</f>
        <v>4.3962489977060129E-4</v>
      </c>
      <c r="L312" s="170">
        <v>6065.33</v>
      </c>
      <c r="M312" s="169">
        <f>[2]!Table3[[#This Row],[Incentive Disbursements]]/'[2]1.) CLM Reference'!$B$5</f>
        <v>4.2410184524404492E-4</v>
      </c>
      <c r="N312" s="169" t="str">
        <f t="shared" si="12"/>
        <v>NO</v>
      </c>
      <c r="O312" s="168">
        <v>5292.9766</v>
      </c>
      <c r="P312" s="171">
        <f>[2]!Table3[[#This Row],[CLM $ Collected ]]/'[2]1.) CLM Reference'!$B$4</f>
        <v>4.3962489977060129E-4</v>
      </c>
      <c r="Q312" s="170">
        <v>1060</v>
      </c>
      <c r="R312" s="172">
        <f>[2]!Table3[[#This Row],[Incentive Disbursements]]/'[2]1.) CLM Reference'!$B$5</f>
        <v>4.2410184524404492E-4</v>
      </c>
      <c r="S312" t="str">
        <f t="shared" si="13"/>
        <v>NO</v>
      </c>
    </row>
    <row r="313" spans="1:19" ht="15.75" thickBot="1" x14ac:dyDescent="0.3">
      <c r="A313" s="163" t="s">
        <v>2148</v>
      </c>
      <c r="B313" s="16" t="s">
        <v>2071</v>
      </c>
      <c r="C313" s="164" t="s">
        <v>1774</v>
      </c>
      <c r="D313" s="165">
        <f>[2]!Table3[[#This Row],[Residential CLM $ Collected]]+[2]!Table3[[#This Row],[C&amp;I CLM $ Collected]]</f>
        <v>82969.595099999904</v>
      </c>
      <c r="E313" s="166">
        <f>[2]!Table3[[#This Row],[CLM $ Collected ]]/'[2]1.) CLM Reference'!$B$4</f>
        <v>2.8511288138323783E-3</v>
      </c>
      <c r="F313" s="167">
        <f>[2]!Table3[[#This Row],[Residential Incentive Disbursements]]+[2]!Table3[[#This Row],[C&amp;I Incentive Disbursements]]</f>
        <v>44691.62</v>
      </c>
      <c r="G313" s="166">
        <f>[2]!Table3[[#This Row],[Incentive Disbursements]]/'[2]1.) CLM Reference'!$B$5</f>
        <v>2.6600590441348913E-3</v>
      </c>
      <c r="H313" s="166" t="str">
        <f>IF(([2]!Table3[[#This Row],[Incentive Disbursements]]&gt;=0.5*[2]!Table3[[#This Row],[CLM $ Collected ]]),"YES",IF([2]!Table3[[#This Row],[Incentive Disbursements]]&lt;=1, "N/A", "NO"))</f>
        <v>YES</v>
      </c>
      <c r="I313" s="166" t="str">
        <f t="shared" si="14"/>
        <v>NO</v>
      </c>
      <c r="J313" s="168">
        <v>77580.580099999905</v>
      </c>
      <c r="K313" s="169">
        <f>[2]!Table3[[#This Row],[CLM $ Collected ]]/'[2]1.) CLM Reference'!$B$4</f>
        <v>2.8511288138323783E-3</v>
      </c>
      <c r="L313" s="170">
        <v>44691.62</v>
      </c>
      <c r="M313" s="169">
        <f>[2]!Table3[[#This Row],[Incentive Disbursements]]/'[2]1.) CLM Reference'!$B$5</f>
        <v>2.6600590441348913E-3</v>
      </c>
      <c r="N313" s="169" t="str">
        <f t="shared" si="12"/>
        <v>NO</v>
      </c>
      <c r="O313" s="168">
        <v>5389.0150000000003</v>
      </c>
      <c r="P313" s="171">
        <f>[2]!Table3[[#This Row],[CLM $ Collected ]]/'[2]1.) CLM Reference'!$B$4</f>
        <v>2.8511288138323783E-3</v>
      </c>
      <c r="Q313" s="170">
        <v>0</v>
      </c>
      <c r="R313" s="172">
        <f>[2]!Table3[[#This Row],[Incentive Disbursements]]/'[2]1.) CLM Reference'!$B$5</f>
        <v>2.6600590441348913E-3</v>
      </c>
      <c r="S313" t="str">
        <f t="shared" si="13"/>
        <v>NO</v>
      </c>
    </row>
    <row r="314" spans="1:19" ht="15.75" thickBot="1" x14ac:dyDescent="0.3">
      <c r="A314" s="163" t="s">
        <v>2149</v>
      </c>
      <c r="B314" s="16" t="s">
        <v>2071</v>
      </c>
      <c r="C314" s="164" t="s">
        <v>1774</v>
      </c>
      <c r="D314" s="165">
        <f>[2]!Table3[[#This Row],[Residential CLM $ Collected]]+[2]!Table3[[#This Row],[C&amp;I CLM $ Collected]]</f>
        <v>107625.53199999999</v>
      </c>
      <c r="E314" s="166">
        <f>[2]!Table3[[#This Row],[CLM $ Collected ]]/'[2]1.) CLM Reference'!$B$4</f>
        <v>3.6983940324090965E-3</v>
      </c>
      <c r="F314" s="167">
        <f>[2]!Table3[[#This Row],[Residential Incentive Disbursements]]+[2]!Table3[[#This Row],[C&amp;I Incentive Disbursements]]</f>
        <v>99254.12</v>
      </c>
      <c r="G314" s="166">
        <f>[2]!Table3[[#This Row],[Incentive Disbursements]]/'[2]1.) CLM Reference'!$B$5</f>
        <v>5.9076359186274689E-3</v>
      </c>
      <c r="H314" s="166" t="str">
        <f>IF(([2]!Table3[[#This Row],[Incentive Disbursements]]&gt;=0.5*[2]!Table3[[#This Row],[CLM $ Collected ]]),"YES",IF([2]!Table3[[#This Row],[Incentive Disbursements]]&lt;=1, "N/A", "NO"))</f>
        <v>YES</v>
      </c>
      <c r="I314" s="166" t="str">
        <f t="shared" si="14"/>
        <v>YES</v>
      </c>
      <c r="J314" s="168">
        <v>93459.739199999996</v>
      </c>
      <c r="K314" s="169">
        <f>[2]!Table3[[#This Row],[CLM $ Collected ]]/'[2]1.) CLM Reference'!$B$4</f>
        <v>3.6983940324090965E-3</v>
      </c>
      <c r="L314" s="170">
        <v>63453.120000000003</v>
      </c>
      <c r="M314" s="169">
        <f>[2]!Table3[[#This Row],[Incentive Disbursements]]/'[2]1.) CLM Reference'!$B$5</f>
        <v>5.9076359186274689E-3</v>
      </c>
      <c r="N314" s="169" t="str">
        <f t="shared" si="12"/>
        <v>YES</v>
      </c>
      <c r="O314" s="168">
        <v>14165.792799999999</v>
      </c>
      <c r="P314" s="171">
        <f>[2]!Table3[[#This Row],[CLM $ Collected ]]/'[2]1.) CLM Reference'!$B$4</f>
        <v>3.6983940324090965E-3</v>
      </c>
      <c r="Q314" s="170">
        <v>35801</v>
      </c>
      <c r="R314" s="172">
        <f>[2]!Table3[[#This Row],[Incentive Disbursements]]/'[2]1.) CLM Reference'!$B$5</f>
        <v>5.9076359186274689E-3</v>
      </c>
      <c r="S314" t="str">
        <f t="shared" si="13"/>
        <v>YES</v>
      </c>
    </row>
    <row r="315" spans="1:19" ht="15.75" thickBot="1" x14ac:dyDescent="0.3">
      <c r="A315" s="163" t="s">
        <v>2150</v>
      </c>
      <c r="B315" s="16" t="s">
        <v>2069</v>
      </c>
      <c r="C315" s="164" t="s">
        <v>1774</v>
      </c>
      <c r="D315" s="165">
        <f>[2]!Table3[[#This Row],[Residential CLM $ Collected]]+[2]!Table3[[#This Row],[C&amp;I CLM $ Collected]]</f>
        <v>364.3947</v>
      </c>
      <c r="E315" s="166">
        <f>[2]!Table3[[#This Row],[CLM $ Collected ]]/'[2]1.) CLM Reference'!$B$4</f>
        <v>1.2521891031595579E-5</v>
      </c>
      <c r="F315" s="167">
        <f>[2]!Table3[[#This Row],[Residential Incentive Disbursements]]+[2]!Table3[[#This Row],[C&amp;I Incentive Disbursements]]</f>
        <v>0</v>
      </c>
      <c r="G315" s="166">
        <f>[2]!Table3[[#This Row],[Incentive Disbursements]]/'[2]1.) CLM Reference'!$B$5</f>
        <v>0</v>
      </c>
      <c r="H315" s="166" t="str">
        <f>IF(([2]!Table3[[#This Row],[Incentive Disbursements]]&gt;=0.5*[2]!Table3[[#This Row],[CLM $ Collected ]]),"YES",IF([2]!Table3[[#This Row],[Incentive Disbursements]]&lt;=1, "N/A", "NO"))</f>
        <v>N/A</v>
      </c>
      <c r="I315" s="166" t="str">
        <f t="shared" si="14"/>
        <v>NO</v>
      </c>
      <c r="J315" s="168">
        <v>364.3947</v>
      </c>
      <c r="K315" s="169">
        <f>[2]!Table3[[#This Row],[CLM $ Collected ]]/'[2]1.) CLM Reference'!$B$4</f>
        <v>1.2521891031595579E-5</v>
      </c>
      <c r="L315" s="170">
        <v>0</v>
      </c>
      <c r="M315" s="169">
        <f>[2]!Table3[[#This Row],[Incentive Disbursements]]/'[2]1.) CLM Reference'!$B$5</f>
        <v>0</v>
      </c>
      <c r="N315" s="169" t="str">
        <f t="shared" si="12"/>
        <v>NO</v>
      </c>
      <c r="O315" s="168">
        <v>0</v>
      </c>
      <c r="P315" s="171">
        <f>[2]!Table3[[#This Row],[CLM $ Collected ]]/'[2]1.) CLM Reference'!$B$4</f>
        <v>1.2521891031595579E-5</v>
      </c>
      <c r="Q315" s="170">
        <v>0</v>
      </c>
      <c r="R315" s="172">
        <f>[2]!Table3[[#This Row],[Incentive Disbursements]]/'[2]1.) CLM Reference'!$B$5</f>
        <v>0</v>
      </c>
      <c r="S315" t="str">
        <f t="shared" si="13"/>
        <v>NO</v>
      </c>
    </row>
    <row r="316" spans="1:19" ht="15.75" thickBot="1" x14ac:dyDescent="0.3">
      <c r="A316" s="163" t="s">
        <v>2150</v>
      </c>
      <c r="B316" s="16" t="s">
        <v>2079</v>
      </c>
      <c r="C316" s="164" t="s">
        <v>1774</v>
      </c>
      <c r="D316" s="165">
        <f>[2]!Table3[[#This Row],[Residential CLM $ Collected]]+[2]!Table3[[#This Row],[C&amp;I CLM $ Collected]]</f>
        <v>94425.923599999907</v>
      </c>
      <c r="E316" s="166">
        <f>[2]!Table3[[#This Row],[CLM $ Collected ]]/'[2]1.) CLM Reference'!$B$4</f>
        <v>3.2448087907891313E-3</v>
      </c>
      <c r="F316" s="167">
        <f>[2]!Table3[[#This Row],[Residential Incentive Disbursements]]+[2]!Table3[[#This Row],[C&amp;I Incentive Disbursements]]</f>
        <v>35951.83</v>
      </c>
      <c r="G316" s="166">
        <f>[2]!Table3[[#This Row],[Incentive Disbursements]]/'[2]1.) CLM Reference'!$B$5</f>
        <v>2.1398640403883346E-3</v>
      </c>
      <c r="H316" s="166" t="str">
        <f>IF(([2]!Table3[[#This Row],[Incentive Disbursements]]&gt;=0.5*[2]!Table3[[#This Row],[CLM $ Collected ]]),"YES",IF([2]!Table3[[#This Row],[Incentive Disbursements]]&lt;=1, "N/A", "NO"))</f>
        <v>NO</v>
      </c>
      <c r="I316" s="166" t="str">
        <f t="shared" si="14"/>
        <v>NO</v>
      </c>
      <c r="J316" s="168">
        <v>88447.433699999907</v>
      </c>
      <c r="K316" s="169">
        <f>[2]!Table3[[#This Row],[CLM $ Collected ]]/'[2]1.) CLM Reference'!$B$4</f>
        <v>3.2448087907891313E-3</v>
      </c>
      <c r="L316" s="170">
        <v>35951.83</v>
      </c>
      <c r="M316" s="169">
        <f>[2]!Table3[[#This Row],[Incentive Disbursements]]/'[2]1.) CLM Reference'!$B$5</f>
        <v>2.1398640403883346E-3</v>
      </c>
      <c r="N316" s="169" t="str">
        <f t="shared" si="12"/>
        <v>NO</v>
      </c>
      <c r="O316" s="168">
        <v>5978.4898999999996</v>
      </c>
      <c r="P316" s="171">
        <f>[2]!Table3[[#This Row],[CLM $ Collected ]]/'[2]1.) CLM Reference'!$B$4</f>
        <v>3.2448087907891313E-3</v>
      </c>
      <c r="Q316" s="170">
        <v>0</v>
      </c>
      <c r="R316" s="172">
        <f>[2]!Table3[[#This Row],[Incentive Disbursements]]/'[2]1.) CLM Reference'!$B$5</f>
        <v>2.1398640403883346E-3</v>
      </c>
      <c r="S316" t="str">
        <f t="shared" si="13"/>
        <v>NO</v>
      </c>
    </row>
    <row r="317" spans="1:19" ht="15.75" thickBot="1" x14ac:dyDescent="0.3">
      <c r="A317" s="163" t="s">
        <v>2151</v>
      </c>
      <c r="B317" s="16" t="s">
        <v>2084</v>
      </c>
      <c r="C317" s="164" t="s">
        <v>1774</v>
      </c>
      <c r="D317" s="165">
        <f>[2]!Table3[[#This Row],[Residential CLM $ Collected]]+[2]!Table3[[#This Row],[C&amp;I CLM $ Collected]]</f>
        <v>161.4941</v>
      </c>
      <c r="E317" s="166">
        <f>[2]!Table3[[#This Row],[CLM $ Collected ]]/'[2]1.) CLM Reference'!$B$4</f>
        <v>5.5495086027475147E-6</v>
      </c>
      <c r="F317" s="167">
        <f>[2]!Table3[[#This Row],[Residential Incentive Disbursements]]+[2]!Table3[[#This Row],[C&amp;I Incentive Disbursements]]</f>
        <v>0</v>
      </c>
      <c r="G317" s="166">
        <f>[2]!Table3[[#This Row],[Incentive Disbursements]]/'[2]1.) CLM Reference'!$B$5</f>
        <v>0</v>
      </c>
      <c r="H317" s="166" t="str">
        <f>IF(([2]!Table3[[#This Row],[Incentive Disbursements]]&gt;=0.5*[2]!Table3[[#This Row],[CLM $ Collected ]]),"YES",IF([2]!Table3[[#This Row],[Incentive Disbursements]]&lt;=1, "N/A", "NO"))</f>
        <v>N/A</v>
      </c>
      <c r="I317" s="166" t="str">
        <f t="shared" si="14"/>
        <v>NO</v>
      </c>
      <c r="J317" s="168">
        <v>38.472200000000001</v>
      </c>
      <c r="K317" s="169">
        <f>[2]!Table3[[#This Row],[CLM $ Collected ]]/'[2]1.) CLM Reference'!$B$4</f>
        <v>5.5495086027475147E-6</v>
      </c>
      <c r="L317" s="170">
        <v>0</v>
      </c>
      <c r="M317" s="169">
        <f>[2]!Table3[[#This Row],[Incentive Disbursements]]/'[2]1.) CLM Reference'!$B$5</f>
        <v>0</v>
      </c>
      <c r="N317" s="169" t="str">
        <f t="shared" si="12"/>
        <v>NO</v>
      </c>
      <c r="O317" s="168">
        <v>123.0219</v>
      </c>
      <c r="P317" s="171">
        <f>[2]!Table3[[#This Row],[CLM $ Collected ]]/'[2]1.) CLM Reference'!$B$4</f>
        <v>5.5495086027475147E-6</v>
      </c>
      <c r="Q317" s="170">
        <v>0</v>
      </c>
      <c r="R317" s="172">
        <f>[2]!Table3[[#This Row],[Incentive Disbursements]]/'[2]1.) CLM Reference'!$B$5</f>
        <v>0</v>
      </c>
      <c r="S317" t="str">
        <f t="shared" si="13"/>
        <v>NO</v>
      </c>
    </row>
    <row r="318" spans="1:19" ht="15.75" thickBot="1" x14ac:dyDescent="0.3">
      <c r="A318" s="163" t="s">
        <v>2151</v>
      </c>
      <c r="B318" s="16" t="s">
        <v>2079</v>
      </c>
      <c r="C318" s="164" t="s">
        <v>1774</v>
      </c>
      <c r="D318" s="165">
        <f>[2]!Table3[[#This Row],[Residential CLM $ Collected]]+[2]!Table3[[#This Row],[C&amp;I CLM $ Collected]]</f>
        <v>176689.11550000001</v>
      </c>
      <c r="E318" s="166">
        <f>[2]!Table3[[#This Row],[CLM $ Collected ]]/'[2]1.) CLM Reference'!$B$4</f>
        <v>6.0716630915872427E-3</v>
      </c>
      <c r="F318" s="167">
        <f>[2]!Table3[[#This Row],[Residential Incentive Disbursements]]+[2]!Table3[[#This Row],[C&amp;I Incentive Disbursements]]</f>
        <v>43838.21</v>
      </c>
      <c r="G318" s="166">
        <f>[2]!Table3[[#This Row],[Incentive Disbursements]]/'[2]1.) CLM Reference'!$B$5</f>
        <v>2.6092638170015906E-3</v>
      </c>
      <c r="H318" s="166" t="str">
        <f>IF(([2]!Table3[[#This Row],[Incentive Disbursements]]&gt;=0.5*[2]!Table3[[#This Row],[CLM $ Collected ]]),"YES",IF([2]!Table3[[#This Row],[Incentive Disbursements]]&lt;=1, "N/A", "NO"))</f>
        <v>NO</v>
      </c>
      <c r="I318" s="166" t="str">
        <f t="shared" si="14"/>
        <v>NO</v>
      </c>
      <c r="J318" s="168">
        <v>127202.5885</v>
      </c>
      <c r="K318" s="169">
        <f>[2]!Table3[[#This Row],[CLM $ Collected ]]/'[2]1.) CLM Reference'!$B$4</f>
        <v>6.0716630915872427E-3</v>
      </c>
      <c r="L318" s="170">
        <v>40561.25</v>
      </c>
      <c r="M318" s="169">
        <f>[2]!Table3[[#This Row],[Incentive Disbursements]]/'[2]1.) CLM Reference'!$B$5</f>
        <v>2.6092638170015906E-3</v>
      </c>
      <c r="N318" s="169" t="str">
        <f t="shared" si="12"/>
        <v>NO</v>
      </c>
      <c r="O318" s="168">
        <v>49486.527000000002</v>
      </c>
      <c r="P318" s="171">
        <f>[2]!Table3[[#This Row],[CLM $ Collected ]]/'[2]1.) CLM Reference'!$B$4</f>
        <v>6.0716630915872427E-3</v>
      </c>
      <c r="Q318" s="170">
        <v>3276.96</v>
      </c>
      <c r="R318" s="172">
        <f>[2]!Table3[[#This Row],[Incentive Disbursements]]/'[2]1.) CLM Reference'!$B$5</f>
        <v>2.6092638170015906E-3</v>
      </c>
      <c r="S318" t="str">
        <f t="shared" si="13"/>
        <v>NO</v>
      </c>
    </row>
    <row r="319" spans="1:19" ht="15.75" thickBot="1" x14ac:dyDescent="0.3">
      <c r="A319" s="163" t="s">
        <v>2152</v>
      </c>
      <c r="B319" s="16" t="s">
        <v>2106</v>
      </c>
      <c r="C319" s="164" t="s">
        <v>1774</v>
      </c>
      <c r="D319" s="165">
        <f>[2]!Table3[[#This Row],[Residential CLM $ Collected]]+[2]!Table3[[#This Row],[C&amp;I CLM $ Collected]]</f>
        <v>88673.902800000098</v>
      </c>
      <c r="E319" s="166">
        <f>[2]!Table3[[#This Row],[CLM $ Collected ]]/'[2]1.) CLM Reference'!$B$4</f>
        <v>3.0471490068541044E-3</v>
      </c>
      <c r="F319" s="167">
        <f>[2]!Table3[[#This Row],[Residential Incentive Disbursements]]+[2]!Table3[[#This Row],[C&amp;I Incentive Disbursements]]</f>
        <v>54862.47</v>
      </c>
      <c r="G319" s="166">
        <f>[2]!Table3[[#This Row],[Incentive Disbursements]]/'[2]1.) CLM Reference'!$B$5</f>
        <v>3.2654311816640151E-3</v>
      </c>
      <c r="H319" s="166" t="str">
        <f>IF(([2]!Table3[[#This Row],[Incentive Disbursements]]&gt;=0.5*[2]!Table3[[#This Row],[CLM $ Collected ]]),"YES",IF([2]!Table3[[#This Row],[Incentive Disbursements]]&lt;=1, "N/A", "NO"))</f>
        <v>YES</v>
      </c>
      <c r="I319" s="166" t="str">
        <f t="shared" si="14"/>
        <v>YES</v>
      </c>
      <c r="J319" s="168">
        <v>60626.775900000102</v>
      </c>
      <c r="K319" s="169">
        <f>[2]!Table3[[#This Row],[CLM $ Collected ]]/'[2]1.) CLM Reference'!$B$4</f>
        <v>3.0471490068541044E-3</v>
      </c>
      <c r="L319" s="170">
        <v>29109.47</v>
      </c>
      <c r="M319" s="169">
        <f>[2]!Table3[[#This Row],[Incentive Disbursements]]/'[2]1.) CLM Reference'!$B$5</f>
        <v>3.2654311816640151E-3</v>
      </c>
      <c r="N319" s="169" t="str">
        <f t="shared" si="12"/>
        <v>YES</v>
      </c>
      <c r="O319" s="168">
        <v>28047.126899999999</v>
      </c>
      <c r="P319" s="171">
        <f>[2]!Table3[[#This Row],[CLM $ Collected ]]/'[2]1.) CLM Reference'!$B$4</f>
        <v>3.0471490068541044E-3</v>
      </c>
      <c r="Q319" s="170">
        <v>25753</v>
      </c>
      <c r="R319" s="172">
        <f>[2]!Table3[[#This Row],[Incentive Disbursements]]/'[2]1.) CLM Reference'!$B$5</f>
        <v>3.2654311816640151E-3</v>
      </c>
      <c r="S319" t="str">
        <f t="shared" si="13"/>
        <v>YES</v>
      </c>
    </row>
    <row r="320" spans="1:19" ht="15.75" thickBot="1" x14ac:dyDescent="0.3">
      <c r="A320" s="163" t="s">
        <v>2152</v>
      </c>
      <c r="B320" s="16" t="s">
        <v>2120</v>
      </c>
      <c r="C320" s="164" t="s">
        <v>1774</v>
      </c>
      <c r="D320" s="165">
        <f>[2]!Table3[[#This Row],[Residential CLM $ Collected]]+[2]!Table3[[#This Row],[C&amp;I CLM $ Collected]]</f>
        <v>154.1491</v>
      </c>
      <c r="E320" s="166">
        <f>[2]!Table3[[#This Row],[CLM $ Collected ]]/'[2]1.) CLM Reference'!$B$4</f>
        <v>5.2971084179284997E-6</v>
      </c>
      <c r="F320" s="167">
        <f>[2]!Table3[[#This Row],[Residential Incentive Disbursements]]+[2]!Table3[[#This Row],[C&amp;I Incentive Disbursements]]</f>
        <v>0</v>
      </c>
      <c r="G320" s="166">
        <f>[2]!Table3[[#This Row],[Incentive Disbursements]]/'[2]1.) CLM Reference'!$B$5</f>
        <v>0</v>
      </c>
      <c r="H320" s="166" t="str">
        <f>IF(([2]!Table3[[#This Row],[Incentive Disbursements]]&gt;=0.5*[2]!Table3[[#This Row],[CLM $ Collected ]]),"YES",IF([2]!Table3[[#This Row],[Incentive Disbursements]]&lt;=1, "N/A", "NO"))</f>
        <v>N/A</v>
      </c>
      <c r="I320" s="166" t="str">
        <f t="shared" si="14"/>
        <v>NO</v>
      </c>
      <c r="J320" s="168">
        <v>0</v>
      </c>
      <c r="K320" s="169">
        <f>[2]!Table3[[#This Row],[CLM $ Collected ]]/'[2]1.) CLM Reference'!$B$4</f>
        <v>5.2971084179284997E-6</v>
      </c>
      <c r="L320" s="170">
        <v>0</v>
      </c>
      <c r="M320" s="169">
        <f>[2]!Table3[[#This Row],[Incentive Disbursements]]/'[2]1.) CLM Reference'!$B$5</f>
        <v>0</v>
      </c>
      <c r="N320" s="169" t="str">
        <f t="shared" si="12"/>
        <v>NO</v>
      </c>
      <c r="O320" s="168">
        <v>154.1491</v>
      </c>
      <c r="P320" s="171">
        <f>[2]!Table3[[#This Row],[CLM $ Collected ]]/'[2]1.) CLM Reference'!$B$4</f>
        <v>5.2971084179284997E-6</v>
      </c>
      <c r="Q320" s="170">
        <v>0</v>
      </c>
      <c r="R320" s="172">
        <f>[2]!Table3[[#This Row],[Incentive Disbursements]]/'[2]1.) CLM Reference'!$B$5</f>
        <v>0</v>
      </c>
      <c r="S320" t="str">
        <f t="shared" si="13"/>
        <v>NO</v>
      </c>
    </row>
    <row r="321" spans="1:19" ht="15.75" thickBot="1" x14ac:dyDescent="0.3">
      <c r="A321" s="163" t="s">
        <v>2153</v>
      </c>
      <c r="B321" s="16" t="s">
        <v>2106</v>
      </c>
      <c r="C321" s="164" t="s">
        <v>1774</v>
      </c>
      <c r="D321" s="165">
        <f>[2]!Table3[[#This Row],[Residential CLM $ Collected]]+[2]!Table3[[#This Row],[C&amp;I CLM $ Collected]]</f>
        <v>59173.9615999999</v>
      </c>
      <c r="E321" s="166">
        <f>[2]!Table3[[#This Row],[CLM $ Collected ]]/'[2]1.) CLM Reference'!$B$4</f>
        <v>2.0334266636233183E-3</v>
      </c>
      <c r="F321" s="167">
        <f>[2]!Table3[[#This Row],[Residential Incentive Disbursements]]+[2]!Table3[[#This Row],[C&amp;I Incentive Disbursements]]</f>
        <v>16705.620000000003</v>
      </c>
      <c r="G321" s="166">
        <f>[2]!Table3[[#This Row],[Incentive Disbursements]]/'[2]1.) CLM Reference'!$B$5</f>
        <v>9.9432366893123861E-4</v>
      </c>
      <c r="H321" s="166" t="str">
        <f>IF(([2]!Table3[[#This Row],[Incentive Disbursements]]&gt;=0.5*[2]!Table3[[#This Row],[CLM $ Collected ]]),"YES",IF([2]!Table3[[#This Row],[Incentive Disbursements]]&lt;=1, "N/A", "NO"))</f>
        <v>NO</v>
      </c>
      <c r="I321" s="166" t="str">
        <f t="shared" si="14"/>
        <v>NO</v>
      </c>
      <c r="J321" s="168">
        <v>48468.042599999899</v>
      </c>
      <c r="K321" s="169">
        <f>[2]!Table3[[#This Row],[CLM $ Collected ]]/'[2]1.) CLM Reference'!$B$4</f>
        <v>2.0334266636233183E-3</v>
      </c>
      <c r="L321" s="170">
        <v>13366.62</v>
      </c>
      <c r="M321" s="169">
        <f>[2]!Table3[[#This Row],[Incentive Disbursements]]/'[2]1.) CLM Reference'!$B$5</f>
        <v>9.9432366893123861E-4</v>
      </c>
      <c r="N321" s="169" t="str">
        <f t="shared" si="12"/>
        <v>NO</v>
      </c>
      <c r="O321" s="168">
        <v>10705.919</v>
      </c>
      <c r="P321" s="171">
        <f>[2]!Table3[[#This Row],[CLM $ Collected ]]/'[2]1.) CLM Reference'!$B$4</f>
        <v>2.0334266636233183E-3</v>
      </c>
      <c r="Q321" s="170">
        <v>3339</v>
      </c>
      <c r="R321" s="172">
        <f>[2]!Table3[[#This Row],[Incentive Disbursements]]/'[2]1.) CLM Reference'!$B$5</f>
        <v>9.9432366893123861E-4</v>
      </c>
      <c r="S321" t="str">
        <f t="shared" si="13"/>
        <v>NO</v>
      </c>
    </row>
    <row r="322" spans="1:19" ht="15.75" thickBot="1" x14ac:dyDescent="0.3">
      <c r="A322" s="163" t="s">
        <v>2153</v>
      </c>
      <c r="B322" s="16" t="s">
        <v>2120</v>
      </c>
      <c r="C322" s="164" t="s">
        <v>1774</v>
      </c>
      <c r="D322" s="165">
        <f>[2]!Table3[[#This Row],[Residential CLM $ Collected]]+[2]!Table3[[#This Row],[C&amp;I CLM $ Collected]]</f>
        <v>132.12629999999999</v>
      </c>
      <c r="E322" s="166">
        <f>[2]!Table3[[#This Row],[CLM $ Collected ]]/'[2]1.) CLM Reference'!$B$4</f>
        <v>4.5403270986320791E-6</v>
      </c>
      <c r="F322" s="167">
        <f>[2]!Table3[[#This Row],[Residential Incentive Disbursements]]+[2]!Table3[[#This Row],[C&amp;I Incentive Disbursements]]</f>
        <v>0</v>
      </c>
      <c r="G322" s="166">
        <f>[2]!Table3[[#This Row],[Incentive Disbursements]]/'[2]1.) CLM Reference'!$B$5</f>
        <v>0</v>
      </c>
      <c r="H322" s="166" t="str">
        <f>IF(([2]!Table3[[#This Row],[Incentive Disbursements]]&gt;=0.5*[2]!Table3[[#This Row],[CLM $ Collected ]]),"YES",IF([2]!Table3[[#This Row],[Incentive Disbursements]]&lt;=1, "N/A", "NO"))</f>
        <v>N/A</v>
      </c>
      <c r="I322" s="166" t="str">
        <f t="shared" si="14"/>
        <v>N/A</v>
      </c>
      <c r="J322" s="168">
        <v>0</v>
      </c>
      <c r="K322" s="169">
        <f>[2]!Table3[[#This Row],[CLM $ Collected ]]/'[2]1.) CLM Reference'!$B$4</f>
        <v>4.5403270986320791E-6</v>
      </c>
      <c r="L322" s="170">
        <v>0</v>
      </c>
      <c r="M322" s="169">
        <f>[2]!Table3[[#This Row],[Incentive Disbursements]]/'[2]1.) CLM Reference'!$B$5</f>
        <v>0</v>
      </c>
      <c r="N322" s="169" t="str">
        <f t="shared" si="12"/>
        <v>N/A</v>
      </c>
      <c r="O322" s="168">
        <v>132.12629999999999</v>
      </c>
      <c r="P322" s="171">
        <f>[2]!Table3[[#This Row],[CLM $ Collected ]]/'[2]1.) CLM Reference'!$B$4</f>
        <v>4.5403270986320791E-6</v>
      </c>
      <c r="Q322" s="170">
        <v>0</v>
      </c>
      <c r="R322" s="172">
        <f>[2]!Table3[[#This Row],[Incentive Disbursements]]/'[2]1.) CLM Reference'!$B$5</f>
        <v>0</v>
      </c>
      <c r="S322" t="str">
        <f t="shared" si="13"/>
        <v>N/A</v>
      </c>
    </row>
    <row r="323" spans="1:19" ht="15.75" thickBot="1" x14ac:dyDescent="0.3">
      <c r="A323" s="163" t="s">
        <v>2154</v>
      </c>
      <c r="B323" s="16" t="s">
        <v>2106</v>
      </c>
      <c r="C323" s="164" t="s">
        <v>1774</v>
      </c>
      <c r="D323" s="165">
        <f>[2]!Table3[[#This Row],[Residential CLM $ Collected]]+[2]!Table3[[#This Row],[C&amp;I CLM $ Collected]]</f>
        <v>48786.757100000003</v>
      </c>
      <c r="E323" s="166">
        <f>[2]!Table3[[#This Row],[CLM $ Collected ]]/'[2]1.) CLM Reference'!$B$4</f>
        <v>1.6764855696065886E-3</v>
      </c>
      <c r="F323" s="167">
        <f>[2]!Table3[[#This Row],[Residential Incentive Disbursements]]+[2]!Table3[[#This Row],[C&amp;I Incentive Disbursements]]</f>
        <v>14148.03</v>
      </c>
      <c r="G323" s="166">
        <f>[2]!Table3[[#This Row],[Incentive Disbursements]]/'[2]1.) CLM Reference'!$B$5</f>
        <v>8.4209512114780723E-4</v>
      </c>
      <c r="H323" s="166" t="str">
        <f>IF(([2]!Table3[[#This Row],[Incentive Disbursements]]&gt;=0.5*[2]!Table3[[#This Row],[CLM $ Collected ]]),"YES",IF([2]!Table3[[#This Row],[Incentive Disbursements]]&lt;=1, "N/A", "NO"))</f>
        <v>NO</v>
      </c>
      <c r="I323" s="166" t="str">
        <f t="shared" si="14"/>
        <v>NO</v>
      </c>
      <c r="J323" s="168">
        <v>34716.817999999999</v>
      </c>
      <c r="K323" s="169">
        <f>[2]!Table3[[#This Row],[CLM $ Collected ]]/'[2]1.) CLM Reference'!$B$4</f>
        <v>1.6764855696065886E-3</v>
      </c>
      <c r="L323" s="170">
        <v>13678.03</v>
      </c>
      <c r="M323" s="169">
        <f>[2]!Table3[[#This Row],[Incentive Disbursements]]/'[2]1.) CLM Reference'!$B$5</f>
        <v>8.4209512114780723E-4</v>
      </c>
      <c r="N323" s="169" t="str">
        <f t="shared" si="12"/>
        <v>NO</v>
      </c>
      <c r="O323" s="168">
        <v>14069.9391</v>
      </c>
      <c r="P323" s="171">
        <f>[2]!Table3[[#This Row],[CLM $ Collected ]]/'[2]1.) CLM Reference'!$B$4</f>
        <v>1.6764855696065886E-3</v>
      </c>
      <c r="Q323" s="170">
        <v>470</v>
      </c>
      <c r="R323" s="172">
        <f>[2]!Table3[[#This Row],[Incentive Disbursements]]/'[2]1.) CLM Reference'!$B$5</f>
        <v>8.4209512114780723E-4</v>
      </c>
      <c r="S323" t="str">
        <f t="shared" si="13"/>
        <v>NO</v>
      </c>
    </row>
    <row r="324" spans="1:19" ht="15.75" thickBot="1" x14ac:dyDescent="0.3">
      <c r="A324" s="163" t="s">
        <v>2155</v>
      </c>
      <c r="B324" s="16" t="s">
        <v>2106</v>
      </c>
      <c r="C324" s="164" t="s">
        <v>1774</v>
      </c>
      <c r="D324" s="165">
        <f>[2]!Table3[[#This Row],[Residential CLM $ Collected]]+[2]!Table3[[#This Row],[C&amp;I CLM $ Collected]]</f>
        <v>103157.10000000021</v>
      </c>
      <c r="E324" s="166">
        <f>[2]!Table3[[#This Row],[CLM $ Collected ]]/'[2]1.) CLM Reference'!$B$4</f>
        <v>3.5448429006662585E-3</v>
      </c>
      <c r="F324" s="167">
        <f>[2]!Table3[[#This Row],[Residential Incentive Disbursements]]+[2]!Table3[[#This Row],[C&amp;I Incentive Disbursements]]</f>
        <v>134567.1</v>
      </c>
      <c r="G324" s="166">
        <f>[2]!Table3[[#This Row],[Incentive Disbursements]]/'[2]1.) CLM Reference'!$B$5</f>
        <v>8.009475409439271E-3</v>
      </c>
      <c r="H324" s="166" t="str">
        <f>IF(([2]!Table3[[#This Row],[Incentive Disbursements]]&gt;=0.5*[2]!Table3[[#This Row],[CLM $ Collected ]]),"YES",IF([2]!Table3[[#This Row],[Incentive Disbursements]]&lt;=1, "N/A", "NO"))</f>
        <v>YES</v>
      </c>
      <c r="I324" s="166" t="str">
        <f t="shared" si="14"/>
        <v>YES</v>
      </c>
      <c r="J324" s="168">
        <v>82247.570100000201</v>
      </c>
      <c r="K324" s="169">
        <f>[2]!Table3[[#This Row],[CLM $ Collected ]]/'[2]1.) CLM Reference'!$B$4</f>
        <v>3.5448429006662585E-3</v>
      </c>
      <c r="L324" s="170">
        <v>93458.42</v>
      </c>
      <c r="M324" s="169">
        <f>[2]!Table3[[#This Row],[Incentive Disbursements]]/'[2]1.) CLM Reference'!$B$5</f>
        <v>8.009475409439271E-3</v>
      </c>
      <c r="N324" s="169" t="str">
        <f t="shared" si="12"/>
        <v>YES</v>
      </c>
      <c r="O324" s="168">
        <v>20909.529900000001</v>
      </c>
      <c r="P324" s="171">
        <f>[2]!Table3[[#This Row],[CLM $ Collected ]]/'[2]1.) CLM Reference'!$B$4</f>
        <v>3.5448429006662585E-3</v>
      </c>
      <c r="Q324" s="170">
        <v>41108.68</v>
      </c>
      <c r="R324" s="172">
        <f>[2]!Table3[[#This Row],[Incentive Disbursements]]/'[2]1.) CLM Reference'!$B$5</f>
        <v>8.009475409439271E-3</v>
      </c>
      <c r="S324" t="str">
        <f t="shared" si="13"/>
        <v>YES</v>
      </c>
    </row>
    <row r="325" spans="1:19" ht="15.75" thickBot="1" x14ac:dyDescent="0.3">
      <c r="A325" s="163" t="s">
        <v>2155</v>
      </c>
      <c r="B325" s="16" t="s">
        <v>2084</v>
      </c>
      <c r="C325" s="164" t="s">
        <v>1774</v>
      </c>
      <c r="D325" s="165">
        <f>[2]!Table3[[#This Row],[Residential CLM $ Collected]]+[2]!Table3[[#This Row],[C&amp;I CLM $ Collected]]</f>
        <v>427.53480000000002</v>
      </c>
      <c r="E325" s="166">
        <f>[2]!Table3[[#This Row],[CLM $ Collected ]]/'[2]1.) CLM Reference'!$B$4</f>
        <v>1.4691608241873469E-5</v>
      </c>
      <c r="F325" s="167">
        <f>[2]!Table3[[#This Row],[Residential Incentive Disbursements]]+[2]!Table3[[#This Row],[C&amp;I Incentive Disbursements]]</f>
        <v>0</v>
      </c>
      <c r="G325" s="166">
        <f>[2]!Table3[[#This Row],[Incentive Disbursements]]/'[2]1.) CLM Reference'!$B$5</f>
        <v>0</v>
      </c>
      <c r="H325" s="166" t="str">
        <f>IF(([2]!Table3[[#This Row],[Incentive Disbursements]]&gt;=0.5*[2]!Table3[[#This Row],[CLM $ Collected ]]),"YES",IF([2]!Table3[[#This Row],[Incentive Disbursements]]&lt;=1, "N/A", "NO"))</f>
        <v>N/A</v>
      </c>
      <c r="I325" s="166" t="str">
        <f t="shared" si="14"/>
        <v>NO</v>
      </c>
      <c r="J325" s="168">
        <v>0</v>
      </c>
      <c r="K325" s="169">
        <f>[2]!Table3[[#This Row],[CLM $ Collected ]]/'[2]1.) CLM Reference'!$B$4</f>
        <v>1.4691608241873469E-5</v>
      </c>
      <c r="L325" s="170">
        <v>0</v>
      </c>
      <c r="M325" s="169">
        <f>[2]!Table3[[#This Row],[Incentive Disbursements]]/'[2]1.) CLM Reference'!$B$5</f>
        <v>0</v>
      </c>
      <c r="N325" s="169" t="str">
        <f t="shared" si="12"/>
        <v>NO</v>
      </c>
      <c r="O325" s="168">
        <v>427.53480000000002</v>
      </c>
      <c r="P325" s="171">
        <f>[2]!Table3[[#This Row],[CLM $ Collected ]]/'[2]1.) CLM Reference'!$B$4</f>
        <v>1.4691608241873469E-5</v>
      </c>
      <c r="Q325" s="170">
        <v>0</v>
      </c>
      <c r="R325" s="172">
        <f>[2]!Table3[[#This Row],[Incentive Disbursements]]/'[2]1.) CLM Reference'!$B$5</f>
        <v>0</v>
      </c>
      <c r="S325" t="str">
        <f t="shared" si="13"/>
        <v>NO</v>
      </c>
    </row>
    <row r="326" spans="1:19" ht="15.75" thickBot="1" x14ac:dyDescent="0.3">
      <c r="A326" s="163" t="s">
        <v>2156</v>
      </c>
      <c r="B326" s="16" t="s">
        <v>2093</v>
      </c>
      <c r="C326" s="164" t="s">
        <v>1774</v>
      </c>
      <c r="D326" s="165">
        <f>[2]!Table3[[#This Row],[Residential CLM $ Collected]]+[2]!Table3[[#This Row],[C&amp;I CLM $ Collected]]</f>
        <v>0</v>
      </c>
      <c r="E326" s="166">
        <f>[2]!Table3[[#This Row],[CLM $ Collected ]]/'[2]1.) CLM Reference'!$B$4</f>
        <v>0</v>
      </c>
      <c r="F326" s="167">
        <f>[2]!Table3[[#This Row],[Residential Incentive Disbursements]]+[2]!Table3[[#This Row],[C&amp;I Incentive Disbursements]]</f>
        <v>92839.35</v>
      </c>
      <c r="G326" s="166">
        <f>[2]!Table3[[#This Row],[Incentive Disbursements]]/'[2]1.) CLM Reference'!$B$5</f>
        <v>5.5258268243376409E-3</v>
      </c>
      <c r="H326" s="166" t="str">
        <f>IF(([2]!Table3[[#This Row],[Incentive Disbursements]]&gt;=0.5*[2]!Table3[[#This Row],[CLM $ Collected ]]),"YES",IF([2]!Table3[[#This Row],[Incentive Disbursements]]&lt;=1, "N/A", "NO"))</f>
        <v>YES</v>
      </c>
      <c r="I326" s="166" t="str">
        <f t="shared" si="14"/>
        <v>N/A</v>
      </c>
      <c r="J326" s="168">
        <v>0</v>
      </c>
      <c r="K326" s="169">
        <f>[2]!Table3[[#This Row],[CLM $ Collected ]]/'[2]1.) CLM Reference'!$B$4</f>
        <v>0</v>
      </c>
      <c r="L326" s="170">
        <v>42110.68</v>
      </c>
      <c r="M326" s="169">
        <f>[2]!Table3[[#This Row],[Incentive Disbursements]]/'[2]1.) CLM Reference'!$B$5</f>
        <v>5.5258268243376409E-3</v>
      </c>
      <c r="N326" s="169" t="str">
        <f t="shared" ref="N326:N389" si="15">IF(ROUND(K326,5)&lt;0.00001,"N/A",IF(ROUND(K326,5)&lt;=ROUND(M326,5),"YES","NO"))</f>
        <v>N/A</v>
      </c>
      <c r="O326" s="168">
        <v>0</v>
      </c>
      <c r="P326" s="171">
        <f>[2]!Table3[[#This Row],[CLM $ Collected ]]/'[2]1.) CLM Reference'!$B$4</f>
        <v>0</v>
      </c>
      <c r="Q326" s="170">
        <v>50728.67</v>
      </c>
      <c r="R326" s="172">
        <f>[2]!Table3[[#This Row],[Incentive Disbursements]]/'[2]1.) CLM Reference'!$B$5</f>
        <v>5.5258268243376409E-3</v>
      </c>
      <c r="S326" t="str">
        <f t="shared" ref="S326:S389" si="16">IF(ROUND(P326,5)&lt;0.00001,"N/A",IF(ROUND(P326,5)&lt;=ROUND(R326,5),"YES","NO"))</f>
        <v>N/A</v>
      </c>
    </row>
    <row r="327" spans="1:19" ht="15.75" thickBot="1" x14ac:dyDescent="0.3">
      <c r="A327" s="163" t="s">
        <v>2156</v>
      </c>
      <c r="B327" s="16" t="s">
        <v>2106</v>
      </c>
      <c r="C327" s="164" t="s">
        <v>1792</v>
      </c>
      <c r="D327" s="165">
        <f>[2]!Table3[[#This Row],[Residential CLM $ Collected]]+[2]!Table3[[#This Row],[C&amp;I CLM $ Collected]]</f>
        <v>107105.2402</v>
      </c>
      <c r="E327" s="166">
        <f>[2]!Table3[[#This Row],[CLM $ Collected ]]/'[2]1.) CLM Reference'!$B$4</f>
        <v>3.6805149654955747E-3</v>
      </c>
      <c r="F327" s="167">
        <f>[2]!Table3[[#This Row],[Residential Incentive Disbursements]]+[2]!Table3[[#This Row],[C&amp;I Incentive Disbursements]]</f>
        <v>0</v>
      </c>
      <c r="G327" s="166">
        <f>[2]!Table3[[#This Row],[Incentive Disbursements]]/'[2]1.) CLM Reference'!$B$5</f>
        <v>0</v>
      </c>
      <c r="H327" s="166" t="str">
        <f>IF(([2]!Table3[[#This Row],[Incentive Disbursements]]&gt;=0.5*[2]!Table3[[#This Row],[CLM $ Collected ]]),"YES",IF([2]!Table3[[#This Row],[Incentive Disbursements]]&lt;=1, "N/A", "NO"))</f>
        <v>N/A</v>
      </c>
      <c r="I327" s="166" t="str">
        <f t="shared" si="14"/>
        <v>NO</v>
      </c>
      <c r="J327" s="168">
        <v>67465.568400000004</v>
      </c>
      <c r="K327" s="169">
        <f>[2]!Table3[[#This Row],[CLM $ Collected ]]/'[2]1.) CLM Reference'!$B$4</f>
        <v>3.6805149654955747E-3</v>
      </c>
      <c r="L327" s="170">
        <v>0</v>
      </c>
      <c r="M327" s="169">
        <f>[2]!Table3[[#This Row],[Incentive Disbursements]]/'[2]1.) CLM Reference'!$B$5</f>
        <v>0</v>
      </c>
      <c r="N327" s="169" t="str">
        <f t="shared" si="15"/>
        <v>NO</v>
      </c>
      <c r="O327" s="168">
        <v>39639.671799999996</v>
      </c>
      <c r="P327" s="171">
        <f>[2]!Table3[[#This Row],[CLM $ Collected ]]/'[2]1.) CLM Reference'!$B$4</f>
        <v>3.6805149654955747E-3</v>
      </c>
      <c r="Q327" s="170">
        <v>0</v>
      </c>
      <c r="R327" s="172">
        <f>[2]!Table3[[#This Row],[Incentive Disbursements]]/'[2]1.) CLM Reference'!$B$5</f>
        <v>0</v>
      </c>
      <c r="S327" t="str">
        <f t="shared" si="16"/>
        <v>NO</v>
      </c>
    </row>
    <row r="328" spans="1:19" ht="15.75" thickBot="1" x14ac:dyDescent="0.3">
      <c r="A328" s="163" t="s">
        <v>2156</v>
      </c>
      <c r="B328" s="16" t="s">
        <v>2083</v>
      </c>
      <c r="C328" s="164" t="s">
        <v>1774</v>
      </c>
      <c r="D328" s="165">
        <f>[2]!Table3[[#This Row],[Residential CLM $ Collected]]+[2]!Table3[[#This Row],[C&amp;I CLM $ Collected]]</f>
        <v>0</v>
      </c>
      <c r="E328" s="166">
        <f>[2]!Table3[[#This Row],[CLM $ Collected ]]/'[2]1.) CLM Reference'!$B$4</f>
        <v>0</v>
      </c>
      <c r="F328" s="167">
        <f>[2]!Table3[[#This Row],[Residential Incentive Disbursements]]+[2]!Table3[[#This Row],[C&amp;I Incentive Disbursements]]</f>
        <v>1.370000000000001</v>
      </c>
      <c r="G328" s="166">
        <f>[2]!Table3[[#This Row],[Incentive Disbursements]]/'[2]1.) CLM Reference'!$B$5</f>
        <v>8.15428236985995E-8</v>
      </c>
      <c r="H328" s="166" t="str">
        <f>IF(([2]!Table3[[#This Row],[Incentive Disbursements]]&gt;=0.5*[2]!Table3[[#This Row],[CLM $ Collected ]]),"YES",IF([2]!Table3[[#This Row],[Incentive Disbursements]]&lt;=1, "N/A", "NO"))</f>
        <v>YES</v>
      </c>
      <c r="I328" s="166" t="str">
        <f t="shared" ref="I328:I391" si="17">IF(ROUND(E328,5)&lt;0.00001,"N/A",IF(ROUND(E328,5)&lt;=ROUND(G328,5),"YES","NO"))</f>
        <v>N/A</v>
      </c>
      <c r="J328" s="168">
        <v>0</v>
      </c>
      <c r="K328" s="169">
        <f>[2]!Table3[[#This Row],[CLM $ Collected ]]/'[2]1.) CLM Reference'!$B$4</f>
        <v>0</v>
      </c>
      <c r="L328" s="170">
        <v>26.37</v>
      </c>
      <c r="M328" s="169">
        <f>[2]!Table3[[#This Row],[Incentive Disbursements]]/'[2]1.) CLM Reference'!$B$5</f>
        <v>8.15428236985995E-8</v>
      </c>
      <c r="N328" s="169" t="str">
        <f t="shared" si="15"/>
        <v>N/A</v>
      </c>
      <c r="O328" s="168">
        <v>0</v>
      </c>
      <c r="P328" s="171">
        <f>[2]!Table3[[#This Row],[CLM $ Collected ]]/'[2]1.) CLM Reference'!$B$4</f>
        <v>0</v>
      </c>
      <c r="Q328" s="170">
        <v>-25</v>
      </c>
      <c r="R328" s="172">
        <f>[2]!Table3[[#This Row],[Incentive Disbursements]]/'[2]1.) CLM Reference'!$B$5</f>
        <v>8.15428236985995E-8</v>
      </c>
      <c r="S328" t="str">
        <f t="shared" si="16"/>
        <v>N/A</v>
      </c>
    </row>
    <row r="329" spans="1:19" ht="15.75" thickBot="1" x14ac:dyDescent="0.3">
      <c r="A329" s="163" t="s">
        <v>2156</v>
      </c>
      <c r="B329" s="16" t="s">
        <v>2084</v>
      </c>
      <c r="C329" s="164" t="s">
        <v>1792</v>
      </c>
      <c r="D329" s="165">
        <f>[2]!Table3[[#This Row],[Residential CLM $ Collected]]+[2]!Table3[[#This Row],[C&amp;I CLM $ Collected]]</f>
        <v>1290.6613</v>
      </c>
      <c r="E329" s="166">
        <f>[2]!Table3[[#This Row],[CLM $ Collected ]]/'[2]1.) CLM Reference'!$B$4</f>
        <v>4.4351688312968033E-5</v>
      </c>
      <c r="F329" s="167">
        <f>[2]!Table3[[#This Row],[Residential Incentive Disbursements]]+[2]!Table3[[#This Row],[C&amp;I Incentive Disbursements]]</f>
        <v>0</v>
      </c>
      <c r="G329" s="166">
        <f>[2]!Table3[[#This Row],[Incentive Disbursements]]/'[2]1.) CLM Reference'!$B$5</f>
        <v>0</v>
      </c>
      <c r="H329" s="166" t="str">
        <f>IF(([2]!Table3[[#This Row],[Incentive Disbursements]]&gt;=0.5*[2]!Table3[[#This Row],[CLM $ Collected ]]),"YES",IF([2]!Table3[[#This Row],[Incentive Disbursements]]&lt;=1, "N/A", "NO"))</f>
        <v>N/A</v>
      </c>
      <c r="I329" s="166" t="str">
        <f t="shared" si="17"/>
        <v>NO</v>
      </c>
      <c r="J329" s="168">
        <v>766.12699999999995</v>
      </c>
      <c r="K329" s="169">
        <f>[2]!Table3[[#This Row],[CLM $ Collected ]]/'[2]1.) CLM Reference'!$B$4</f>
        <v>4.4351688312968033E-5</v>
      </c>
      <c r="L329" s="170">
        <v>0</v>
      </c>
      <c r="M329" s="169">
        <f>[2]!Table3[[#This Row],[Incentive Disbursements]]/'[2]1.) CLM Reference'!$B$5</f>
        <v>0</v>
      </c>
      <c r="N329" s="169" t="str">
        <f t="shared" si="15"/>
        <v>NO</v>
      </c>
      <c r="O329" s="168">
        <v>524.53430000000003</v>
      </c>
      <c r="P329" s="171">
        <f>[2]!Table3[[#This Row],[CLM $ Collected ]]/'[2]1.) CLM Reference'!$B$4</f>
        <v>4.4351688312968033E-5</v>
      </c>
      <c r="Q329" s="170">
        <v>0</v>
      </c>
      <c r="R329" s="172">
        <f>[2]!Table3[[#This Row],[Incentive Disbursements]]/'[2]1.) CLM Reference'!$B$5</f>
        <v>0</v>
      </c>
      <c r="S329" t="str">
        <f t="shared" si="16"/>
        <v>NO</v>
      </c>
    </row>
    <row r="330" spans="1:19" ht="15.75" thickBot="1" x14ac:dyDescent="0.3">
      <c r="A330" s="163" t="s">
        <v>2157</v>
      </c>
      <c r="B330" s="16" t="s">
        <v>2106</v>
      </c>
      <c r="C330" s="164" t="s">
        <v>1774</v>
      </c>
      <c r="D330" s="165">
        <f>[2]!Table3[[#This Row],[Residential CLM $ Collected]]+[2]!Table3[[#This Row],[C&amp;I CLM $ Collected]]</f>
        <v>139055.67680000019</v>
      </c>
      <c r="E330" s="166">
        <f>[2]!Table3[[#This Row],[CLM $ Collected ]]/'[2]1.) CLM Reference'!$B$4</f>
        <v>4.778444999925564E-3</v>
      </c>
      <c r="F330" s="167">
        <f>[2]!Table3[[#This Row],[Residential Incentive Disbursements]]+[2]!Table3[[#This Row],[C&amp;I Incentive Disbursements]]</f>
        <v>63384.259999999995</v>
      </c>
      <c r="G330" s="166">
        <f>[2]!Table3[[#This Row],[Incentive Disbursements]]/'[2]1.) CLM Reference'!$B$5</f>
        <v>3.7726507579899184E-3</v>
      </c>
      <c r="H330" s="166" t="str">
        <f>IF(([2]!Table3[[#This Row],[Incentive Disbursements]]&gt;=0.5*[2]!Table3[[#This Row],[CLM $ Collected ]]),"YES",IF([2]!Table3[[#This Row],[Incentive Disbursements]]&lt;=1, "N/A", "NO"))</f>
        <v>NO</v>
      </c>
      <c r="I330" s="166" t="str">
        <f t="shared" si="17"/>
        <v>NO</v>
      </c>
      <c r="J330" s="168">
        <v>85902.613000000201</v>
      </c>
      <c r="K330" s="169">
        <f>[2]!Table3[[#This Row],[CLM $ Collected ]]/'[2]1.) CLM Reference'!$B$4</f>
        <v>4.778444999925564E-3</v>
      </c>
      <c r="L330" s="170">
        <v>29461.26</v>
      </c>
      <c r="M330" s="169">
        <f>[2]!Table3[[#This Row],[Incentive Disbursements]]/'[2]1.) CLM Reference'!$B$5</f>
        <v>3.7726507579899184E-3</v>
      </c>
      <c r="N330" s="169" t="str">
        <f t="shared" si="15"/>
        <v>NO</v>
      </c>
      <c r="O330" s="168">
        <v>53153.063800000004</v>
      </c>
      <c r="P330" s="171">
        <f>[2]!Table3[[#This Row],[CLM $ Collected ]]/'[2]1.) CLM Reference'!$B$4</f>
        <v>4.778444999925564E-3</v>
      </c>
      <c r="Q330" s="170">
        <v>33923</v>
      </c>
      <c r="R330" s="172">
        <f>[2]!Table3[[#This Row],[Incentive Disbursements]]/'[2]1.) CLM Reference'!$B$5</f>
        <v>3.7726507579899184E-3</v>
      </c>
      <c r="S330" t="str">
        <f t="shared" si="16"/>
        <v>NO</v>
      </c>
    </row>
    <row r="331" spans="1:19" ht="15.75" thickBot="1" x14ac:dyDescent="0.3">
      <c r="A331" s="163" t="s">
        <v>2158</v>
      </c>
      <c r="B331" s="16" t="s">
        <v>2106</v>
      </c>
      <c r="C331" s="164" t="s">
        <v>1774</v>
      </c>
      <c r="D331" s="165">
        <f>[2]!Table3[[#This Row],[Residential CLM $ Collected]]+[2]!Table3[[#This Row],[C&amp;I CLM $ Collected]]</f>
        <v>70767.650900000008</v>
      </c>
      <c r="E331" s="166">
        <f>[2]!Table3[[#This Row],[CLM $ Collected ]]/'[2]1.) CLM Reference'!$B$4</f>
        <v>2.4318268436170913E-3</v>
      </c>
      <c r="F331" s="167">
        <f>[2]!Table3[[#This Row],[Residential Incentive Disbursements]]+[2]!Table3[[#This Row],[C&amp;I Incentive Disbursements]]</f>
        <v>53703</v>
      </c>
      <c r="G331" s="166">
        <f>[2]!Table3[[#This Row],[Incentive Disbursements]]/'[2]1.) CLM Reference'!$B$5</f>
        <v>3.1964191686758292E-3</v>
      </c>
      <c r="H331" s="166" t="str">
        <f>IF(([2]!Table3[[#This Row],[Incentive Disbursements]]&gt;=0.5*[2]!Table3[[#This Row],[CLM $ Collected ]]),"YES",IF([2]!Table3[[#This Row],[Incentive Disbursements]]&lt;=1, "N/A", "NO"))</f>
        <v>YES</v>
      </c>
      <c r="I331" s="166" t="str">
        <f t="shared" si="17"/>
        <v>YES</v>
      </c>
      <c r="J331" s="168">
        <v>67016.043900000004</v>
      </c>
      <c r="K331" s="169">
        <f>[2]!Table3[[#This Row],[CLM $ Collected ]]/'[2]1.) CLM Reference'!$B$4</f>
        <v>2.4318268436170913E-3</v>
      </c>
      <c r="L331" s="170">
        <v>53703</v>
      </c>
      <c r="M331" s="169">
        <f>[2]!Table3[[#This Row],[Incentive Disbursements]]/'[2]1.) CLM Reference'!$B$5</f>
        <v>3.1964191686758292E-3</v>
      </c>
      <c r="N331" s="169" t="str">
        <f t="shared" si="15"/>
        <v>YES</v>
      </c>
      <c r="O331" s="168">
        <v>3751.607</v>
      </c>
      <c r="P331" s="171">
        <f>[2]!Table3[[#This Row],[CLM $ Collected ]]/'[2]1.) CLM Reference'!$B$4</f>
        <v>2.4318268436170913E-3</v>
      </c>
      <c r="Q331" s="170">
        <v>0</v>
      </c>
      <c r="R331" s="172">
        <f>[2]!Table3[[#This Row],[Incentive Disbursements]]/'[2]1.) CLM Reference'!$B$5</f>
        <v>3.1964191686758292E-3</v>
      </c>
      <c r="S331" t="str">
        <f t="shared" si="16"/>
        <v>YES</v>
      </c>
    </row>
    <row r="332" spans="1:19" ht="15.75" thickBot="1" x14ac:dyDescent="0.3">
      <c r="A332" s="163" t="s">
        <v>2158</v>
      </c>
      <c r="B332" s="16" t="s">
        <v>2084</v>
      </c>
      <c r="C332" s="164" t="s">
        <v>1774</v>
      </c>
      <c r="D332" s="165">
        <f>[2]!Table3[[#This Row],[Residential CLM $ Collected]]+[2]!Table3[[#This Row],[C&amp;I CLM $ Collected]]</f>
        <v>8.9306999999999999</v>
      </c>
      <c r="E332" s="166">
        <f>[2]!Table3[[#This Row],[CLM $ Collected ]]/'[2]1.) CLM Reference'!$B$4</f>
        <v>3.0689044663896221E-7</v>
      </c>
      <c r="F332" s="167">
        <f>[2]!Table3[[#This Row],[Residential Incentive Disbursements]]+[2]!Table3[[#This Row],[C&amp;I Incentive Disbursements]]</f>
        <v>0</v>
      </c>
      <c r="G332" s="166">
        <f>[2]!Table3[[#This Row],[Incentive Disbursements]]/'[2]1.) CLM Reference'!$B$5</f>
        <v>0</v>
      </c>
      <c r="H332" s="166" t="str">
        <f>IF(([2]!Table3[[#This Row],[Incentive Disbursements]]&gt;=0.5*[2]!Table3[[#This Row],[CLM $ Collected ]]),"YES",IF([2]!Table3[[#This Row],[Incentive Disbursements]]&lt;=1, "N/A", "NO"))</f>
        <v>N/A</v>
      </c>
      <c r="I332" s="166" t="str">
        <f t="shared" si="17"/>
        <v>N/A</v>
      </c>
      <c r="J332" s="168">
        <v>0</v>
      </c>
      <c r="K332" s="169">
        <f>[2]!Table3[[#This Row],[CLM $ Collected ]]/'[2]1.) CLM Reference'!$B$4</f>
        <v>3.0689044663896221E-7</v>
      </c>
      <c r="L332" s="170">
        <v>0</v>
      </c>
      <c r="M332" s="169">
        <f>[2]!Table3[[#This Row],[Incentive Disbursements]]/'[2]1.) CLM Reference'!$B$5</f>
        <v>0</v>
      </c>
      <c r="N332" s="169" t="str">
        <f t="shared" si="15"/>
        <v>N/A</v>
      </c>
      <c r="O332" s="168">
        <v>8.9306999999999999</v>
      </c>
      <c r="P332" s="171">
        <f>[2]!Table3[[#This Row],[CLM $ Collected ]]/'[2]1.) CLM Reference'!$B$4</f>
        <v>3.0689044663896221E-7</v>
      </c>
      <c r="Q332" s="170">
        <v>0</v>
      </c>
      <c r="R332" s="172">
        <f>[2]!Table3[[#This Row],[Incentive Disbursements]]/'[2]1.) CLM Reference'!$B$5</f>
        <v>0</v>
      </c>
      <c r="S332" t="str">
        <f t="shared" si="16"/>
        <v>N/A</v>
      </c>
    </row>
    <row r="333" spans="1:19" ht="15.75" thickBot="1" x14ac:dyDescent="0.3">
      <c r="A333" s="163" t="s">
        <v>2158</v>
      </c>
      <c r="B333" s="16" t="s">
        <v>2095</v>
      </c>
      <c r="C333" s="164" t="s">
        <v>1774</v>
      </c>
      <c r="D333" s="165">
        <f>[2]!Table3[[#This Row],[Residential CLM $ Collected]]+[2]!Table3[[#This Row],[C&amp;I CLM $ Collected]]</f>
        <v>0</v>
      </c>
      <c r="E333" s="166">
        <f>[2]!Table3[[#This Row],[CLM $ Collected ]]/'[2]1.) CLM Reference'!$B$4</f>
        <v>0</v>
      </c>
      <c r="F333" s="167">
        <f>[2]!Table3[[#This Row],[Residential Incentive Disbursements]]+[2]!Table3[[#This Row],[C&amp;I Incentive Disbursements]]</f>
        <v>924.07</v>
      </c>
      <c r="G333" s="166">
        <f>[2]!Table3[[#This Row],[Incentive Disbursements]]/'[2]1.) CLM Reference'!$B$5</f>
        <v>5.5000932186251667E-5</v>
      </c>
      <c r="H333" s="166" t="str">
        <f>IF(([2]!Table3[[#This Row],[Incentive Disbursements]]&gt;=0.5*[2]!Table3[[#This Row],[CLM $ Collected ]]),"YES",IF([2]!Table3[[#This Row],[Incentive Disbursements]]&lt;=1, "N/A", "NO"))</f>
        <v>YES</v>
      </c>
      <c r="I333" s="166" t="str">
        <f t="shared" si="17"/>
        <v>N/A</v>
      </c>
      <c r="J333" s="168">
        <v>0</v>
      </c>
      <c r="K333" s="169">
        <f>[2]!Table3[[#This Row],[CLM $ Collected ]]/'[2]1.) CLM Reference'!$B$4</f>
        <v>0</v>
      </c>
      <c r="L333" s="170">
        <v>924.07</v>
      </c>
      <c r="M333" s="169">
        <f>[2]!Table3[[#This Row],[Incentive Disbursements]]/'[2]1.) CLM Reference'!$B$5</f>
        <v>5.5000932186251667E-5</v>
      </c>
      <c r="N333" s="169" t="str">
        <f t="shared" si="15"/>
        <v>N/A</v>
      </c>
      <c r="O333" s="168">
        <v>0</v>
      </c>
      <c r="P333" s="171">
        <f>[2]!Table3[[#This Row],[CLM $ Collected ]]/'[2]1.) CLM Reference'!$B$4</f>
        <v>0</v>
      </c>
      <c r="Q333" s="170">
        <v>0</v>
      </c>
      <c r="R333" s="172">
        <f>[2]!Table3[[#This Row],[Incentive Disbursements]]/'[2]1.) CLM Reference'!$B$5</f>
        <v>5.5000932186251667E-5</v>
      </c>
      <c r="S333" t="str">
        <f t="shared" si="16"/>
        <v>N/A</v>
      </c>
    </row>
    <row r="334" spans="1:19" ht="15.75" thickBot="1" x14ac:dyDescent="0.3">
      <c r="A334" s="163" t="s">
        <v>2159</v>
      </c>
      <c r="B334" s="16" t="s">
        <v>2106</v>
      </c>
      <c r="C334" s="164" t="s">
        <v>1774</v>
      </c>
      <c r="D334" s="165">
        <f>[2]!Table3[[#This Row],[Residential CLM $ Collected]]+[2]!Table3[[#This Row],[C&amp;I CLM $ Collected]]</f>
        <v>144128.05559999999</v>
      </c>
      <c r="E334" s="166">
        <f>[2]!Table3[[#This Row],[CLM $ Collected ]]/'[2]1.) CLM Reference'!$B$4</f>
        <v>4.9527498803329162E-3</v>
      </c>
      <c r="F334" s="167">
        <f>[2]!Table3[[#This Row],[Residential Incentive Disbursements]]+[2]!Table3[[#This Row],[C&amp;I Incentive Disbursements]]</f>
        <v>73665.38</v>
      </c>
      <c r="G334" s="166">
        <f>[2]!Table3[[#This Row],[Incentive Disbursements]]/'[2]1.) CLM Reference'!$B$5</f>
        <v>4.3845862000221414E-3</v>
      </c>
      <c r="H334" s="166" t="str">
        <f>IF(([2]!Table3[[#This Row],[Incentive Disbursements]]&gt;=0.5*[2]!Table3[[#This Row],[CLM $ Collected ]]),"YES",IF([2]!Table3[[#This Row],[Incentive Disbursements]]&lt;=1, "N/A", "NO"))</f>
        <v>YES</v>
      </c>
      <c r="I334" s="166" t="str">
        <f t="shared" si="17"/>
        <v>NO</v>
      </c>
      <c r="J334" s="168">
        <v>77328.733099999998</v>
      </c>
      <c r="K334" s="169">
        <f>[2]!Table3[[#This Row],[CLM $ Collected ]]/'[2]1.) CLM Reference'!$B$4</f>
        <v>4.9527498803329162E-3</v>
      </c>
      <c r="L334" s="170">
        <v>12576.38</v>
      </c>
      <c r="M334" s="169">
        <f>[2]!Table3[[#This Row],[Incentive Disbursements]]/'[2]1.) CLM Reference'!$B$5</f>
        <v>4.3845862000221414E-3</v>
      </c>
      <c r="N334" s="169" t="str">
        <f t="shared" si="15"/>
        <v>NO</v>
      </c>
      <c r="O334" s="168">
        <v>66799.322499999995</v>
      </c>
      <c r="P334" s="171">
        <f>[2]!Table3[[#This Row],[CLM $ Collected ]]/'[2]1.) CLM Reference'!$B$4</f>
        <v>4.9527498803329162E-3</v>
      </c>
      <c r="Q334" s="170">
        <v>61089</v>
      </c>
      <c r="R334" s="172">
        <f>[2]!Table3[[#This Row],[Incentive Disbursements]]/'[2]1.) CLM Reference'!$B$5</f>
        <v>4.3845862000221414E-3</v>
      </c>
      <c r="S334" t="str">
        <f t="shared" si="16"/>
        <v>NO</v>
      </c>
    </row>
    <row r="335" spans="1:19" ht="15.75" thickBot="1" x14ac:dyDescent="0.3">
      <c r="A335" s="163" t="s">
        <v>2160</v>
      </c>
      <c r="B335" s="16" t="s">
        <v>2106</v>
      </c>
      <c r="C335" s="164" t="s">
        <v>1774</v>
      </c>
      <c r="D335" s="165">
        <f>[2]!Table3[[#This Row],[Residential CLM $ Collected]]+[2]!Table3[[#This Row],[C&amp;I CLM $ Collected]]</f>
        <v>84035.247599999901</v>
      </c>
      <c r="E335" s="166">
        <f>[2]!Table3[[#This Row],[CLM $ Collected ]]/'[2]1.) CLM Reference'!$B$4</f>
        <v>2.8877484037510776E-3</v>
      </c>
      <c r="F335" s="167">
        <f>[2]!Table3[[#This Row],[Residential Incentive Disbursements]]+[2]!Table3[[#This Row],[C&amp;I Incentive Disbursements]]</f>
        <v>53663.18</v>
      </c>
      <c r="G335" s="166">
        <f>[2]!Table3[[#This Row],[Incentive Disbursements]]/'[2]1.) CLM Reference'!$B$5</f>
        <v>3.1940490699607356E-3</v>
      </c>
      <c r="H335" s="166" t="str">
        <f>IF(([2]!Table3[[#This Row],[Incentive Disbursements]]&gt;=0.5*[2]!Table3[[#This Row],[CLM $ Collected ]]),"YES",IF([2]!Table3[[#This Row],[Incentive Disbursements]]&lt;=1, "N/A", "NO"))</f>
        <v>YES</v>
      </c>
      <c r="I335" s="166" t="str">
        <f t="shared" si="17"/>
        <v>YES</v>
      </c>
      <c r="J335" s="168">
        <v>76841.958499999906</v>
      </c>
      <c r="K335" s="169">
        <f>[2]!Table3[[#This Row],[CLM $ Collected ]]/'[2]1.) CLM Reference'!$B$4</f>
        <v>2.8877484037510776E-3</v>
      </c>
      <c r="L335" s="170">
        <v>50093.18</v>
      </c>
      <c r="M335" s="169">
        <f>[2]!Table3[[#This Row],[Incentive Disbursements]]/'[2]1.) CLM Reference'!$B$5</f>
        <v>3.1940490699607356E-3</v>
      </c>
      <c r="N335" s="169" t="str">
        <f t="shared" si="15"/>
        <v>YES</v>
      </c>
      <c r="O335" s="168">
        <v>7193.2891</v>
      </c>
      <c r="P335" s="171">
        <f>[2]!Table3[[#This Row],[CLM $ Collected ]]/'[2]1.) CLM Reference'!$B$4</f>
        <v>2.8877484037510776E-3</v>
      </c>
      <c r="Q335" s="170">
        <v>3570</v>
      </c>
      <c r="R335" s="172">
        <f>[2]!Table3[[#This Row],[Incentive Disbursements]]/'[2]1.) CLM Reference'!$B$5</f>
        <v>3.1940490699607356E-3</v>
      </c>
      <c r="S335" t="str">
        <f t="shared" si="16"/>
        <v>YES</v>
      </c>
    </row>
    <row r="336" spans="1:19" ht="15.75" thickBot="1" x14ac:dyDescent="0.3">
      <c r="A336" s="163" t="s">
        <v>2160</v>
      </c>
      <c r="B336" s="16" t="s">
        <v>2084</v>
      </c>
      <c r="C336" s="164" t="s">
        <v>1774</v>
      </c>
      <c r="D336" s="165">
        <f>[2]!Table3[[#This Row],[Residential CLM $ Collected]]+[2]!Table3[[#This Row],[C&amp;I CLM $ Collected]]</f>
        <v>218.60890000000001</v>
      </c>
      <c r="E336" s="166">
        <f>[2]!Table3[[#This Row],[CLM $ Collected ]]/'[2]1.) CLM Reference'!$B$4</f>
        <v>7.5121751889831961E-6</v>
      </c>
      <c r="F336" s="167">
        <f>[2]!Table3[[#This Row],[Residential Incentive Disbursements]]+[2]!Table3[[#This Row],[C&amp;I Incentive Disbursements]]</f>
        <v>0</v>
      </c>
      <c r="G336" s="166">
        <f>[2]!Table3[[#This Row],[Incentive Disbursements]]/'[2]1.) CLM Reference'!$B$5</f>
        <v>0</v>
      </c>
      <c r="H336" s="166" t="str">
        <f>IF(([2]!Table3[[#This Row],[Incentive Disbursements]]&gt;=0.5*[2]!Table3[[#This Row],[CLM $ Collected ]]),"YES",IF([2]!Table3[[#This Row],[Incentive Disbursements]]&lt;=1, "N/A", "NO"))</f>
        <v>N/A</v>
      </c>
      <c r="I336" s="166" t="str">
        <f t="shared" si="17"/>
        <v>NO</v>
      </c>
      <c r="J336" s="168">
        <v>0</v>
      </c>
      <c r="K336" s="169">
        <f>[2]!Table3[[#This Row],[CLM $ Collected ]]/'[2]1.) CLM Reference'!$B$4</f>
        <v>7.5121751889831961E-6</v>
      </c>
      <c r="L336" s="170">
        <v>0</v>
      </c>
      <c r="M336" s="169">
        <f>[2]!Table3[[#This Row],[Incentive Disbursements]]/'[2]1.) CLM Reference'!$B$5</f>
        <v>0</v>
      </c>
      <c r="N336" s="169" t="str">
        <f t="shared" si="15"/>
        <v>NO</v>
      </c>
      <c r="O336" s="168">
        <v>218.60890000000001</v>
      </c>
      <c r="P336" s="171">
        <f>[2]!Table3[[#This Row],[CLM $ Collected ]]/'[2]1.) CLM Reference'!$B$4</f>
        <v>7.5121751889831961E-6</v>
      </c>
      <c r="Q336" s="170">
        <v>0</v>
      </c>
      <c r="R336" s="172">
        <f>[2]!Table3[[#This Row],[Incentive Disbursements]]/'[2]1.) CLM Reference'!$B$5</f>
        <v>0</v>
      </c>
      <c r="S336" t="str">
        <f t="shared" si="16"/>
        <v>NO</v>
      </c>
    </row>
    <row r="337" spans="1:19" ht="15.75" thickBot="1" x14ac:dyDescent="0.3">
      <c r="A337" s="163" t="s">
        <v>2161</v>
      </c>
      <c r="B337" s="16" t="s">
        <v>2106</v>
      </c>
      <c r="C337" s="164" t="s">
        <v>1774</v>
      </c>
      <c r="D337" s="165">
        <f>[2]!Table3[[#This Row],[Residential CLM $ Collected]]+[2]!Table3[[#This Row],[C&amp;I CLM $ Collected]]</f>
        <v>205920.86439999999</v>
      </c>
      <c r="E337" s="166">
        <f>[2]!Table3[[#This Row],[CLM $ Collected ]]/'[2]1.) CLM Reference'!$B$4</f>
        <v>7.0761693985910588E-3</v>
      </c>
      <c r="F337" s="167">
        <f>[2]!Table3[[#This Row],[Residential Incentive Disbursements]]+[2]!Table3[[#This Row],[C&amp;I Incentive Disbursements]]</f>
        <v>76798.03</v>
      </c>
      <c r="G337" s="166">
        <f>[2]!Table3[[#This Row],[Incentive Disbursements]]/'[2]1.) CLM Reference'!$B$5</f>
        <v>4.5710424968538324E-3</v>
      </c>
      <c r="H337" s="166" t="str">
        <f>IF(([2]!Table3[[#This Row],[Incentive Disbursements]]&gt;=0.5*[2]!Table3[[#This Row],[CLM $ Collected ]]),"YES",IF([2]!Table3[[#This Row],[Incentive Disbursements]]&lt;=1, "N/A", "NO"))</f>
        <v>NO</v>
      </c>
      <c r="I337" s="166" t="str">
        <f t="shared" si="17"/>
        <v>NO</v>
      </c>
      <c r="J337" s="168">
        <v>144930.68359999999</v>
      </c>
      <c r="K337" s="169">
        <f>[2]!Table3[[#This Row],[CLM $ Collected ]]/'[2]1.) CLM Reference'!$B$4</f>
        <v>7.0761693985910588E-3</v>
      </c>
      <c r="L337" s="170">
        <v>65336.89</v>
      </c>
      <c r="M337" s="169">
        <f>[2]!Table3[[#This Row],[Incentive Disbursements]]/'[2]1.) CLM Reference'!$B$5</f>
        <v>4.5710424968538324E-3</v>
      </c>
      <c r="N337" s="169" t="str">
        <f t="shared" si="15"/>
        <v>NO</v>
      </c>
      <c r="O337" s="168">
        <v>60990.180800000002</v>
      </c>
      <c r="P337" s="171">
        <f>[2]!Table3[[#This Row],[CLM $ Collected ]]/'[2]1.) CLM Reference'!$B$4</f>
        <v>7.0761693985910588E-3</v>
      </c>
      <c r="Q337" s="170">
        <v>11461.14</v>
      </c>
      <c r="R337" s="172">
        <f>[2]!Table3[[#This Row],[Incentive Disbursements]]/'[2]1.) CLM Reference'!$B$5</f>
        <v>4.5710424968538324E-3</v>
      </c>
      <c r="S337" t="str">
        <f t="shared" si="16"/>
        <v>NO</v>
      </c>
    </row>
    <row r="338" spans="1:19" ht="15.75" thickBot="1" x14ac:dyDescent="0.3">
      <c r="A338" s="163" t="s">
        <v>2162</v>
      </c>
      <c r="B338" s="16" t="s">
        <v>2106</v>
      </c>
      <c r="C338" s="164" t="s">
        <v>1774</v>
      </c>
      <c r="D338" s="165">
        <f>[2]!Table3[[#This Row],[Residential CLM $ Collected]]+[2]!Table3[[#This Row],[C&amp;I CLM $ Collected]]</f>
        <v>167033.9798</v>
      </c>
      <c r="E338" s="166">
        <f>[2]!Table3[[#This Row],[CLM $ Collected ]]/'[2]1.) CLM Reference'!$B$4</f>
        <v>5.7398784714194177E-3</v>
      </c>
      <c r="F338" s="167">
        <f>[2]!Table3[[#This Row],[Residential Incentive Disbursements]]+[2]!Table3[[#This Row],[C&amp;I Incentive Disbursements]]</f>
        <v>87662.760000000009</v>
      </c>
      <c r="G338" s="166">
        <f>[2]!Table3[[#This Row],[Incentive Disbursements]]/'[2]1.) CLM Reference'!$B$5</f>
        <v>5.2177145865785661E-3</v>
      </c>
      <c r="H338" s="166" t="str">
        <f>IF(([2]!Table3[[#This Row],[Incentive Disbursements]]&gt;=0.5*[2]!Table3[[#This Row],[CLM $ Collected ]]),"YES",IF([2]!Table3[[#This Row],[Incentive Disbursements]]&lt;=1, "N/A", "NO"))</f>
        <v>YES</v>
      </c>
      <c r="I338" s="166" t="str">
        <f t="shared" si="17"/>
        <v>NO</v>
      </c>
      <c r="J338" s="168">
        <v>103220.78479999999</v>
      </c>
      <c r="K338" s="169">
        <f>[2]!Table3[[#This Row],[CLM $ Collected ]]/'[2]1.) CLM Reference'!$B$4</f>
        <v>5.7398784714194177E-3</v>
      </c>
      <c r="L338" s="170">
        <v>63414.76</v>
      </c>
      <c r="M338" s="169">
        <f>[2]!Table3[[#This Row],[Incentive Disbursements]]/'[2]1.) CLM Reference'!$B$5</f>
        <v>5.2177145865785661E-3</v>
      </c>
      <c r="N338" s="169" t="str">
        <f t="shared" si="15"/>
        <v>NO</v>
      </c>
      <c r="O338" s="168">
        <v>63813.195</v>
      </c>
      <c r="P338" s="171">
        <f>[2]!Table3[[#This Row],[CLM $ Collected ]]/'[2]1.) CLM Reference'!$B$4</f>
        <v>5.7398784714194177E-3</v>
      </c>
      <c r="Q338" s="170">
        <v>24248</v>
      </c>
      <c r="R338" s="172">
        <f>[2]!Table3[[#This Row],[Incentive Disbursements]]/'[2]1.) CLM Reference'!$B$5</f>
        <v>5.2177145865785661E-3</v>
      </c>
      <c r="S338" t="str">
        <f t="shared" si="16"/>
        <v>NO</v>
      </c>
    </row>
    <row r="339" spans="1:19" ht="15.75" thickBot="1" x14ac:dyDescent="0.3">
      <c r="A339" s="163" t="s">
        <v>2163</v>
      </c>
      <c r="B339" s="16" t="s">
        <v>2106</v>
      </c>
      <c r="C339" s="164" t="s">
        <v>1774</v>
      </c>
      <c r="D339" s="165">
        <f>[2]!Table3[[#This Row],[Residential CLM $ Collected]]+[2]!Table3[[#This Row],[C&amp;I CLM $ Collected]]</f>
        <v>128871.69100000011</v>
      </c>
      <c r="E339" s="166">
        <f>[2]!Table3[[#This Row],[CLM $ Collected ]]/'[2]1.) CLM Reference'!$B$4</f>
        <v>4.4284872193790367E-3</v>
      </c>
      <c r="F339" s="167">
        <f>[2]!Table3[[#This Row],[Residential Incentive Disbursements]]+[2]!Table3[[#This Row],[C&amp;I Incentive Disbursements]]</f>
        <v>36273.01</v>
      </c>
      <c r="G339" s="166">
        <f>[2]!Table3[[#This Row],[Incentive Disbursements]]/'[2]1.) CLM Reference'!$B$5</f>
        <v>2.1589807733193682E-3</v>
      </c>
      <c r="H339" s="166" t="str">
        <f>IF(([2]!Table3[[#This Row],[Incentive Disbursements]]&gt;=0.5*[2]!Table3[[#This Row],[CLM $ Collected ]]),"YES",IF([2]!Table3[[#This Row],[Incentive Disbursements]]&lt;=1, "N/A", "NO"))</f>
        <v>NO</v>
      </c>
      <c r="I339" s="166" t="str">
        <f t="shared" si="17"/>
        <v>NO</v>
      </c>
      <c r="J339" s="168">
        <v>88585.424700000105</v>
      </c>
      <c r="K339" s="169">
        <f>[2]!Table3[[#This Row],[CLM $ Collected ]]/'[2]1.) CLM Reference'!$B$4</f>
        <v>4.4284872193790367E-3</v>
      </c>
      <c r="L339" s="170">
        <v>25722.63</v>
      </c>
      <c r="M339" s="169">
        <f>[2]!Table3[[#This Row],[Incentive Disbursements]]/'[2]1.) CLM Reference'!$B$5</f>
        <v>2.1589807733193682E-3</v>
      </c>
      <c r="N339" s="169" t="str">
        <f t="shared" si="15"/>
        <v>NO</v>
      </c>
      <c r="O339" s="168">
        <v>40286.266300000003</v>
      </c>
      <c r="P339" s="171">
        <f>[2]!Table3[[#This Row],[CLM $ Collected ]]/'[2]1.) CLM Reference'!$B$4</f>
        <v>4.4284872193790367E-3</v>
      </c>
      <c r="Q339" s="170">
        <v>10550.38</v>
      </c>
      <c r="R339" s="172">
        <f>[2]!Table3[[#This Row],[Incentive Disbursements]]/'[2]1.) CLM Reference'!$B$5</f>
        <v>2.1589807733193682E-3</v>
      </c>
      <c r="S339" t="str">
        <f t="shared" si="16"/>
        <v>NO</v>
      </c>
    </row>
    <row r="340" spans="1:19" ht="15.75" thickBot="1" x14ac:dyDescent="0.3">
      <c r="A340" s="163" t="s">
        <v>2163</v>
      </c>
      <c r="B340" s="16" t="s">
        <v>2084</v>
      </c>
      <c r="C340" s="164" t="s">
        <v>1774</v>
      </c>
      <c r="D340" s="165">
        <f>[2]!Table3[[#This Row],[Residential CLM $ Collected]]+[2]!Table3[[#This Row],[C&amp;I CLM $ Collected]]</f>
        <v>459.02100000000002</v>
      </c>
      <c r="E340" s="166">
        <f>[2]!Table3[[#This Row],[CLM $ Collected ]]/'[2]1.) CLM Reference'!$B$4</f>
        <v>1.5773585464371559E-5</v>
      </c>
      <c r="F340" s="167">
        <f>[2]!Table3[[#This Row],[Residential Incentive Disbursements]]+[2]!Table3[[#This Row],[C&amp;I Incentive Disbursements]]</f>
        <v>0</v>
      </c>
      <c r="G340" s="166">
        <f>[2]!Table3[[#This Row],[Incentive Disbursements]]/'[2]1.) CLM Reference'!$B$5</f>
        <v>0</v>
      </c>
      <c r="H340" s="166" t="str">
        <f>IF(([2]!Table3[[#This Row],[Incentive Disbursements]]&gt;=0.5*[2]!Table3[[#This Row],[CLM $ Collected ]]),"YES",IF([2]!Table3[[#This Row],[Incentive Disbursements]]&lt;=1, "N/A", "NO"))</f>
        <v>N/A</v>
      </c>
      <c r="I340" s="166" t="str">
        <f t="shared" si="17"/>
        <v>NO</v>
      </c>
      <c r="J340" s="168">
        <v>0</v>
      </c>
      <c r="K340" s="169">
        <f>[2]!Table3[[#This Row],[CLM $ Collected ]]/'[2]1.) CLM Reference'!$B$4</f>
        <v>1.5773585464371559E-5</v>
      </c>
      <c r="L340" s="170">
        <v>0</v>
      </c>
      <c r="M340" s="169">
        <f>[2]!Table3[[#This Row],[Incentive Disbursements]]/'[2]1.) CLM Reference'!$B$5</f>
        <v>0</v>
      </c>
      <c r="N340" s="169" t="str">
        <f t="shared" si="15"/>
        <v>NO</v>
      </c>
      <c r="O340" s="168">
        <v>459.02100000000002</v>
      </c>
      <c r="P340" s="171">
        <f>[2]!Table3[[#This Row],[CLM $ Collected ]]/'[2]1.) CLM Reference'!$B$4</f>
        <v>1.5773585464371559E-5</v>
      </c>
      <c r="Q340" s="170">
        <v>0</v>
      </c>
      <c r="R340" s="172">
        <f>[2]!Table3[[#This Row],[Incentive Disbursements]]/'[2]1.) CLM Reference'!$B$5</f>
        <v>0</v>
      </c>
      <c r="S340" t="str">
        <f t="shared" si="16"/>
        <v>NO</v>
      </c>
    </row>
    <row r="341" spans="1:19" ht="15.75" thickBot="1" x14ac:dyDescent="0.3">
      <c r="A341" s="163" t="s">
        <v>2163</v>
      </c>
      <c r="B341" s="16" t="s">
        <v>2120</v>
      </c>
      <c r="C341" s="164" t="s">
        <v>1774</v>
      </c>
      <c r="D341" s="165">
        <f>[2]!Table3[[#This Row],[Residential CLM $ Collected]]+[2]!Table3[[#This Row],[C&amp;I CLM $ Collected]]</f>
        <v>227.32550000000001</v>
      </c>
      <c r="E341" s="166">
        <f>[2]!Table3[[#This Row],[CLM $ Collected ]]/'[2]1.) CLM Reference'!$B$4</f>
        <v>7.8117084021885638E-6</v>
      </c>
      <c r="F341" s="167">
        <f>[2]!Table3[[#This Row],[Residential Incentive Disbursements]]+[2]!Table3[[#This Row],[C&amp;I Incentive Disbursements]]</f>
        <v>0</v>
      </c>
      <c r="G341" s="166">
        <f>[2]!Table3[[#This Row],[Incentive Disbursements]]/'[2]1.) CLM Reference'!$B$5</f>
        <v>0</v>
      </c>
      <c r="H341" s="166" t="str">
        <f>IF(([2]!Table3[[#This Row],[Incentive Disbursements]]&gt;=0.5*[2]!Table3[[#This Row],[CLM $ Collected ]]),"YES",IF([2]!Table3[[#This Row],[Incentive Disbursements]]&lt;=1, "N/A", "NO"))</f>
        <v>N/A</v>
      </c>
      <c r="I341" s="166" t="str">
        <f t="shared" si="17"/>
        <v>NO</v>
      </c>
      <c r="J341" s="168">
        <v>227.32550000000001</v>
      </c>
      <c r="K341" s="169">
        <f>[2]!Table3[[#This Row],[CLM $ Collected ]]/'[2]1.) CLM Reference'!$B$4</f>
        <v>7.8117084021885638E-6</v>
      </c>
      <c r="L341" s="170">
        <v>0</v>
      </c>
      <c r="M341" s="169">
        <f>[2]!Table3[[#This Row],[Incentive Disbursements]]/'[2]1.) CLM Reference'!$B$5</f>
        <v>0</v>
      </c>
      <c r="N341" s="169" t="str">
        <f t="shared" si="15"/>
        <v>NO</v>
      </c>
      <c r="O341" s="168">
        <v>0</v>
      </c>
      <c r="P341" s="171">
        <f>[2]!Table3[[#This Row],[CLM $ Collected ]]/'[2]1.) CLM Reference'!$B$4</f>
        <v>7.8117084021885638E-6</v>
      </c>
      <c r="Q341" s="170">
        <v>0</v>
      </c>
      <c r="R341" s="172">
        <f>[2]!Table3[[#This Row],[Incentive Disbursements]]/'[2]1.) CLM Reference'!$B$5</f>
        <v>0</v>
      </c>
      <c r="S341" t="str">
        <f t="shared" si="16"/>
        <v>NO</v>
      </c>
    </row>
    <row r="342" spans="1:19" ht="15.75" thickBot="1" x14ac:dyDescent="0.3">
      <c r="A342" s="163" t="s">
        <v>2164</v>
      </c>
      <c r="B342" s="16" t="s">
        <v>2106</v>
      </c>
      <c r="C342" s="164" t="s">
        <v>1774</v>
      </c>
      <c r="D342" s="165">
        <f>[2]!Table3[[#This Row],[Residential CLM $ Collected]]+[2]!Table3[[#This Row],[C&amp;I CLM $ Collected]]</f>
        <v>940.88679999999999</v>
      </c>
      <c r="E342" s="166">
        <f>[2]!Table3[[#This Row],[CLM $ Collected ]]/'[2]1.) CLM Reference'!$B$4</f>
        <v>3.2332199076075105E-5</v>
      </c>
      <c r="F342" s="167">
        <f>[2]!Table3[[#This Row],[Residential Incentive Disbursements]]+[2]!Table3[[#This Row],[C&amp;I Incentive Disbursements]]</f>
        <v>0</v>
      </c>
      <c r="G342" s="166">
        <f>[2]!Table3[[#This Row],[Incentive Disbursements]]/'[2]1.) CLM Reference'!$B$5</f>
        <v>0</v>
      </c>
      <c r="H342" s="166" t="str">
        <f>IF(([2]!Table3[[#This Row],[Incentive Disbursements]]&gt;=0.5*[2]!Table3[[#This Row],[CLM $ Collected ]]),"YES",IF([2]!Table3[[#This Row],[Incentive Disbursements]]&lt;=1, "N/A", "NO"))</f>
        <v>N/A</v>
      </c>
      <c r="I342" s="166" t="str">
        <f t="shared" si="17"/>
        <v>NO</v>
      </c>
      <c r="J342" s="168">
        <v>695.01679999999999</v>
      </c>
      <c r="K342" s="169">
        <f>[2]!Table3[[#This Row],[CLM $ Collected ]]/'[2]1.) CLM Reference'!$B$4</f>
        <v>3.2332199076075105E-5</v>
      </c>
      <c r="L342" s="170">
        <v>0</v>
      </c>
      <c r="M342" s="169">
        <f>[2]!Table3[[#This Row],[Incentive Disbursements]]/'[2]1.) CLM Reference'!$B$5</f>
        <v>0</v>
      </c>
      <c r="N342" s="169" t="str">
        <f t="shared" si="15"/>
        <v>NO</v>
      </c>
      <c r="O342" s="168">
        <v>245.87</v>
      </c>
      <c r="P342" s="171">
        <f>[2]!Table3[[#This Row],[CLM $ Collected ]]/'[2]1.) CLM Reference'!$B$4</f>
        <v>3.2332199076075105E-5</v>
      </c>
      <c r="Q342" s="170">
        <v>0</v>
      </c>
      <c r="R342" s="172">
        <f>[2]!Table3[[#This Row],[Incentive Disbursements]]/'[2]1.) CLM Reference'!$B$5</f>
        <v>0</v>
      </c>
      <c r="S342" t="str">
        <f t="shared" si="16"/>
        <v>NO</v>
      </c>
    </row>
    <row r="343" spans="1:19" ht="15.75" thickBot="1" x14ac:dyDescent="0.3">
      <c r="A343" s="163" t="s">
        <v>2164</v>
      </c>
      <c r="B343" s="16" t="s">
        <v>2120</v>
      </c>
      <c r="C343" s="164" t="s">
        <v>1774</v>
      </c>
      <c r="D343" s="165">
        <f>[2]!Table3[[#This Row],[Residential CLM $ Collected]]+[2]!Table3[[#This Row],[C&amp;I CLM $ Collected]]</f>
        <v>246281.63460000002</v>
      </c>
      <c r="E343" s="166">
        <f>[2]!Table3[[#This Row],[CLM $ Collected ]]/'[2]1.) CLM Reference'!$B$4</f>
        <v>8.4631082492265669E-3</v>
      </c>
      <c r="F343" s="167">
        <f>[2]!Table3[[#This Row],[Residential Incentive Disbursements]]+[2]!Table3[[#This Row],[C&amp;I Incentive Disbursements]]</f>
        <v>163233.22</v>
      </c>
      <c r="G343" s="166">
        <f>[2]!Table3[[#This Row],[Incentive Disbursements]]/'[2]1.) CLM Reference'!$B$5</f>
        <v>9.71569173738299E-3</v>
      </c>
      <c r="H343" s="166" t="str">
        <f>IF(([2]!Table3[[#This Row],[Incentive Disbursements]]&gt;=0.5*[2]!Table3[[#This Row],[CLM $ Collected ]]),"YES",IF([2]!Table3[[#This Row],[Incentive Disbursements]]&lt;=1, "N/A", "NO"))</f>
        <v>YES</v>
      </c>
      <c r="I343" s="166" t="str">
        <f t="shared" si="17"/>
        <v>YES</v>
      </c>
      <c r="J343" s="168">
        <v>175927.88690000001</v>
      </c>
      <c r="K343" s="169">
        <f>[2]!Table3[[#This Row],[CLM $ Collected ]]/'[2]1.) CLM Reference'!$B$4</f>
        <v>8.4631082492265669E-3</v>
      </c>
      <c r="L343" s="170">
        <v>93222.22</v>
      </c>
      <c r="M343" s="169">
        <f>[2]!Table3[[#This Row],[Incentive Disbursements]]/'[2]1.) CLM Reference'!$B$5</f>
        <v>9.71569173738299E-3</v>
      </c>
      <c r="N343" s="169" t="str">
        <f t="shared" si="15"/>
        <v>YES</v>
      </c>
      <c r="O343" s="168">
        <v>70353.747700000007</v>
      </c>
      <c r="P343" s="171">
        <f>[2]!Table3[[#This Row],[CLM $ Collected ]]/'[2]1.) CLM Reference'!$B$4</f>
        <v>8.4631082492265669E-3</v>
      </c>
      <c r="Q343" s="170">
        <v>70011</v>
      </c>
      <c r="R343" s="172">
        <f>[2]!Table3[[#This Row],[Incentive Disbursements]]/'[2]1.) CLM Reference'!$B$5</f>
        <v>9.71569173738299E-3</v>
      </c>
      <c r="S343" t="str">
        <f t="shared" si="16"/>
        <v>YES</v>
      </c>
    </row>
    <row r="344" spans="1:19" ht="15.75" thickBot="1" x14ac:dyDescent="0.3">
      <c r="A344" s="163" t="s">
        <v>2165</v>
      </c>
      <c r="B344" s="16" t="s">
        <v>2116</v>
      </c>
      <c r="C344" s="164" t="s">
        <v>1774</v>
      </c>
      <c r="D344" s="165">
        <f>[2]!Table3[[#This Row],[Residential CLM $ Collected]]+[2]!Table3[[#This Row],[C&amp;I CLM $ Collected]]</f>
        <v>82.957800000000006</v>
      </c>
      <c r="E344" s="166">
        <f>[2]!Table3[[#This Row],[CLM $ Collected ]]/'[2]1.) CLM Reference'!$B$4</f>
        <v>2.8507234924681942E-6</v>
      </c>
      <c r="F344" s="167">
        <f>[2]!Table3[[#This Row],[Residential Incentive Disbursements]]+[2]!Table3[[#This Row],[C&amp;I Incentive Disbursements]]</f>
        <v>0</v>
      </c>
      <c r="G344" s="166">
        <f>[2]!Table3[[#This Row],[Incentive Disbursements]]/'[2]1.) CLM Reference'!$B$5</f>
        <v>0</v>
      </c>
      <c r="H344" s="166" t="str">
        <f>IF(([2]!Table3[[#This Row],[Incentive Disbursements]]&gt;=0.5*[2]!Table3[[#This Row],[CLM $ Collected ]]),"YES",IF([2]!Table3[[#This Row],[Incentive Disbursements]]&lt;=1, "N/A", "NO"))</f>
        <v>N/A</v>
      </c>
      <c r="I344" s="166" t="str">
        <f t="shared" si="17"/>
        <v>N/A</v>
      </c>
      <c r="J344" s="168">
        <v>0</v>
      </c>
      <c r="K344" s="169">
        <f>[2]!Table3[[#This Row],[CLM $ Collected ]]/'[2]1.) CLM Reference'!$B$4</f>
        <v>2.8507234924681942E-6</v>
      </c>
      <c r="L344" s="170">
        <v>0</v>
      </c>
      <c r="M344" s="169">
        <f>[2]!Table3[[#This Row],[Incentive Disbursements]]/'[2]1.) CLM Reference'!$B$5</f>
        <v>0</v>
      </c>
      <c r="N344" s="169" t="str">
        <f t="shared" si="15"/>
        <v>N/A</v>
      </c>
      <c r="O344" s="168">
        <v>82.957800000000006</v>
      </c>
      <c r="P344" s="171">
        <f>[2]!Table3[[#This Row],[CLM $ Collected ]]/'[2]1.) CLM Reference'!$B$4</f>
        <v>2.8507234924681942E-6</v>
      </c>
      <c r="Q344" s="170">
        <v>0</v>
      </c>
      <c r="R344" s="172">
        <f>[2]!Table3[[#This Row],[Incentive Disbursements]]/'[2]1.) CLM Reference'!$B$5</f>
        <v>0</v>
      </c>
      <c r="S344" t="str">
        <f t="shared" si="16"/>
        <v>N/A</v>
      </c>
    </row>
    <row r="345" spans="1:19" ht="15.75" thickBot="1" x14ac:dyDescent="0.3">
      <c r="A345" s="163" t="s">
        <v>2165</v>
      </c>
      <c r="B345" s="16" t="s">
        <v>2093</v>
      </c>
      <c r="C345" s="164" t="s">
        <v>1774</v>
      </c>
      <c r="D345" s="165">
        <f>[2]!Table3[[#This Row],[Residential CLM $ Collected]]+[2]!Table3[[#This Row],[C&amp;I CLM $ Collected]]</f>
        <v>0</v>
      </c>
      <c r="E345" s="166">
        <f>[2]!Table3[[#This Row],[CLM $ Collected ]]/'[2]1.) CLM Reference'!$B$4</f>
        <v>0</v>
      </c>
      <c r="F345" s="167">
        <f>[2]!Table3[[#This Row],[Residential Incentive Disbursements]]+[2]!Table3[[#This Row],[C&amp;I Incentive Disbursements]]</f>
        <v>481.11</v>
      </c>
      <c r="G345" s="166">
        <f>[2]!Table3[[#This Row],[Incentive Disbursements]]/'[2]1.) CLM Reference'!$B$5</f>
        <v>2.8635815992432975E-5</v>
      </c>
      <c r="H345" s="166" t="str">
        <f>IF(([2]!Table3[[#This Row],[Incentive Disbursements]]&gt;=0.5*[2]!Table3[[#This Row],[CLM $ Collected ]]),"YES",IF([2]!Table3[[#This Row],[Incentive Disbursements]]&lt;=1, "N/A", "NO"))</f>
        <v>YES</v>
      </c>
      <c r="I345" s="166" t="str">
        <f t="shared" si="17"/>
        <v>N/A</v>
      </c>
      <c r="J345" s="168">
        <v>0</v>
      </c>
      <c r="K345" s="169">
        <f>[2]!Table3[[#This Row],[CLM $ Collected ]]/'[2]1.) CLM Reference'!$B$4</f>
        <v>0</v>
      </c>
      <c r="L345" s="170">
        <v>481.11</v>
      </c>
      <c r="M345" s="169">
        <f>[2]!Table3[[#This Row],[Incentive Disbursements]]/'[2]1.) CLM Reference'!$B$5</f>
        <v>2.8635815992432975E-5</v>
      </c>
      <c r="N345" s="169" t="str">
        <f t="shared" si="15"/>
        <v>N/A</v>
      </c>
      <c r="O345" s="168">
        <v>0</v>
      </c>
      <c r="P345" s="171">
        <f>[2]!Table3[[#This Row],[CLM $ Collected ]]/'[2]1.) CLM Reference'!$B$4</f>
        <v>0</v>
      </c>
      <c r="Q345" s="170">
        <v>0</v>
      </c>
      <c r="R345" s="172">
        <f>[2]!Table3[[#This Row],[Incentive Disbursements]]/'[2]1.) CLM Reference'!$B$5</f>
        <v>2.8635815992432975E-5</v>
      </c>
      <c r="S345" t="str">
        <f t="shared" si="16"/>
        <v>N/A</v>
      </c>
    </row>
    <row r="346" spans="1:19" ht="15.75" thickBot="1" x14ac:dyDescent="0.3">
      <c r="A346" s="163" t="s">
        <v>2165</v>
      </c>
      <c r="B346" s="16" t="s">
        <v>2120</v>
      </c>
      <c r="C346" s="164" t="s">
        <v>1774</v>
      </c>
      <c r="D346" s="165">
        <f>[2]!Table3[[#This Row],[Residential CLM $ Collected]]+[2]!Table3[[#This Row],[C&amp;I CLM $ Collected]]</f>
        <v>149986.28679999991</v>
      </c>
      <c r="E346" s="166">
        <f>[2]!Table3[[#This Row],[CLM $ Collected ]]/'[2]1.) CLM Reference'!$B$4</f>
        <v>5.1540594293584437E-3</v>
      </c>
      <c r="F346" s="167">
        <f>[2]!Table3[[#This Row],[Residential Incentive Disbursements]]+[2]!Table3[[#This Row],[C&amp;I Incentive Disbursements]]</f>
        <v>71909.149999999994</v>
      </c>
      <c r="G346" s="166">
        <f>[2]!Table3[[#This Row],[Incentive Disbursements]]/'[2]1.) CLM Reference'!$B$5</f>
        <v>4.2800548472745562E-3</v>
      </c>
      <c r="H346" s="166" t="str">
        <f>IF(([2]!Table3[[#This Row],[Incentive Disbursements]]&gt;=0.5*[2]!Table3[[#This Row],[CLM $ Collected ]]),"YES",IF([2]!Table3[[#This Row],[Incentive Disbursements]]&lt;=1, "N/A", "NO"))</f>
        <v>NO</v>
      </c>
      <c r="I346" s="166" t="str">
        <f t="shared" si="17"/>
        <v>NO</v>
      </c>
      <c r="J346" s="168">
        <v>81742.303499999907</v>
      </c>
      <c r="K346" s="169">
        <f>[2]!Table3[[#This Row],[CLM $ Collected ]]/'[2]1.) CLM Reference'!$B$4</f>
        <v>5.1540594293584437E-3</v>
      </c>
      <c r="L346" s="170">
        <v>33941.129999999997</v>
      </c>
      <c r="M346" s="169">
        <f>[2]!Table3[[#This Row],[Incentive Disbursements]]/'[2]1.) CLM Reference'!$B$5</f>
        <v>4.2800548472745562E-3</v>
      </c>
      <c r="N346" s="169" t="str">
        <f t="shared" si="15"/>
        <v>NO</v>
      </c>
      <c r="O346" s="168">
        <v>68243.983300000007</v>
      </c>
      <c r="P346" s="171">
        <f>[2]!Table3[[#This Row],[CLM $ Collected ]]/'[2]1.) CLM Reference'!$B$4</f>
        <v>5.1540594293584437E-3</v>
      </c>
      <c r="Q346" s="170">
        <v>37968.019999999997</v>
      </c>
      <c r="R346" s="172">
        <f>[2]!Table3[[#This Row],[Incentive Disbursements]]/'[2]1.) CLM Reference'!$B$5</f>
        <v>4.2800548472745562E-3</v>
      </c>
      <c r="S346" t="str">
        <f t="shared" si="16"/>
        <v>NO</v>
      </c>
    </row>
    <row r="347" spans="1:19" ht="15.75" thickBot="1" x14ac:dyDescent="0.3">
      <c r="A347" s="163" t="s">
        <v>2165</v>
      </c>
      <c r="B347" s="16" t="s">
        <v>2100</v>
      </c>
      <c r="C347" s="164" t="s">
        <v>1774</v>
      </c>
      <c r="D347" s="165">
        <f>[2]!Table3[[#This Row],[Residential CLM $ Collected]]+[2]!Table3[[#This Row],[C&amp;I CLM $ Collected]]</f>
        <v>896.29680000000008</v>
      </c>
      <c r="E347" s="166">
        <f>[2]!Table3[[#This Row],[CLM $ Collected ]]/'[2]1.) CLM Reference'!$B$4</f>
        <v>3.0799928927527809E-5</v>
      </c>
      <c r="F347" s="167">
        <f>[2]!Table3[[#This Row],[Residential Incentive Disbursements]]+[2]!Table3[[#This Row],[C&amp;I Incentive Disbursements]]</f>
        <v>0</v>
      </c>
      <c r="G347" s="166">
        <f>[2]!Table3[[#This Row],[Incentive Disbursements]]/'[2]1.) CLM Reference'!$B$5</f>
        <v>0</v>
      </c>
      <c r="H347" s="166" t="str">
        <f>IF(([2]!Table3[[#This Row],[Incentive Disbursements]]&gt;=0.5*[2]!Table3[[#This Row],[CLM $ Collected ]]),"YES",IF([2]!Table3[[#This Row],[Incentive Disbursements]]&lt;=1, "N/A", "NO"))</f>
        <v>N/A</v>
      </c>
      <c r="I347" s="166" t="str">
        <f t="shared" si="17"/>
        <v>NO</v>
      </c>
      <c r="J347" s="168">
        <v>565.22900000000004</v>
      </c>
      <c r="K347" s="169">
        <f>[2]!Table3[[#This Row],[CLM $ Collected ]]/'[2]1.) CLM Reference'!$B$4</f>
        <v>3.0799928927527809E-5</v>
      </c>
      <c r="L347" s="170">
        <v>0</v>
      </c>
      <c r="M347" s="169">
        <f>[2]!Table3[[#This Row],[Incentive Disbursements]]/'[2]1.) CLM Reference'!$B$5</f>
        <v>0</v>
      </c>
      <c r="N347" s="169" t="str">
        <f t="shared" si="15"/>
        <v>NO</v>
      </c>
      <c r="O347" s="168">
        <v>331.06779999999998</v>
      </c>
      <c r="P347" s="171">
        <f>[2]!Table3[[#This Row],[CLM $ Collected ]]/'[2]1.) CLM Reference'!$B$4</f>
        <v>3.0799928927527809E-5</v>
      </c>
      <c r="Q347" s="170">
        <v>0</v>
      </c>
      <c r="R347" s="172">
        <f>[2]!Table3[[#This Row],[Incentive Disbursements]]/'[2]1.) CLM Reference'!$B$5</f>
        <v>0</v>
      </c>
      <c r="S347" t="str">
        <f t="shared" si="16"/>
        <v>NO</v>
      </c>
    </row>
    <row r="348" spans="1:19" ht="15.75" thickBot="1" x14ac:dyDescent="0.3">
      <c r="A348" s="163" t="s">
        <v>2166</v>
      </c>
      <c r="B348" s="16" t="s">
        <v>2116</v>
      </c>
      <c r="C348" s="164" t="s">
        <v>1774</v>
      </c>
      <c r="D348" s="165">
        <f>[2]!Table3[[#This Row],[Residential CLM $ Collected]]+[2]!Table3[[#This Row],[C&amp;I CLM $ Collected]]</f>
        <v>82.199700000000007</v>
      </c>
      <c r="E348" s="166">
        <f>[2]!Table3[[#This Row],[CLM $ Collected ]]/'[2]1.) CLM Reference'!$B$4</f>
        <v>2.8246724944952472E-6</v>
      </c>
      <c r="F348" s="167">
        <f>[2]!Table3[[#This Row],[Residential Incentive Disbursements]]+[2]!Table3[[#This Row],[C&amp;I Incentive Disbursements]]</f>
        <v>0</v>
      </c>
      <c r="G348" s="166">
        <f>[2]!Table3[[#This Row],[Incentive Disbursements]]/'[2]1.) CLM Reference'!$B$5</f>
        <v>0</v>
      </c>
      <c r="H348" s="166" t="str">
        <f>IF(([2]!Table3[[#This Row],[Incentive Disbursements]]&gt;=0.5*[2]!Table3[[#This Row],[CLM $ Collected ]]),"YES",IF([2]!Table3[[#This Row],[Incentive Disbursements]]&lt;=1, "N/A", "NO"))</f>
        <v>N/A</v>
      </c>
      <c r="I348" s="166" t="str">
        <f t="shared" si="17"/>
        <v>N/A</v>
      </c>
      <c r="J348" s="168">
        <v>34.721600000000002</v>
      </c>
      <c r="K348" s="169">
        <f>[2]!Table3[[#This Row],[CLM $ Collected ]]/'[2]1.) CLM Reference'!$B$4</f>
        <v>2.8246724944952472E-6</v>
      </c>
      <c r="L348" s="170">
        <v>0</v>
      </c>
      <c r="M348" s="169">
        <f>[2]!Table3[[#This Row],[Incentive Disbursements]]/'[2]1.) CLM Reference'!$B$5</f>
        <v>0</v>
      </c>
      <c r="N348" s="169" t="str">
        <f t="shared" si="15"/>
        <v>N/A</v>
      </c>
      <c r="O348" s="168">
        <v>47.478099999999998</v>
      </c>
      <c r="P348" s="171">
        <f>[2]!Table3[[#This Row],[CLM $ Collected ]]/'[2]1.) CLM Reference'!$B$4</f>
        <v>2.8246724944952472E-6</v>
      </c>
      <c r="Q348" s="170">
        <v>0</v>
      </c>
      <c r="R348" s="172">
        <f>[2]!Table3[[#This Row],[Incentive Disbursements]]/'[2]1.) CLM Reference'!$B$5</f>
        <v>0</v>
      </c>
      <c r="S348" t="str">
        <f t="shared" si="16"/>
        <v>N/A</v>
      </c>
    </row>
    <row r="349" spans="1:19" ht="15.75" thickBot="1" x14ac:dyDescent="0.3">
      <c r="A349" s="163" t="s">
        <v>2166</v>
      </c>
      <c r="B349" s="16" t="s">
        <v>2084</v>
      </c>
      <c r="C349" s="164" t="s">
        <v>1774</v>
      </c>
      <c r="D349" s="165">
        <f>[2]!Table3[[#This Row],[Residential CLM $ Collected]]+[2]!Table3[[#This Row],[C&amp;I CLM $ Collected]]</f>
        <v>0.1389</v>
      </c>
      <c r="E349" s="166">
        <f>[2]!Table3[[#This Row],[CLM $ Collected ]]/'[2]1.) CLM Reference'!$B$4</f>
        <v>4.7730953943309985E-9</v>
      </c>
      <c r="F349" s="167">
        <f>[2]!Table3[[#This Row],[Residential Incentive Disbursements]]+[2]!Table3[[#This Row],[C&amp;I Incentive Disbursements]]</f>
        <v>0</v>
      </c>
      <c r="G349" s="166">
        <f>[2]!Table3[[#This Row],[Incentive Disbursements]]/'[2]1.) CLM Reference'!$B$5</f>
        <v>0</v>
      </c>
      <c r="H349" s="166" t="str">
        <f>IF(([2]!Table3[[#This Row],[Incentive Disbursements]]&gt;=0.5*[2]!Table3[[#This Row],[CLM $ Collected ]]),"YES",IF([2]!Table3[[#This Row],[Incentive Disbursements]]&lt;=1, "N/A", "NO"))</f>
        <v>N/A</v>
      </c>
      <c r="I349" s="166" t="str">
        <f t="shared" si="17"/>
        <v>N/A</v>
      </c>
      <c r="J349" s="168">
        <v>0.1389</v>
      </c>
      <c r="K349" s="169">
        <f>[2]!Table3[[#This Row],[CLM $ Collected ]]/'[2]1.) CLM Reference'!$B$4</f>
        <v>4.7730953943309985E-9</v>
      </c>
      <c r="L349" s="170">
        <v>0</v>
      </c>
      <c r="M349" s="169">
        <f>[2]!Table3[[#This Row],[Incentive Disbursements]]/'[2]1.) CLM Reference'!$B$5</f>
        <v>0</v>
      </c>
      <c r="N349" s="169" t="str">
        <f t="shared" si="15"/>
        <v>N/A</v>
      </c>
      <c r="O349" s="168">
        <v>0</v>
      </c>
      <c r="P349" s="171">
        <f>[2]!Table3[[#This Row],[CLM $ Collected ]]/'[2]1.) CLM Reference'!$B$4</f>
        <v>4.7730953943309985E-9</v>
      </c>
      <c r="Q349" s="170">
        <v>0</v>
      </c>
      <c r="R349" s="172">
        <f>[2]!Table3[[#This Row],[Incentive Disbursements]]/'[2]1.) CLM Reference'!$B$5</f>
        <v>0</v>
      </c>
      <c r="S349" t="str">
        <f t="shared" si="16"/>
        <v>N/A</v>
      </c>
    </row>
    <row r="350" spans="1:19" ht="15.75" thickBot="1" x14ac:dyDescent="0.3">
      <c r="A350" s="163" t="s">
        <v>2166</v>
      </c>
      <c r="B350" s="16" t="s">
        <v>2120</v>
      </c>
      <c r="C350" s="164" t="s">
        <v>1774</v>
      </c>
      <c r="D350" s="165">
        <f>[2]!Table3[[#This Row],[Residential CLM $ Collected]]+[2]!Table3[[#This Row],[C&amp;I CLM $ Collected]]</f>
        <v>179562.57229999988</v>
      </c>
      <c r="E350" s="166">
        <f>[2]!Table3[[#This Row],[CLM $ Collected ]]/'[2]1.) CLM Reference'!$B$4</f>
        <v>6.1704052328247407E-3</v>
      </c>
      <c r="F350" s="167">
        <f>[2]!Table3[[#This Row],[Residential Incentive Disbursements]]+[2]!Table3[[#This Row],[C&amp;I Incentive Disbursements]]</f>
        <v>72155.41</v>
      </c>
      <c r="G350" s="166">
        <f>[2]!Table3[[#This Row],[Incentive Disbursements]]/'[2]1.) CLM Reference'!$B$5</f>
        <v>4.294712318635153E-3</v>
      </c>
      <c r="H350" s="166" t="str">
        <f>IF(([2]!Table3[[#This Row],[Incentive Disbursements]]&gt;=0.5*[2]!Table3[[#This Row],[CLM $ Collected ]]),"YES",IF([2]!Table3[[#This Row],[Incentive Disbursements]]&lt;=1, "N/A", "NO"))</f>
        <v>NO</v>
      </c>
      <c r="I350" s="166" t="str">
        <f t="shared" si="17"/>
        <v>NO</v>
      </c>
      <c r="J350" s="168">
        <v>87141.806999999899</v>
      </c>
      <c r="K350" s="169">
        <f>[2]!Table3[[#This Row],[CLM $ Collected ]]/'[2]1.) CLM Reference'!$B$4</f>
        <v>6.1704052328247407E-3</v>
      </c>
      <c r="L350" s="170">
        <v>38271.480000000003</v>
      </c>
      <c r="M350" s="169">
        <f>[2]!Table3[[#This Row],[Incentive Disbursements]]/'[2]1.) CLM Reference'!$B$5</f>
        <v>4.294712318635153E-3</v>
      </c>
      <c r="N350" s="169" t="str">
        <f t="shared" si="15"/>
        <v>NO</v>
      </c>
      <c r="O350" s="168">
        <v>92420.765299999999</v>
      </c>
      <c r="P350" s="171">
        <f>[2]!Table3[[#This Row],[CLM $ Collected ]]/'[2]1.) CLM Reference'!$B$4</f>
        <v>6.1704052328247407E-3</v>
      </c>
      <c r="Q350" s="170">
        <v>33883.93</v>
      </c>
      <c r="R350" s="172">
        <f>[2]!Table3[[#This Row],[Incentive Disbursements]]/'[2]1.) CLM Reference'!$B$5</f>
        <v>4.294712318635153E-3</v>
      </c>
      <c r="S350" t="str">
        <f t="shared" si="16"/>
        <v>NO</v>
      </c>
    </row>
    <row r="351" spans="1:19" ht="15.75" thickBot="1" x14ac:dyDescent="0.3">
      <c r="A351" s="163" t="s">
        <v>2166</v>
      </c>
      <c r="B351" s="16" t="s">
        <v>2100</v>
      </c>
      <c r="C351" s="164" t="s">
        <v>1774</v>
      </c>
      <c r="D351" s="165">
        <f>[2]!Table3[[#This Row],[Residential CLM $ Collected]]+[2]!Table3[[#This Row],[C&amp;I CLM $ Collected]]</f>
        <v>789.17419999999993</v>
      </c>
      <c r="E351" s="166">
        <f>[2]!Table3[[#This Row],[CLM $ Collected ]]/'[2]1.) CLM Reference'!$B$4</f>
        <v>2.711881741788949E-5</v>
      </c>
      <c r="F351" s="167">
        <f>[2]!Table3[[#This Row],[Residential Incentive Disbursements]]+[2]!Table3[[#This Row],[C&amp;I Incentive Disbursements]]</f>
        <v>0</v>
      </c>
      <c r="G351" s="166">
        <f>[2]!Table3[[#This Row],[Incentive Disbursements]]/'[2]1.) CLM Reference'!$B$5</f>
        <v>0</v>
      </c>
      <c r="H351" s="166" t="str">
        <f>IF(([2]!Table3[[#This Row],[Incentive Disbursements]]&gt;=0.5*[2]!Table3[[#This Row],[CLM $ Collected ]]),"YES",IF([2]!Table3[[#This Row],[Incentive Disbursements]]&lt;=1, "N/A", "NO"))</f>
        <v>N/A</v>
      </c>
      <c r="I351" s="166" t="str">
        <f t="shared" si="17"/>
        <v>NO</v>
      </c>
      <c r="J351" s="168">
        <v>764.91129999999998</v>
      </c>
      <c r="K351" s="169">
        <f>[2]!Table3[[#This Row],[CLM $ Collected ]]/'[2]1.) CLM Reference'!$B$4</f>
        <v>2.711881741788949E-5</v>
      </c>
      <c r="L351" s="170">
        <v>0</v>
      </c>
      <c r="M351" s="169">
        <f>[2]!Table3[[#This Row],[Incentive Disbursements]]/'[2]1.) CLM Reference'!$B$5</f>
        <v>0</v>
      </c>
      <c r="N351" s="169" t="str">
        <f t="shared" si="15"/>
        <v>NO</v>
      </c>
      <c r="O351" s="168">
        <v>24.262899999999998</v>
      </c>
      <c r="P351" s="171">
        <f>[2]!Table3[[#This Row],[CLM $ Collected ]]/'[2]1.) CLM Reference'!$B$4</f>
        <v>2.711881741788949E-5</v>
      </c>
      <c r="Q351" s="170">
        <v>0</v>
      </c>
      <c r="R351" s="172">
        <f>[2]!Table3[[#This Row],[Incentive Disbursements]]/'[2]1.) CLM Reference'!$B$5</f>
        <v>0</v>
      </c>
      <c r="S351" t="str">
        <f t="shared" si="16"/>
        <v>NO</v>
      </c>
    </row>
    <row r="352" spans="1:19" ht="15.75" thickBot="1" x14ac:dyDescent="0.3">
      <c r="A352" s="163" t="s">
        <v>2167</v>
      </c>
      <c r="B352" s="16" t="s">
        <v>2116</v>
      </c>
      <c r="C352" s="164" t="s">
        <v>1774</v>
      </c>
      <c r="D352" s="165">
        <f>[2]!Table3[[#This Row],[Residential CLM $ Collected]]+[2]!Table3[[#This Row],[C&amp;I CLM $ Collected]]</f>
        <v>442.22449999999998</v>
      </c>
      <c r="E352" s="166">
        <f>[2]!Table3[[#This Row],[CLM $ Collected ]]/'[2]1.) CLM Reference'!$B$4</f>
        <v>1.519639830245017E-5</v>
      </c>
      <c r="F352" s="167">
        <f>[2]!Table3[[#This Row],[Residential Incentive Disbursements]]+[2]!Table3[[#This Row],[C&amp;I Incentive Disbursements]]</f>
        <v>0</v>
      </c>
      <c r="G352" s="166">
        <f>[2]!Table3[[#This Row],[Incentive Disbursements]]/'[2]1.) CLM Reference'!$B$5</f>
        <v>0</v>
      </c>
      <c r="H352" s="166" t="str">
        <f>IF(([2]!Table3[[#This Row],[Incentive Disbursements]]&gt;=0.5*[2]!Table3[[#This Row],[CLM $ Collected ]]),"YES",IF([2]!Table3[[#This Row],[Incentive Disbursements]]&lt;=1, "N/A", "NO"))</f>
        <v>N/A</v>
      </c>
      <c r="I352" s="166" t="str">
        <f t="shared" si="17"/>
        <v>NO</v>
      </c>
      <c r="J352" s="168">
        <v>442.22449999999998</v>
      </c>
      <c r="K352" s="169">
        <f>[2]!Table3[[#This Row],[CLM $ Collected ]]/'[2]1.) CLM Reference'!$B$4</f>
        <v>1.519639830245017E-5</v>
      </c>
      <c r="L352" s="170">
        <v>0</v>
      </c>
      <c r="M352" s="169">
        <f>[2]!Table3[[#This Row],[Incentive Disbursements]]/'[2]1.) CLM Reference'!$B$5</f>
        <v>0</v>
      </c>
      <c r="N352" s="169" t="str">
        <f t="shared" si="15"/>
        <v>NO</v>
      </c>
      <c r="O352" s="168">
        <v>0</v>
      </c>
      <c r="P352" s="171">
        <f>[2]!Table3[[#This Row],[CLM $ Collected ]]/'[2]1.) CLM Reference'!$B$4</f>
        <v>1.519639830245017E-5</v>
      </c>
      <c r="Q352" s="170">
        <v>0</v>
      </c>
      <c r="R352" s="172">
        <f>[2]!Table3[[#This Row],[Incentive Disbursements]]/'[2]1.) CLM Reference'!$B$5</f>
        <v>0</v>
      </c>
      <c r="S352" t="str">
        <f t="shared" si="16"/>
        <v>NO</v>
      </c>
    </row>
    <row r="353" spans="1:19" ht="15.75" thickBot="1" x14ac:dyDescent="0.3">
      <c r="A353" s="163" t="s">
        <v>2167</v>
      </c>
      <c r="B353" s="16" t="s">
        <v>2084</v>
      </c>
      <c r="C353" s="164" t="s">
        <v>1774</v>
      </c>
      <c r="D353" s="165">
        <f>[2]!Table3[[#This Row],[Residential CLM $ Collected]]+[2]!Table3[[#This Row],[C&amp;I CLM $ Collected]]</f>
        <v>19.053799999999999</v>
      </c>
      <c r="E353" s="166">
        <f>[2]!Table3[[#This Row],[CLM $ Collected ]]/'[2]1.) CLM Reference'!$B$4</f>
        <v>6.5475597569837277E-7</v>
      </c>
      <c r="F353" s="167">
        <f>[2]!Table3[[#This Row],[Residential Incentive Disbursements]]+[2]!Table3[[#This Row],[C&amp;I Incentive Disbursements]]</f>
        <v>0</v>
      </c>
      <c r="G353" s="166">
        <f>[2]!Table3[[#This Row],[Incentive Disbursements]]/'[2]1.) CLM Reference'!$B$5</f>
        <v>0</v>
      </c>
      <c r="H353" s="166" t="str">
        <f>IF(([2]!Table3[[#This Row],[Incentive Disbursements]]&gt;=0.5*[2]!Table3[[#This Row],[CLM $ Collected ]]),"YES",IF([2]!Table3[[#This Row],[Incentive Disbursements]]&lt;=1, "N/A", "NO"))</f>
        <v>N/A</v>
      </c>
      <c r="I353" s="166" t="str">
        <f t="shared" si="17"/>
        <v>N/A</v>
      </c>
      <c r="J353" s="168">
        <v>19.053799999999999</v>
      </c>
      <c r="K353" s="169">
        <f>[2]!Table3[[#This Row],[CLM $ Collected ]]/'[2]1.) CLM Reference'!$B$4</f>
        <v>6.5475597569837277E-7</v>
      </c>
      <c r="L353" s="170">
        <v>0</v>
      </c>
      <c r="M353" s="169">
        <f>[2]!Table3[[#This Row],[Incentive Disbursements]]/'[2]1.) CLM Reference'!$B$5</f>
        <v>0</v>
      </c>
      <c r="N353" s="169" t="str">
        <f t="shared" si="15"/>
        <v>N/A</v>
      </c>
      <c r="O353" s="168">
        <v>0</v>
      </c>
      <c r="P353" s="171">
        <f>[2]!Table3[[#This Row],[CLM $ Collected ]]/'[2]1.) CLM Reference'!$B$4</f>
        <v>6.5475597569837277E-7</v>
      </c>
      <c r="Q353" s="170">
        <v>0</v>
      </c>
      <c r="R353" s="172">
        <f>[2]!Table3[[#This Row],[Incentive Disbursements]]/'[2]1.) CLM Reference'!$B$5</f>
        <v>0</v>
      </c>
      <c r="S353" t="str">
        <f t="shared" si="16"/>
        <v>N/A</v>
      </c>
    </row>
    <row r="354" spans="1:19" ht="15.75" thickBot="1" x14ac:dyDescent="0.3">
      <c r="A354" s="163" t="s">
        <v>2167</v>
      </c>
      <c r="B354" s="16" t="s">
        <v>2120</v>
      </c>
      <c r="C354" s="164" t="s">
        <v>1774</v>
      </c>
      <c r="D354" s="165">
        <f>[2]!Table3[[#This Row],[Residential CLM $ Collected]]+[2]!Table3[[#This Row],[C&amp;I CLM $ Collected]]</f>
        <v>198502.89509999999</v>
      </c>
      <c r="E354" s="166">
        <f>[2]!Table3[[#This Row],[CLM $ Collected ]]/'[2]1.) CLM Reference'!$B$4</f>
        <v>6.8212617304764531E-3</v>
      </c>
      <c r="F354" s="167">
        <f>[2]!Table3[[#This Row],[Residential Incentive Disbursements]]+[2]!Table3[[#This Row],[C&amp;I Incentive Disbursements]]</f>
        <v>76697.72</v>
      </c>
      <c r="G354" s="166">
        <f>[2]!Table3[[#This Row],[Incentive Disbursements]]/'[2]1.) CLM Reference'!$B$5</f>
        <v>4.5650720146310541E-3</v>
      </c>
      <c r="H354" s="166" t="str">
        <f>IF(([2]!Table3[[#This Row],[Incentive Disbursements]]&gt;=0.5*[2]!Table3[[#This Row],[CLM $ Collected ]]),"YES",IF([2]!Table3[[#This Row],[Incentive Disbursements]]&lt;=1, "N/A", "NO"))</f>
        <v>NO</v>
      </c>
      <c r="I354" s="166" t="str">
        <f t="shared" si="17"/>
        <v>NO</v>
      </c>
      <c r="J354" s="168">
        <v>148627.13149999999</v>
      </c>
      <c r="K354" s="169">
        <f>[2]!Table3[[#This Row],[CLM $ Collected ]]/'[2]1.) CLM Reference'!$B$4</f>
        <v>6.8212617304764531E-3</v>
      </c>
      <c r="L354" s="170">
        <v>68371.47</v>
      </c>
      <c r="M354" s="169">
        <f>[2]!Table3[[#This Row],[Incentive Disbursements]]/'[2]1.) CLM Reference'!$B$5</f>
        <v>4.5650720146310541E-3</v>
      </c>
      <c r="N354" s="169" t="str">
        <f t="shared" si="15"/>
        <v>NO</v>
      </c>
      <c r="O354" s="168">
        <v>49875.763599999998</v>
      </c>
      <c r="P354" s="171">
        <f>[2]!Table3[[#This Row],[CLM $ Collected ]]/'[2]1.) CLM Reference'!$B$4</f>
        <v>6.8212617304764531E-3</v>
      </c>
      <c r="Q354" s="170">
        <v>8326.25</v>
      </c>
      <c r="R354" s="172">
        <f>[2]!Table3[[#This Row],[Incentive Disbursements]]/'[2]1.) CLM Reference'!$B$5</f>
        <v>4.5650720146310541E-3</v>
      </c>
      <c r="S354" t="str">
        <f t="shared" si="16"/>
        <v>NO</v>
      </c>
    </row>
    <row r="355" spans="1:19" ht="15.75" thickBot="1" x14ac:dyDescent="0.3">
      <c r="A355" s="163" t="s">
        <v>2168</v>
      </c>
      <c r="B355" s="16" t="s">
        <v>2116</v>
      </c>
      <c r="C355" s="164" t="s">
        <v>1774</v>
      </c>
      <c r="D355" s="165">
        <f>[2]!Table3[[#This Row],[Residential CLM $ Collected]]+[2]!Table3[[#This Row],[C&amp;I CLM $ Collected]]</f>
        <v>142873.6575</v>
      </c>
      <c r="E355" s="166">
        <f>[2]!Table3[[#This Row],[CLM $ Collected ]]/'[2]1.) CLM Reference'!$B$4</f>
        <v>4.909644323862308E-3</v>
      </c>
      <c r="F355" s="167">
        <f>[2]!Table3[[#This Row],[Residential Incentive Disbursements]]+[2]!Table3[[#This Row],[C&amp;I Incentive Disbursements]]</f>
        <v>0</v>
      </c>
      <c r="G355" s="166">
        <f>[2]!Table3[[#This Row],[Incentive Disbursements]]/'[2]1.) CLM Reference'!$B$5</f>
        <v>0</v>
      </c>
      <c r="H355" s="166" t="str">
        <f>IF(([2]!Table3[[#This Row],[Incentive Disbursements]]&gt;=0.5*[2]!Table3[[#This Row],[CLM $ Collected ]]),"YES",IF([2]!Table3[[#This Row],[Incentive Disbursements]]&lt;=1, "N/A", "NO"))</f>
        <v>N/A</v>
      </c>
      <c r="I355" s="166" t="str">
        <f t="shared" si="17"/>
        <v>NO</v>
      </c>
      <c r="J355" s="168">
        <v>115517.04399999999</v>
      </c>
      <c r="K355" s="169">
        <f>[2]!Table3[[#This Row],[CLM $ Collected ]]/'[2]1.) CLM Reference'!$B$4</f>
        <v>4.909644323862308E-3</v>
      </c>
      <c r="L355" s="170">
        <v>0</v>
      </c>
      <c r="M355" s="169">
        <f>[2]!Table3[[#This Row],[Incentive Disbursements]]/'[2]1.) CLM Reference'!$B$5</f>
        <v>0</v>
      </c>
      <c r="N355" s="169" t="str">
        <f t="shared" si="15"/>
        <v>NO</v>
      </c>
      <c r="O355" s="168">
        <v>27356.613499999999</v>
      </c>
      <c r="P355" s="171">
        <f>[2]!Table3[[#This Row],[CLM $ Collected ]]/'[2]1.) CLM Reference'!$B$4</f>
        <v>4.909644323862308E-3</v>
      </c>
      <c r="Q355" s="170">
        <v>0</v>
      </c>
      <c r="R355" s="172">
        <f>[2]!Table3[[#This Row],[Incentive Disbursements]]/'[2]1.) CLM Reference'!$B$5</f>
        <v>0</v>
      </c>
      <c r="S355" t="str">
        <f t="shared" si="16"/>
        <v>NO</v>
      </c>
    </row>
    <row r="356" spans="1:19" ht="15.75" thickBot="1" x14ac:dyDescent="0.3">
      <c r="A356" s="163" t="s">
        <v>2168</v>
      </c>
      <c r="B356" s="16" t="s">
        <v>2092</v>
      </c>
      <c r="C356" s="164" t="s">
        <v>1774</v>
      </c>
      <c r="D356" s="165">
        <f>[2]!Table3[[#This Row],[Residential CLM $ Collected]]+[2]!Table3[[#This Row],[C&amp;I CLM $ Collected]]</f>
        <v>0</v>
      </c>
      <c r="E356" s="166">
        <f>[2]!Table3[[#This Row],[CLM $ Collected ]]/'[2]1.) CLM Reference'!$B$4</f>
        <v>0</v>
      </c>
      <c r="F356" s="167">
        <f>[2]!Table3[[#This Row],[Residential Incentive Disbursements]]+[2]!Table3[[#This Row],[C&amp;I Incentive Disbursements]]</f>
        <v>31919.03</v>
      </c>
      <c r="G356" s="166">
        <f>[2]!Table3[[#This Row],[Incentive Disbursements]]/'[2]1.) CLM Reference'!$B$5</f>
        <v>1.8998305371681068E-3</v>
      </c>
      <c r="H356" s="166" t="str">
        <f>IF(([2]!Table3[[#This Row],[Incentive Disbursements]]&gt;=0.5*[2]!Table3[[#This Row],[CLM $ Collected ]]),"YES",IF([2]!Table3[[#This Row],[Incentive Disbursements]]&lt;=1, "N/A", "NO"))</f>
        <v>YES</v>
      </c>
      <c r="I356" s="166" t="str">
        <f t="shared" si="17"/>
        <v>N/A</v>
      </c>
      <c r="J356" s="168">
        <v>0</v>
      </c>
      <c r="K356" s="169">
        <f>[2]!Table3[[#This Row],[CLM $ Collected ]]/'[2]1.) CLM Reference'!$B$4</f>
        <v>0</v>
      </c>
      <c r="L356" s="170">
        <v>23509.03</v>
      </c>
      <c r="M356" s="169">
        <f>[2]!Table3[[#This Row],[Incentive Disbursements]]/'[2]1.) CLM Reference'!$B$5</f>
        <v>1.8998305371681068E-3</v>
      </c>
      <c r="N356" s="169" t="str">
        <f t="shared" si="15"/>
        <v>N/A</v>
      </c>
      <c r="O356" s="168">
        <v>0</v>
      </c>
      <c r="P356" s="171">
        <f>[2]!Table3[[#This Row],[CLM $ Collected ]]/'[2]1.) CLM Reference'!$B$4</f>
        <v>0</v>
      </c>
      <c r="Q356" s="170">
        <v>8410</v>
      </c>
      <c r="R356" s="172">
        <f>[2]!Table3[[#This Row],[Incentive Disbursements]]/'[2]1.) CLM Reference'!$B$5</f>
        <v>1.8998305371681068E-3</v>
      </c>
      <c r="S356" t="str">
        <f t="shared" si="16"/>
        <v>N/A</v>
      </c>
    </row>
    <row r="357" spans="1:19" ht="15.75" thickBot="1" x14ac:dyDescent="0.3">
      <c r="A357" s="163" t="s">
        <v>2168</v>
      </c>
      <c r="B357" s="16" t="s">
        <v>2084</v>
      </c>
      <c r="C357" s="164" t="s">
        <v>1774</v>
      </c>
      <c r="D357" s="165">
        <f>[2]!Table3[[#This Row],[Residential CLM $ Collected]]+[2]!Table3[[#This Row],[C&amp;I CLM $ Collected]]</f>
        <v>41.904400000000003</v>
      </c>
      <c r="E357" s="166">
        <f>[2]!Table3[[#This Row],[CLM $ Collected ]]/'[2]1.) CLM Reference'!$B$4</f>
        <v>1.4399834315493442E-6</v>
      </c>
      <c r="F357" s="167">
        <f>[2]!Table3[[#This Row],[Residential Incentive Disbursements]]+[2]!Table3[[#This Row],[C&amp;I Incentive Disbursements]]</f>
        <v>0</v>
      </c>
      <c r="G357" s="166">
        <f>[2]!Table3[[#This Row],[Incentive Disbursements]]/'[2]1.) CLM Reference'!$B$5</f>
        <v>0</v>
      </c>
      <c r="H357" s="166" t="str">
        <f>IF(([2]!Table3[[#This Row],[Incentive Disbursements]]&gt;=0.5*[2]!Table3[[#This Row],[CLM $ Collected ]]),"YES",IF([2]!Table3[[#This Row],[Incentive Disbursements]]&lt;=1, "N/A", "NO"))</f>
        <v>N/A</v>
      </c>
      <c r="I357" s="166" t="str">
        <f t="shared" si="17"/>
        <v>N/A</v>
      </c>
      <c r="J357" s="168">
        <v>0</v>
      </c>
      <c r="K357" s="169">
        <f>[2]!Table3[[#This Row],[CLM $ Collected ]]/'[2]1.) CLM Reference'!$B$4</f>
        <v>1.4399834315493442E-6</v>
      </c>
      <c r="L357" s="170">
        <v>0</v>
      </c>
      <c r="M357" s="169">
        <f>[2]!Table3[[#This Row],[Incentive Disbursements]]/'[2]1.) CLM Reference'!$B$5</f>
        <v>0</v>
      </c>
      <c r="N357" s="169" t="str">
        <f t="shared" si="15"/>
        <v>N/A</v>
      </c>
      <c r="O357" s="168">
        <v>41.904400000000003</v>
      </c>
      <c r="P357" s="171">
        <f>[2]!Table3[[#This Row],[CLM $ Collected ]]/'[2]1.) CLM Reference'!$B$4</f>
        <v>1.4399834315493442E-6</v>
      </c>
      <c r="Q357" s="170">
        <v>0</v>
      </c>
      <c r="R357" s="172">
        <f>[2]!Table3[[#This Row],[Incentive Disbursements]]/'[2]1.) CLM Reference'!$B$5</f>
        <v>0</v>
      </c>
      <c r="S357" t="str">
        <f t="shared" si="16"/>
        <v>N/A</v>
      </c>
    </row>
    <row r="358" spans="1:19" ht="15.75" thickBot="1" x14ac:dyDescent="0.3">
      <c r="A358" s="163" t="s">
        <v>2168</v>
      </c>
      <c r="B358" s="16" t="s">
        <v>2120</v>
      </c>
      <c r="C358" s="164" t="s">
        <v>1774</v>
      </c>
      <c r="D358" s="165">
        <f>[2]!Table3[[#This Row],[Residential CLM $ Collected]]+[2]!Table3[[#This Row],[C&amp;I CLM $ Collected]]</f>
        <v>54.371499999999997</v>
      </c>
      <c r="E358" s="166">
        <f>[2]!Table3[[#This Row],[CLM $ Collected ]]/'[2]1.) CLM Reference'!$B$4</f>
        <v>1.8683970931092E-6</v>
      </c>
      <c r="F358" s="167">
        <f>[2]!Table3[[#This Row],[Residential Incentive Disbursements]]+[2]!Table3[[#This Row],[C&amp;I Incentive Disbursements]]</f>
        <v>0</v>
      </c>
      <c r="G358" s="166">
        <f>[2]!Table3[[#This Row],[Incentive Disbursements]]/'[2]1.) CLM Reference'!$B$5</f>
        <v>0</v>
      </c>
      <c r="H358" s="166" t="str">
        <f>IF(([2]!Table3[[#This Row],[Incentive Disbursements]]&gt;=0.5*[2]!Table3[[#This Row],[CLM $ Collected ]]),"YES",IF([2]!Table3[[#This Row],[Incentive Disbursements]]&lt;=1, "N/A", "NO"))</f>
        <v>N/A</v>
      </c>
      <c r="I358" s="166" t="str">
        <f t="shared" si="17"/>
        <v>N/A</v>
      </c>
      <c r="J358" s="168">
        <v>54.371499999999997</v>
      </c>
      <c r="K358" s="169">
        <f>[2]!Table3[[#This Row],[CLM $ Collected ]]/'[2]1.) CLM Reference'!$B$4</f>
        <v>1.8683970931092E-6</v>
      </c>
      <c r="L358" s="170">
        <v>0</v>
      </c>
      <c r="M358" s="169">
        <f>[2]!Table3[[#This Row],[Incentive Disbursements]]/'[2]1.) CLM Reference'!$B$5</f>
        <v>0</v>
      </c>
      <c r="N358" s="169" t="str">
        <f t="shared" si="15"/>
        <v>N/A</v>
      </c>
      <c r="O358" s="168">
        <v>0</v>
      </c>
      <c r="P358" s="171">
        <f>[2]!Table3[[#This Row],[CLM $ Collected ]]/'[2]1.) CLM Reference'!$B$4</f>
        <v>1.8683970931092E-6</v>
      </c>
      <c r="Q358" s="170">
        <v>0</v>
      </c>
      <c r="R358" s="172">
        <f>[2]!Table3[[#This Row],[Incentive Disbursements]]/'[2]1.) CLM Reference'!$B$5</f>
        <v>0</v>
      </c>
      <c r="S358" t="str">
        <f t="shared" si="16"/>
        <v>N/A</v>
      </c>
    </row>
    <row r="359" spans="1:19" ht="15.75" thickBot="1" x14ac:dyDescent="0.3">
      <c r="A359" s="163" t="s">
        <v>2168</v>
      </c>
      <c r="B359" s="16" t="s">
        <v>2100</v>
      </c>
      <c r="C359" s="164" t="s">
        <v>1774</v>
      </c>
      <c r="D359" s="165">
        <f>[2]!Table3[[#This Row],[Residential CLM $ Collected]]+[2]!Table3[[#This Row],[C&amp;I CLM $ Collected]]</f>
        <v>264.08440000000002</v>
      </c>
      <c r="E359" s="166">
        <f>[2]!Table3[[#This Row],[CLM $ Collected ]]/'[2]1.) CLM Reference'!$B$4</f>
        <v>9.0748742502135723E-6</v>
      </c>
      <c r="F359" s="167">
        <f>[2]!Table3[[#This Row],[Residential Incentive Disbursements]]+[2]!Table3[[#This Row],[C&amp;I Incentive Disbursements]]</f>
        <v>0</v>
      </c>
      <c r="G359" s="166">
        <f>[2]!Table3[[#This Row],[Incentive Disbursements]]/'[2]1.) CLM Reference'!$B$5</f>
        <v>0</v>
      </c>
      <c r="H359" s="166" t="str">
        <f>IF(([2]!Table3[[#This Row],[Incentive Disbursements]]&gt;=0.5*[2]!Table3[[#This Row],[CLM $ Collected ]]),"YES",IF([2]!Table3[[#This Row],[Incentive Disbursements]]&lt;=1, "N/A", "NO"))</f>
        <v>N/A</v>
      </c>
      <c r="I359" s="166" t="str">
        <f t="shared" si="17"/>
        <v>NO</v>
      </c>
      <c r="J359" s="168">
        <v>264.08440000000002</v>
      </c>
      <c r="K359" s="169">
        <f>[2]!Table3[[#This Row],[CLM $ Collected ]]/'[2]1.) CLM Reference'!$B$4</f>
        <v>9.0748742502135723E-6</v>
      </c>
      <c r="L359" s="170">
        <v>0</v>
      </c>
      <c r="M359" s="169">
        <f>[2]!Table3[[#This Row],[Incentive Disbursements]]/'[2]1.) CLM Reference'!$B$5</f>
        <v>0</v>
      </c>
      <c r="N359" s="169" t="str">
        <f t="shared" si="15"/>
        <v>NO</v>
      </c>
      <c r="O359" s="168">
        <v>0</v>
      </c>
      <c r="P359" s="171">
        <f>[2]!Table3[[#This Row],[CLM $ Collected ]]/'[2]1.) CLM Reference'!$B$4</f>
        <v>9.0748742502135723E-6</v>
      </c>
      <c r="Q359" s="170">
        <v>0</v>
      </c>
      <c r="R359" s="172">
        <f>[2]!Table3[[#This Row],[Incentive Disbursements]]/'[2]1.) CLM Reference'!$B$5</f>
        <v>0</v>
      </c>
      <c r="S359" t="str">
        <f t="shared" si="16"/>
        <v>NO</v>
      </c>
    </row>
    <row r="360" spans="1:19" ht="15.75" thickBot="1" x14ac:dyDescent="0.3">
      <c r="A360" s="163" t="s">
        <v>2169</v>
      </c>
      <c r="B360" s="16" t="s">
        <v>2116</v>
      </c>
      <c r="C360" s="164" t="s">
        <v>1774</v>
      </c>
      <c r="D360" s="165">
        <f>[2]!Table3[[#This Row],[Residential CLM $ Collected]]+[2]!Table3[[#This Row],[C&amp;I CLM $ Collected]]</f>
        <v>143926.6531999998</v>
      </c>
      <c r="E360" s="166">
        <f>[2]!Table3[[#This Row],[CLM $ Collected ]]/'[2]1.) CLM Reference'!$B$4</f>
        <v>4.945828981356328E-3</v>
      </c>
      <c r="F360" s="167">
        <f>[2]!Table3[[#This Row],[Residential Incentive Disbursements]]+[2]!Table3[[#This Row],[C&amp;I Incentive Disbursements]]</f>
        <v>0</v>
      </c>
      <c r="G360" s="166">
        <f>[2]!Table3[[#This Row],[Incentive Disbursements]]/'[2]1.) CLM Reference'!$B$5</f>
        <v>0</v>
      </c>
      <c r="H360" s="166" t="str">
        <f>IF(([2]!Table3[[#This Row],[Incentive Disbursements]]&gt;=0.5*[2]!Table3[[#This Row],[CLM $ Collected ]]),"YES",IF([2]!Table3[[#This Row],[Incentive Disbursements]]&lt;=1, "N/A", "NO"))</f>
        <v>N/A</v>
      </c>
      <c r="I360" s="166" t="str">
        <f t="shared" si="17"/>
        <v>NO</v>
      </c>
      <c r="J360" s="168">
        <v>93038.672899999801</v>
      </c>
      <c r="K360" s="169">
        <f>[2]!Table3[[#This Row],[CLM $ Collected ]]/'[2]1.) CLM Reference'!$B$4</f>
        <v>4.945828981356328E-3</v>
      </c>
      <c r="L360" s="170">
        <v>0</v>
      </c>
      <c r="M360" s="169">
        <f>[2]!Table3[[#This Row],[Incentive Disbursements]]/'[2]1.) CLM Reference'!$B$5</f>
        <v>0</v>
      </c>
      <c r="N360" s="169" t="str">
        <f t="shared" si="15"/>
        <v>NO</v>
      </c>
      <c r="O360" s="168">
        <v>50887.980300000003</v>
      </c>
      <c r="P360" s="171">
        <f>[2]!Table3[[#This Row],[CLM $ Collected ]]/'[2]1.) CLM Reference'!$B$4</f>
        <v>4.945828981356328E-3</v>
      </c>
      <c r="Q360" s="170">
        <v>0</v>
      </c>
      <c r="R360" s="172">
        <f>[2]!Table3[[#This Row],[Incentive Disbursements]]/'[2]1.) CLM Reference'!$B$5</f>
        <v>0</v>
      </c>
      <c r="S360" t="str">
        <f t="shared" si="16"/>
        <v>NO</v>
      </c>
    </row>
    <row r="361" spans="1:19" ht="15.75" thickBot="1" x14ac:dyDescent="0.3">
      <c r="A361" s="173" t="s">
        <v>2169</v>
      </c>
      <c r="B361" s="174" t="s">
        <v>2092</v>
      </c>
      <c r="C361" s="175" t="s">
        <v>1774</v>
      </c>
      <c r="D361" s="165">
        <f>[2]!Table3[[#This Row],[Residential CLM $ Collected]]+[2]!Table3[[#This Row],[C&amp;I CLM $ Collected]]</f>
        <v>0</v>
      </c>
      <c r="E361" s="166">
        <f>[2]!Table3[[#This Row],[CLM $ Collected ]]/'[2]1.) CLM Reference'!$B$4</f>
        <v>0</v>
      </c>
      <c r="F361" s="167">
        <f>[2]!Table3[[#This Row],[Residential Incentive Disbursements]]+[2]!Table3[[#This Row],[C&amp;I Incentive Disbursements]]</f>
        <v>58804.58</v>
      </c>
      <c r="G361" s="166">
        <f>[2]!Table3[[#This Row],[Incentive Disbursements]]/'[2]1.) CLM Reference'!$B$5</f>
        <v>3.5000667880366325E-3</v>
      </c>
      <c r="H361" s="166" t="str">
        <f>IF(([2]!Table3[[#This Row],[Incentive Disbursements]]&gt;=0.5*[2]!Table3[[#This Row],[CLM $ Collected ]]),"YES",IF([2]!Table3[[#This Row],[Incentive Disbursements]]&lt;=1, "N/A", "NO"))</f>
        <v>YES</v>
      </c>
      <c r="I361" s="166" t="str">
        <f t="shared" si="17"/>
        <v>N/A</v>
      </c>
      <c r="J361" s="176">
        <v>0</v>
      </c>
      <c r="K361" s="177">
        <f>[2]!Table3[[#This Row],[CLM $ Collected ]]/'[2]1.) CLM Reference'!$B$4</f>
        <v>0</v>
      </c>
      <c r="L361" s="178">
        <v>39022.559999999998</v>
      </c>
      <c r="M361" s="177">
        <f>[2]!Table3[[#This Row],[Incentive Disbursements]]/'[2]1.) CLM Reference'!$B$5</f>
        <v>3.5000667880366325E-3</v>
      </c>
      <c r="N361" s="177" t="str">
        <f t="shared" si="15"/>
        <v>N/A</v>
      </c>
      <c r="O361" s="176">
        <v>0</v>
      </c>
      <c r="P361" s="179">
        <f>[2]!Table3[[#This Row],[CLM $ Collected ]]/'[2]1.) CLM Reference'!$B$4</f>
        <v>0</v>
      </c>
      <c r="Q361" s="178">
        <v>19782.02</v>
      </c>
      <c r="R361" s="180">
        <f>[2]!Table3[[#This Row],[Incentive Disbursements]]/'[2]1.) CLM Reference'!$B$5</f>
        <v>3.5000667880366325E-3</v>
      </c>
      <c r="S361" t="str">
        <f t="shared" si="16"/>
        <v>N/A</v>
      </c>
    </row>
    <row r="362" spans="1:19" ht="15.75" thickBot="1" x14ac:dyDescent="0.3">
      <c r="A362" s="173" t="s">
        <v>2169</v>
      </c>
      <c r="B362" s="174" t="s">
        <v>2084</v>
      </c>
      <c r="C362" s="175" t="s">
        <v>1774</v>
      </c>
      <c r="D362" s="165">
        <f>[2]!Table3[[#This Row],[Residential CLM $ Collected]]+[2]!Table3[[#This Row],[C&amp;I CLM $ Collected]]</f>
        <v>2792.2855</v>
      </c>
      <c r="E362" s="166">
        <f>[2]!Table3[[#This Row],[CLM $ Collected ]]/'[2]1.) CLM Reference'!$B$4</f>
        <v>9.5952808205235638E-5</v>
      </c>
      <c r="F362" s="167">
        <f>[2]!Table3[[#This Row],[Residential Incentive Disbursements]]+[2]!Table3[[#This Row],[C&amp;I Incentive Disbursements]]</f>
        <v>8.5</v>
      </c>
      <c r="G362" s="166">
        <f>[2]!Table3[[#This Row],[Incentive Disbursements]]/'[2]1.) CLM Reference'!$B$5</f>
        <v>5.059226287869308E-7</v>
      </c>
      <c r="H362" s="166" t="str">
        <f>IF(([2]!Table3[[#This Row],[Incentive Disbursements]]&gt;=0.5*[2]!Table3[[#This Row],[CLM $ Collected ]]),"YES",IF([2]!Table3[[#This Row],[Incentive Disbursements]]&lt;=1, "N/A", "NO"))</f>
        <v>NO</v>
      </c>
      <c r="I362" s="166" t="str">
        <f>IF(ROUND(E362,5)&lt;0.00001,"N/A",IF(ROUND(E362,5)&lt;=ROUND(G362,5),"YES","NO"))</f>
        <v>NO</v>
      </c>
      <c r="J362" s="176">
        <v>174.75399999999999</v>
      </c>
      <c r="K362" s="177">
        <f>[2]!Table3[[#This Row],[CLM $ Collected ]]/'[2]1.) CLM Reference'!$B$4</f>
        <v>9.5952808205235638E-5</v>
      </c>
      <c r="L362" s="178">
        <v>8.5</v>
      </c>
      <c r="M362" s="177">
        <f>[2]!Table3[[#This Row],[Incentive Disbursements]]/'[2]1.) CLM Reference'!$B$5</f>
        <v>5.059226287869308E-7</v>
      </c>
      <c r="N362" s="177" t="str">
        <f t="shared" si="15"/>
        <v>NO</v>
      </c>
      <c r="O362" s="176">
        <v>2617.5315000000001</v>
      </c>
      <c r="P362" s="179">
        <f>[2]!Table3[[#This Row],[CLM $ Collected ]]/'[2]1.) CLM Reference'!$B$4</f>
        <v>9.5952808205235638E-5</v>
      </c>
      <c r="Q362" s="178">
        <v>0</v>
      </c>
      <c r="R362" s="180">
        <f>[2]!Table3[[#This Row],[Incentive Disbursements]]/'[2]1.) CLM Reference'!$B$5</f>
        <v>5.059226287869308E-7</v>
      </c>
      <c r="S362" t="str">
        <f t="shared" si="16"/>
        <v>NO</v>
      </c>
    </row>
    <row r="363" spans="1:19" ht="15.75" thickBot="1" x14ac:dyDescent="0.3">
      <c r="A363" s="173" t="s">
        <v>2169</v>
      </c>
      <c r="B363" s="174" t="s">
        <v>2120</v>
      </c>
      <c r="C363" s="175" t="s">
        <v>1774</v>
      </c>
      <c r="D363" s="165">
        <f>[2]!Table3[[#This Row],[Residential CLM $ Collected]]+[2]!Table3[[#This Row],[C&amp;I CLM $ Collected]]</f>
        <v>312.34399999999999</v>
      </c>
      <c r="E363" s="166">
        <f>[2]!Table3[[#This Row],[CLM $ Collected ]]/'[2]1.) CLM Reference'!$B$4</f>
        <v>1.0733244836910881E-5</v>
      </c>
      <c r="F363" s="167">
        <f>[2]!Table3[[#This Row],[Residential Incentive Disbursements]]+[2]!Table3[[#This Row],[C&amp;I Incentive Disbursements]]</f>
        <v>0</v>
      </c>
      <c r="G363" s="166">
        <f>[2]!Table3[[#This Row],[Incentive Disbursements]]/'[2]1.) CLM Reference'!$B$5</f>
        <v>0</v>
      </c>
      <c r="H363" s="166" t="str">
        <f>IF(([2]!Table3[[#This Row],[Incentive Disbursements]]&gt;=0.5*[2]!Table3[[#This Row],[CLM $ Collected ]]),"YES",IF([2]!Table3[[#This Row],[Incentive Disbursements]]&lt;=1, "N/A", "NO"))</f>
        <v>N/A</v>
      </c>
      <c r="I363" s="166" t="str">
        <f t="shared" si="17"/>
        <v>NO</v>
      </c>
      <c r="J363" s="176">
        <v>137.0864</v>
      </c>
      <c r="K363" s="177">
        <f>[2]!Table3[[#This Row],[CLM $ Collected ]]/'[2]1.) CLM Reference'!$B$4</f>
        <v>1.0733244836910881E-5</v>
      </c>
      <c r="L363" s="178">
        <v>0</v>
      </c>
      <c r="M363" s="177">
        <f>[2]!Table3[[#This Row],[Incentive Disbursements]]/'[2]1.) CLM Reference'!$B$5</f>
        <v>0</v>
      </c>
      <c r="N363" s="177" t="str">
        <f t="shared" si="15"/>
        <v>NO</v>
      </c>
      <c r="O363" s="176">
        <v>175.2576</v>
      </c>
      <c r="P363" s="179">
        <f>[2]!Table3[[#This Row],[CLM $ Collected ]]/'[2]1.) CLM Reference'!$B$4</f>
        <v>1.0733244836910881E-5</v>
      </c>
      <c r="Q363" s="178">
        <v>0</v>
      </c>
      <c r="R363" s="180">
        <f>[2]!Table3[[#This Row],[Incentive Disbursements]]/'[2]1.) CLM Reference'!$B$5</f>
        <v>0</v>
      </c>
      <c r="S363" t="str">
        <f t="shared" si="16"/>
        <v>NO</v>
      </c>
    </row>
    <row r="364" spans="1:19" ht="15.75" thickBot="1" x14ac:dyDescent="0.3">
      <c r="A364" s="173" t="s">
        <v>2169</v>
      </c>
      <c r="B364" s="174" t="s">
        <v>2100</v>
      </c>
      <c r="C364" s="175" t="s">
        <v>1774</v>
      </c>
      <c r="D364" s="165">
        <f>[2]!Table3[[#This Row],[Residential CLM $ Collected]]+[2]!Table3[[#This Row],[C&amp;I CLM $ Collected]]</f>
        <v>991.60609999999997</v>
      </c>
      <c r="E364" s="166">
        <f>[2]!Table3[[#This Row],[CLM $ Collected ]]/'[2]1.) CLM Reference'!$B$4</f>
        <v>3.4075093656591246E-5</v>
      </c>
      <c r="F364" s="167">
        <f>[2]!Table3[[#This Row],[Residential Incentive Disbursements]]+[2]!Table3[[#This Row],[C&amp;I Incentive Disbursements]]</f>
        <v>0</v>
      </c>
      <c r="G364" s="166">
        <f>[2]!Table3[[#This Row],[Incentive Disbursements]]/'[2]1.) CLM Reference'!$B$5</f>
        <v>0</v>
      </c>
      <c r="H364" s="166" t="str">
        <f>IF(([2]!Table3[[#This Row],[Incentive Disbursements]]&gt;=0.5*[2]!Table3[[#This Row],[CLM $ Collected ]]),"YES",IF([2]!Table3[[#This Row],[Incentive Disbursements]]&lt;=1, "N/A", "NO"))</f>
        <v>N/A</v>
      </c>
      <c r="I364" s="166" t="str">
        <f t="shared" si="17"/>
        <v>NO</v>
      </c>
      <c r="J364" s="176">
        <v>94.562600000000003</v>
      </c>
      <c r="K364" s="177">
        <f>[2]!Table3[[#This Row],[CLM $ Collected ]]/'[2]1.) CLM Reference'!$B$4</f>
        <v>3.4075093656591246E-5</v>
      </c>
      <c r="L364" s="178">
        <v>0</v>
      </c>
      <c r="M364" s="177">
        <f>[2]!Table3[[#This Row],[Incentive Disbursements]]/'[2]1.) CLM Reference'!$B$5</f>
        <v>0</v>
      </c>
      <c r="N364" s="177" t="str">
        <f t="shared" si="15"/>
        <v>NO</v>
      </c>
      <c r="O364" s="176">
        <v>897.04349999999999</v>
      </c>
      <c r="P364" s="179">
        <f>[2]!Table3[[#This Row],[CLM $ Collected ]]/'[2]1.) CLM Reference'!$B$4</f>
        <v>3.4075093656591246E-5</v>
      </c>
      <c r="Q364" s="178">
        <v>0</v>
      </c>
      <c r="R364" s="180">
        <f>[2]!Table3[[#This Row],[Incentive Disbursements]]/'[2]1.) CLM Reference'!$B$5</f>
        <v>0</v>
      </c>
      <c r="S364" t="str">
        <f t="shared" si="16"/>
        <v>NO</v>
      </c>
    </row>
    <row r="365" spans="1:19" ht="15.75" thickBot="1" x14ac:dyDescent="0.3">
      <c r="A365" s="173" t="s">
        <v>2170</v>
      </c>
      <c r="B365" s="174" t="s">
        <v>2116</v>
      </c>
      <c r="C365" s="175" t="s">
        <v>1774</v>
      </c>
      <c r="D365" s="165">
        <f>[2]!Table3[[#This Row],[Residential CLM $ Collected]]+[2]!Table3[[#This Row],[C&amp;I CLM $ Collected]]</f>
        <v>61658.203399999999</v>
      </c>
      <c r="E365" s="166">
        <f>[2]!Table3[[#This Row],[CLM $ Collected ]]/'[2]1.) CLM Reference'!$B$4</f>
        <v>2.118794000513059E-3</v>
      </c>
      <c r="F365" s="167">
        <f>[2]!Table3[[#This Row],[Residential Incentive Disbursements]]+[2]!Table3[[#This Row],[C&amp;I Incentive Disbursements]]</f>
        <v>0</v>
      </c>
      <c r="G365" s="166">
        <f>[2]!Table3[[#This Row],[Incentive Disbursements]]/'[2]1.) CLM Reference'!$B$5</f>
        <v>0</v>
      </c>
      <c r="H365" s="166" t="str">
        <f>IF(([2]!Table3[[#This Row],[Incentive Disbursements]]&gt;=0.5*[2]!Table3[[#This Row],[CLM $ Collected ]]),"YES",IF([2]!Table3[[#This Row],[Incentive Disbursements]]&lt;=1, "N/A", "NO"))</f>
        <v>N/A</v>
      </c>
      <c r="I365" s="166" t="str">
        <f t="shared" si="17"/>
        <v>NO</v>
      </c>
      <c r="J365" s="176">
        <v>39263.134100000003</v>
      </c>
      <c r="K365" s="177">
        <f>[2]!Table3[[#This Row],[CLM $ Collected ]]/'[2]1.) CLM Reference'!$B$4</f>
        <v>2.118794000513059E-3</v>
      </c>
      <c r="L365" s="178">
        <v>0</v>
      </c>
      <c r="M365" s="177">
        <f>[2]!Table3[[#This Row],[Incentive Disbursements]]/'[2]1.) CLM Reference'!$B$5</f>
        <v>0</v>
      </c>
      <c r="N365" s="177" t="str">
        <f t="shared" si="15"/>
        <v>NO</v>
      </c>
      <c r="O365" s="176">
        <v>22395.069299999999</v>
      </c>
      <c r="P365" s="179">
        <f>[2]!Table3[[#This Row],[CLM $ Collected ]]/'[2]1.) CLM Reference'!$B$4</f>
        <v>2.118794000513059E-3</v>
      </c>
      <c r="Q365" s="178">
        <v>0</v>
      </c>
      <c r="R365" s="180">
        <f>[2]!Table3[[#This Row],[Incentive Disbursements]]/'[2]1.) CLM Reference'!$B$5</f>
        <v>0</v>
      </c>
      <c r="S365" t="str">
        <f t="shared" si="16"/>
        <v>NO</v>
      </c>
    </row>
    <row r="366" spans="1:19" ht="15.75" thickBot="1" x14ac:dyDescent="0.3">
      <c r="A366" s="173" t="s">
        <v>2170</v>
      </c>
      <c r="B366" s="174" t="s">
        <v>2092</v>
      </c>
      <c r="C366" s="175" t="s">
        <v>1774</v>
      </c>
      <c r="D366" s="165">
        <f>[2]!Table3[[#This Row],[Residential CLM $ Collected]]+[2]!Table3[[#This Row],[C&amp;I CLM $ Collected]]</f>
        <v>0</v>
      </c>
      <c r="E366" s="166">
        <f>[2]!Table3[[#This Row],[CLM $ Collected ]]/'[2]1.) CLM Reference'!$B$4</f>
        <v>0</v>
      </c>
      <c r="F366" s="167">
        <f>[2]!Table3[[#This Row],[Residential Incentive Disbursements]]+[2]!Table3[[#This Row],[C&amp;I Incentive Disbursements]]</f>
        <v>21467.85</v>
      </c>
      <c r="G366" s="166">
        <f>[2]!Table3[[#This Row],[Incentive Disbursements]]/'[2]1.) CLM Reference'!$B$5</f>
        <v>1.2777730713415896E-3</v>
      </c>
      <c r="H366" s="166" t="str">
        <f>IF(([2]!Table3[[#This Row],[Incentive Disbursements]]&gt;=0.5*[2]!Table3[[#This Row],[CLM $ Collected ]]),"YES",IF([2]!Table3[[#This Row],[Incentive Disbursements]]&lt;=1, "N/A", "NO"))</f>
        <v>YES</v>
      </c>
      <c r="I366" s="166" t="str">
        <f t="shared" si="17"/>
        <v>N/A</v>
      </c>
      <c r="J366" s="176">
        <v>0</v>
      </c>
      <c r="K366" s="177">
        <f>[2]!Table3[[#This Row],[CLM $ Collected ]]/'[2]1.) CLM Reference'!$B$4</f>
        <v>0</v>
      </c>
      <c r="L366" s="178">
        <v>5787.8</v>
      </c>
      <c r="M366" s="177">
        <f>[2]!Table3[[#This Row],[Incentive Disbursements]]/'[2]1.) CLM Reference'!$B$5</f>
        <v>1.2777730713415896E-3</v>
      </c>
      <c r="N366" s="177" t="str">
        <f t="shared" si="15"/>
        <v>N/A</v>
      </c>
      <c r="O366" s="176">
        <v>0</v>
      </c>
      <c r="P366" s="179">
        <f>[2]!Table3[[#This Row],[CLM $ Collected ]]/'[2]1.) CLM Reference'!$B$4</f>
        <v>0</v>
      </c>
      <c r="Q366" s="178">
        <v>15680.05</v>
      </c>
      <c r="R366" s="180">
        <f>[2]!Table3[[#This Row],[Incentive Disbursements]]/'[2]1.) CLM Reference'!$B$5</f>
        <v>1.2777730713415896E-3</v>
      </c>
      <c r="S366" t="str">
        <f t="shared" si="16"/>
        <v>N/A</v>
      </c>
    </row>
    <row r="367" spans="1:19" ht="15.75" thickBot="1" x14ac:dyDescent="0.3">
      <c r="A367" s="173" t="s">
        <v>2170</v>
      </c>
      <c r="B367" s="174" t="s">
        <v>2084</v>
      </c>
      <c r="C367" s="175" t="s">
        <v>1774</v>
      </c>
      <c r="D367" s="165">
        <f>[2]!Table3[[#This Row],[Residential CLM $ Collected]]+[2]!Table3[[#This Row],[C&amp;I CLM $ Collected]]</f>
        <v>958.25630000000001</v>
      </c>
      <c r="E367" s="166">
        <f>[2]!Table3[[#This Row],[CLM $ Collected ]]/'[2]1.) CLM Reference'!$B$4</f>
        <v>3.2929076545130771E-5</v>
      </c>
      <c r="F367" s="167">
        <f>[2]!Table3[[#This Row],[Residential Incentive Disbursements]]+[2]!Table3[[#This Row],[C&amp;I Incentive Disbursements]]</f>
        <v>0</v>
      </c>
      <c r="G367" s="166">
        <f>[2]!Table3[[#This Row],[Incentive Disbursements]]/'[2]1.) CLM Reference'!$B$5</f>
        <v>0</v>
      </c>
      <c r="H367" s="166" t="str">
        <f>IF(([2]!Table3[[#This Row],[Incentive Disbursements]]&gt;=0.5*[2]!Table3[[#This Row],[CLM $ Collected ]]),"YES",IF([2]!Table3[[#This Row],[Incentive Disbursements]]&lt;=1, "N/A", "NO"))</f>
        <v>N/A</v>
      </c>
      <c r="I367" s="166" t="str">
        <f t="shared" si="17"/>
        <v>NO</v>
      </c>
      <c r="J367" s="176">
        <v>541.58529999999996</v>
      </c>
      <c r="K367" s="177">
        <f>[2]!Table3[[#This Row],[CLM $ Collected ]]/'[2]1.) CLM Reference'!$B$4</f>
        <v>3.2929076545130771E-5</v>
      </c>
      <c r="L367" s="178">
        <v>0</v>
      </c>
      <c r="M367" s="177">
        <f>[2]!Table3[[#This Row],[Incentive Disbursements]]/'[2]1.) CLM Reference'!$B$5</f>
        <v>0</v>
      </c>
      <c r="N367" s="177" t="str">
        <f t="shared" si="15"/>
        <v>NO</v>
      </c>
      <c r="O367" s="176">
        <v>416.67099999999999</v>
      </c>
      <c r="P367" s="179">
        <f>[2]!Table3[[#This Row],[CLM $ Collected ]]/'[2]1.) CLM Reference'!$B$4</f>
        <v>3.2929076545130771E-5</v>
      </c>
      <c r="Q367" s="178">
        <v>0</v>
      </c>
      <c r="R367" s="180">
        <f>[2]!Table3[[#This Row],[Incentive Disbursements]]/'[2]1.) CLM Reference'!$B$5</f>
        <v>0</v>
      </c>
      <c r="S367" t="str">
        <f t="shared" si="16"/>
        <v>NO</v>
      </c>
    </row>
    <row r="368" spans="1:19" ht="15.75" thickBot="1" x14ac:dyDescent="0.3">
      <c r="A368" s="173" t="s">
        <v>2170</v>
      </c>
      <c r="B368" s="174" t="s">
        <v>2120</v>
      </c>
      <c r="C368" s="175" t="s">
        <v>1774</v>
      </c>
      <c r="D368" s="165">
        <f>[2]!Table3[[#This Row],[Residential CLM $ Collected]]+[2]!Table3[[#This Row],[C&amp;I CLM $ Collected]]</f>
        <v>186.86240000000001</v>
      </c>
      <c r="E368" s="166">
        <f>[2]!Table3[[#This Row],[CLM $ Collected ]]/'[2]1.) CLM Reference'!$B$4</f>
        <v>6.4212531376071765E-6</v>
      </c>
      <c r="F368" s="167">
        <f>[2]!Table3[[#This Row],[Residential Incentive Disbursements]]+[2]!Table3[[#This Row],[C&amp;I Incentive Disbursements]]</f>
        <v>0</v>
      </c>
      <c r="G368" s="166">
        <f>[2]!Table3[[#This Row],[Incentive Disbursements]]/'[2]1.) CLM Reference'!$B$5</f>
        <v>0</v>
      </c>
      <c r="H368" s="166" t="str">
        <f>IF(([2]!Table3[[#This Row],[Incentive Disbursements]]&gt;=0.5*[2]!Table3[[#This Row],[CLM $ Collected ]]),"YES",IF([2]!Table3[[#This Row],[Incentive Disbursements]]&lt;=1, "N/A", "NO"))</f>
        <v>N/A</v>
      </c>
      <c r="I368" s="166" t="str">
        <f t="shared" si="17"/>
        <v>NO</v>
      </c>
      <c r="J368" s="176">
        <v>0</v>
      </c>
      <c r="K368" s="177">
        <f>[2]!Table3[[#This Row],[CLM $ Collected ]]/'[2]1.) CLM Reference'!$B$4</f>
        <v>6.4212531376071765E-6</v>
      </c>
      <c r="L368" s="178">
        <v>0</v>
      </c>
      <c r="M368" s="177">
        <f>[2]!Table3[[#This Row],[Incentive Disbursements]]/'[2]1.) CLM Reference'!$B$5</f>
        <v>0</v>
      </c>
      <c r="N368" s="177" t="str">
        <f t="shared" si="15"/>
        <v>NO</v>
      </c>
      <c r="O368" s="176">
        <v>186.86240000000001</v>
      </c>
      <c r="P368" s="179">
        <f>[2]!Table3[[#This Row],[CLM $ Collected ]]/'[2]1.) CLM Reference'!$B$4</f>
        <v>6.4212531376071765E-6</v>
      </c>
      <c r="Q368" s="178">
        <v>0</v>
      </c>
      <c r="R368" s="180">
        <f>[2]!Table3[[#This Row],[Incentive Disbursements]]/'[2]1.) CLM Reference'!$B$5</f>
        <v>0</v>
      </c>
      <c r="S368" t="str">
        <f t="shared" si="16"/>
        <v>NO</v>
      </c>
    </row>
    <row r="369" spans="1:19" ht="15.75" thickBot="1" x14ac:dyDescent="0.3">
      <c r="A369" s="173" t="s">
        <v>2170</v>
      </c>
      <c r="B369" s="174" t="s">
        <v>2100</v>
      </c>
      <c r="C369" s="175" t="s">
        <v>1774</v>
      </c>
      <c r="D369" s="165">
        <f>[2]!Table3[[#This Row],[Residential CLM $ Collected]]+[2]!Table3[[#This Row],[C&amp;I CLM $ Collected]]</f>
        <v>18.827999999999999</v>
      </c>
      <c r="E369" s="166">
        <f>[2]!Table3[[#This Row],[CLM $ Collected ]]/'[2]1.) CLM Reference'!$B$4</f>
        <v>6.4699668887303131E-7</v>
      </c>
      <c r="F369" s="167">
        <f>[2]!Table3[[#This Row],[Residential Incentive Disbursements]]+[2]!Table3[[#This Row],[C&amp;I Incentive Disbursements]]</f>
        <v>0</v>
      </c>
      <c r="G369" s="166">
        <f>[2]!Table3[[#This Row],[Incentive Disbursements]]/'[2]1.) CLM Reference'!$B$5</f>
        <v>0</v>
      </c>
      <c r="H369" s="166" t="str">
        <f>IF(([2]!Table3[[#This Row],[Incentive Disbursements]]&gt;=0.5*[2]!Table3[[#This Row],[CLM $ Collected ]]),"YES",IF([2]!Table3[[#This Row],[Incentive Disbursements]]&lt;=1, "N/A", "NO"))</f>
        <v>N/A</v>
      </c>
      <c r="I369" s="166" t="str">
        <f t="shared" si="17"/>
        <v>N/A</v>
      </c>
      <c r="J369" s="176">
        <v>18.827999999999999</v>
      </c>
      <c r="K369" s="177">
        <f>[2]!Table3[[#This Row],[CLM $ Collected ]]/'[2]1.) CLM Reference'!$B$4</f>
        <v>6.4699668887303131E-7</v>
      </c>
      <c r="L369" s="178">
        <v>0</v>
      </c>
      <c r="M369" s="177">
        <f>[2]!Table3[[#This Row],[Incentive Disbursements]]/'[2]1.) CLM Reference'!$B$5</f>
        <v>0</v>
      </c>
      <c r="N369" s="177" t="str">
        <f t="shared" si="15"/>
        <v>N/A</v>
      </c>
      <c r="O369" s="176">
        <v>0</v>
      </c>
      <c r="P369" s="179">
        <f>[2]!Table3[[#This Row],[CLM $ Collected ]]/'[2]1.) CLM Reference'!$B$4</f>
        <v>6.4699668887303131E-7</v>
      </c>
      <c r="Q369" s="178">
        <v>0</v>
      </c>
      <c r="R369" s="180">
        <f>[2]!Table3[[#This Row],[Incentive Disbursements]]/'[2]1.) CLM Reference'!$B$5</f>
        <v>0</v>
      </c>
      <c r="S369" t="str">
        <f t="shared" si="16"/>
        <v>N/A</v>
      </c>
    </row>
    <row r="370" spans="1:19" ht="15.75" thickBot="1" x14ac:dyDescent="0.3">
      <c r="A370" s="173" t="s">
        <v>2171</v>
      </c>
      <c r="B370" s="174" t="s">
        <v>2116</v>
      </c>
      <c r="C370" s="175" t="s">
        <v>1774</v>
      </c>
      <c r="D370" s="165">
        <f>[2]!Table3[[#This Row],[Residential CLM $ Collected]]+[2]!Table3[[#This Row],[C&amp;I CLM $ Collected]]</f>
        <v>59107.457199999997</v>
      </c>
      <c r="E370" s="166">
        <f>[2]!Table3[[#This Row],[CLM $ Collected ]]/'[2]1.) CLM Reference'!$B$4</f>
        <v>2.0311413371629705E-3</v>
      </c>
      <c r="F370" s="167">
        <f>[2]!Table3[[#This Row],[Residential Incentive Disbursements]]+[2]!Table3[[#This Row],[C&amp;I Incentive Disbursements]]</f>
        <v>0</v>
      </c>
      <c r="G370" s="166">
        <f>[2]!Table3[[#This Row],[Incentive Disbursements]]/'[2]1.) CLM Reference'!$B$5</f>
        <v>0</v>
      </c>
      <c r="H370" s="166" t="str">
        <f>IF(([2]!Table3[[#This Row],[Incentive Disbursements]]&gt;=0.5*[2]!Table3[[#This Row],[CLM $ Collected ]]),"YES",IF([2]!Table3[[#This Row],[Incentive Disbursements]]&lt;=1, "N/A", "NO"))</f>
        <v>N/A</v>
      </c>
      <c r="I370" s="166" t="str">
        <f t="shared" si="17"/>
        <v>NO</v>
      </c>
      <c r="J370" s="176">
        <v>44023.715199999999</v>
      </c>
      <c r="K370" s="177">
        <f>[2]!Table3[[#This Row],[CLM $ Collected ]]/'[2]1.) CLM Reference'!$B$4</f>
        <v>2.0311413371629705E-3</v>
      </c>
      <c r="L370" s="178">
        <v>0</v>
      </c>
      <c r="M370" s="177">
        <f>[2]!Table3[[#This Row],[Incentive Disbursements]]/'[2]1.) CLM Reference'!$B$5</f>
        <v>0</v>
      </c>
      <c r="N370" s="177" t="str">
        <f t="shared" si="15"/>
        <v>NO</v>
      </c>
      <c r="O370" s="176">
        <v>15083.742</v>
      </c>
      <c r="P370" s="179">
        <f>[2]!Table3[[#This Row],[CLM $ Collected ]]/'[2]1.) CLM Reference'!$B$4</f>
        <v>2.0311413371629705E-3</v>
      </c>
      <c r="Q370" s="178">
        <v>0</v>
      </c>
      <c r="R370" s="180">
        <f>[2]!Table3[[#This Row],[Incentive Disbursements]]/'[2]1.) CLM Reference'!$B$5</f>
        <v>0</v>
      </c>
      <c r="S370" t="str">
        <f t="shared" si="16"/>
        <v>NO</v>
      </c>
    </row>
    <row r="371" spans="1:19" ht="15.75" thickBot="1" x14ac:dyDescent="0.3">
      <c r="A371" s="173" t="s">
        <v>2171</v>
      </c>
      <c r="B371" s="174" t="s">
        <v>2092</v>
      </c>
      <c r="C371" s="175" t="s">
        <v>1774</v>
      </c>
      <c r="D371" s="165">
        <f>[2]!Table3[[#This Row],[Residential CLM $ Collected]]+[2]!Table3[[#This Row],[C&amp;I CLM $ Collected]]</f>
        <v>0</v>
      </c>
      <c r="E371" s="166">
        <f>[2]!Table3[[#This Row],[CLM $ Collected ]]/'[2]1.) CLM Reference'!$B$4</f>
        <v>0</v>
      </c>
      <c r="F371" s="167">
        <f>[2]!Table3[[#This Row],[Residential Incentive Disbursements]]+[2]!Table3[[#This Row],[C&amp;I Incentive Disbursements]]</f>
        <v>46638.11</v>
      </c>
      <c r="G371" s="166">
        <f>[2]!Table3[[#This Row],[Incentive Disbursements]]/'[2]1.) CLM Reference'!$B$5</f>
        <v>2.7759147309240053E-3</v>
      </c>
      <c r="H371" s="166" t="str">
        <f>IF(([2]!Table3[[#This Row],[Incentive Disbursements]]&gt;=0.5*[2]!Table3[[#This Row],[CLM $ Collected ]]),"YES",IF([2]!Table3[[#This Row],[Incentive Disbursements]]&lt;=1, "N/A", "NO"))</f>
        <v>YES</v>
      </c>
      <c r="I371" s="166" t="str">
        <f t="shared" si="17"/>
        <v>N/A</v>
      </c>
      <c r="J371" s="176">
        <v>0</v>
      </c>
      <c r="K371" s="177">
        <f>[2]!Table3[[#This Row],[CLM $ Collected ]]/'[2]1.) CLM Reference'!$B$4</f>
        <v>0</v>
      </c>
      <c r="L371" s="178">
        <v>25336.11</v>
      </c>
      <c r="M371" s="177">
        <f>[2]!Table3[[#This Row],[Incentive Disbursements]]/'[2]1.) CLM Reference'!$B$5</f>
        <v>2.7759147309240053E-3</v>
      </c>
      <c r="N371" s="177" t="str">
        <f t="shared" si="15"/>
        <v>N/A</v>
      </c>
      <c r="O371" s="176">
        <v>0</v>
      </c>
      <c r="P371" s="179">
        <f>[2]!Table3[[#This Row],[CLM $ Collected ]]/'[2]1.) CLM Reference'!$B$4</f>
        <v>0</v>
      </c>
      <c r="Q371" s="178">
        <v>21302</v>
      </c>
      <c r="R371" s="180">
        <f>[2]!Table3[[#This Row],[Incentive Disbursements]]/'[2]1.) CLM Reference'!$B$5</f>
        <v>2.7759147309240053E-3</v>
      </c>
      <c r="S371" t="str">
        <f t="shared" si="16"/>
        <v>N/A</v>
      </c>
    </row>
    <row r="372" spans="1:19" ht="15.75" thickBot="1" x14ac:dyDescent="0.3">
      <c r="A372" s="173" t="s">
        <v>2171</v>
      </c>
      <c r="B372" s="174" t="s">
        <v>2100</v>
      </c>
      <c r="C372" s="175" t="s">
        <v>1774</v>
      </c>
      <c r="D372" s="165">
        <f>[2]!Table3[[#This Row],[Residential CLM $ Collected]]+[2]!Table3[[#This Row],[C&amp;I CLM $ Collected]]</f>
        <v>31.1447</v>
      </c>
      <c r="E372" s="166">
        <f>[2]!Table3[[#This Row],[CLM $ Collected ]]/'[2]1.) CLM Reference'!$B$4</f>
        <v>1.0702420743543603E-6</v>
      </c>
      <c r="F372" s="167">
        <f>[2]!Table3[[#This Row],[Residential Incentive Disbursements]]+[2]!Table3[[#This Row],[C&amp;I Incentive Disbursements]]</f>
        <v>0</v>
      </c>
      <c r="G372" s="166">
        <f>[2]!Table3[[#This Row],[Incentive Disbursements]]/'[2]1.) CLM Reference'!$B$5</f>
        <v>0</v>
      </c>
      <c r="H372" s="166" t="str">
        <f>IF(([2]!Table3[[#This Row],[Incentive Disbursements]]&gt;=0.5*[2]!Table3[[#This Row],[CLM $ Collected ]]),"YES",IF([2]!Table3[[#This Row],[Incentive Disbursements]]&lt;=1, "N/A", "NO"))</f>
        <v>N/A</v>
      </c>
      <c r="I372" s="166" t="str">
        <f t="shared" si="17"/>
        <v>N/A</v>
      </c>
      <c r="J372" s="176">
        <v>0</v>
      </c>
      <c r="K372" s="177">
        <f>[2]!Table3[[#This Row],[CLM $ Collected ]]/'[2]1.) CLM Reference'!$B$4</f>
        <v>1.0702420743543603E-6</v>
      </c>
      <c r="L372" s="178">
        <v>0</v>
      </c>
      <c r="M372" s="177">
        <f>[2]!Table3[[#This Row],[Incentive Disbursements]]/'[2]1.) CLM Reference'!$B$5</f>
        <v>0</v>
      </c>
      <c r="N372" s="177" t="str">
        <f t="shared" si="15"/>
        <v>N/A</v>
      </c>
      <c r="O372" s="176">
        <v>31.1447</v>
      </c>
      <c r="P372" s="179">
        <f>[2]!Table3[[#This Row],[CLM $ Collected ]]/'[2]1.) CLM Reference'!$B$4</f>
        <v>1.0702420743543603E-6</v>
      </c>
      <c r="Q372" s="178">
        <v>0</v>
      </c>
      <c r="R372" s="180">
        <f>[2]!Table3[[#This Row],[Incentive Disbursements]]/'[2]1.) CLM Reference'!$B$5</f>
        <v>0</v>
      </c>
      <c r="S372" t="str">
        <f t="shared" si="16"/>
        <v>N/A</v>
      </c>
    </row>
    <row r="373" spans="1:19" ht="15.75" thickBot="1" x14ac:dyDescent="0.3">
      <c r="A373" s="173" t="s">
        <v>2172</v>
      </c>
      <c r="B373" s="174" t="s">
        <v>2116</v>
      </c>
      <c r="C373" s="175" t="s">
        <v>1774</v>
      </c>
      <c r="D373" s="165">
        <f>[2]!Table3[[#This Row],[Residential CLM $ Collected]]+[2]!Table3[[#This Row],[C&amp;I CLM $ Collected]]</f>
        <v>100665.45049999999</v>
      </c>
      <c r="E373" s="166">
        <f>[2]!Table3[[#This Row],[CLM $ Collected ]]/'[2]1.) CLM Reference'!$B$4</f>
        <v>3.4592210089978768E-3</v>
      </c>
      <c r="F373" s="167">
        <f>[2]!Table3[[#This Row],[Residential Incentive Disbursements]]+[2]!Table3[[#This Row],[C&amp;I Incentive Disbursements]]</f>
        <v>0</v>
      </c>
      <c r="G373" s="166">
        <f>[2]!Table3[[#This Row],[Incentive Disbursements]]/'[2]1.) CLM Reference'!$B$5</f>
        <v>0</v>
      </c>
      <c r="H373" s="166" t="str">
        <f>IF(([2]!Table3[[#This Row],[Incentive Disbursements]]&gt;=0.5*[2]!Table3[[#This Row],[CLM $ Collected ]]),"YES",IF([2]!Table3[[#This Row],[Incentive Disbursements]]&lt;=1, "N/A", "NO"))</f>
        <v>N/A</v>
      </c>
      <c r="I373" s="166" t="str">
        <f t="shared" si="17"/>
        <v>NO</v>
      </c>
      <c r="J373" s="176">
        <v>82435.041299999997</v>
      </c>
      <c r="K373" s="177">
        <f>[2]!Table3[[#This Row],[CLM $ Collected ]]/'[2]1.) CLM Reference'!$B$4</f>
        <v>3.4592210089978768E-3</v>
      </c>
      <c r="L373" s="178">
        <v>0</v>
      </c>
      <c r="M373" s="177">
        <f>[2]!Table3[[#This Row],[Incentive Disbursements]]/'[2]1.) CLM Reference'!$B$5</f>
        <v>0</v>
      </c>
      <c r="N373" s="177" t="str">
        <f t="shared" si="15"/>
        <v>NO</v>
      </c>
      <c r="O373" s="176">
        <v>18230.409199999998</v>
      </c>
      <c r="P373" s="179">
        <f>[2]!Table3[[#This Row],[CLM $ Collected ]]/'[2]1.) CLM Reference'!$B$4</f>
        <v>3.4592210089978768E-3</v>
      </c>
      <c r="Q373" s="178">
        <v>0</v>
      </c>
      <c r="R373" s="180">
        <f>[2]!Table3[[#This Row],[Incentive Disbursements]]/'[2]1.) CLM Reference'!$B$5</f>
        <v>0</v>
      </c>
      <c r="S373" t="str">
        <f t="shared" si="16"/>
        <v>NO</v>
      </c>
    </row>
    <row r="374" spans="1:19" ht="15.75" thickBot="1" x14ac:dyDescent="0.3">
      <c r="A374" s="173" t="s">
        <v>2172</v>
      </c>
      <c r="B374" s="174" t="s">
        <v>2092</v>
      </c>
      <c r="C374" s="175" t="s">
        <v>1774</v>
      </c>
      <c r="D374" s="165">
        <f>[2]!Table3[[#This Row],[Residential CLM $ Collected]]+[2]!Table3[[#This Row],[C&amp;I CLM $ Collected]]</f>
        <v>0</v>
      </c>
      <c r="E374" s="166">
        <f>[2]!Table3[[#This Row],[CLM $ Collected ]]/'[2]1.) CLM Reference'!$B$4</f>
        <v>0</v>
      </c>
      <c r="F374" s="167">
        <f>[2]!Table3[[#This Row],[Residential Incentive Disbursements]]+[2]!Table3[[#This Row],[C&amp;I Incentive Disbursements]]</f>
        <v>43872.23</v>
      </c>
      <c r="G374" s="166">
        <f>[2]!Table3[[#This Row],[Incentive Disbursements]]/'[2]1.) CLM Reference'!$B$5</f>
        <v>2.6112886979229237E-3</v>
      </c>
      <c r="H374" s="166" t="str">
        <f>IF(([2]!Table3[[#This Row],[Incentive Disbursements]]&gt;=0.5*[2]!Table3[[#This Row],[CLM $ Collected ]]),"YES",IF([2]!Table3[[#This Row],[Incentive Disbursements]]&lt;=1, "N/A", "NO"))</f>
        <v>YES</v>
      </c>
      <c r="I374" s="166" t="str">
        <f t="shared" si="17"/>
        <v>N/A</v>
      </c>
      <c r="J374" s="176">
        <v>0</v>
      </c>
      <c r="K374" s="177">
        <f>[2]!Table3[[#This Row],[CLM $ Collected ]]/'[2]1.) CLM Reference'!$B$4</f>
        <v>0</v>
      </c>
      <c r="L374" s="178">
        <v>36318.230000000003</v>
      </c>
      <c r="M374" s="177">
        <f>[2]!Table3[[#This Row],[Incentive Disbursements]]/'[2]1.) CLM Reference'!$B$5</f>
        <v>2.6112886979229237E-3</v>
      </c>
      <c r="N374" s="177" t="str">
        <f t="shared" si="15"/>
        <v>N/A</v>
      </c>
      <c r="O374" s="176">
        <v>0</v>
      </c>
      <c r="P374" s="179">
        <f>[2]!Table3[[#This Row],[CLM $ Collected ]]/'[2]1.) CLM Reference'!$B$4</f>
        <v>0</v>
      </c>
      <c r="Q374" s="178">
        <v>7554</v>
      </c>
      <c r="R374" s="180">
        <f>[2]!Table3[[#This Row],[Incentive Disbursements]]/'[2]1.) CLM Reference'!$B$5</f>
        <v>2.6112886979229237E-3</v>
      </c>
      <c r="S374" t="str">
        <f t="shared" si="16"/>
        <v>N/A</v>
      </c>
    </row>
    <row r="375" spans="1:19" ht="15.75" thickBot="1" x14ac:dyDescent="0.3">
      <c r="A375" s="173" t="s">
        <v>2172</v>
      </c>
      <c r="B375" s="174" t="s">
        <v>2084</v>
      </c>
      <c r="C375" s="175" t="s">
        <v>1774</v>
      </c>
      <c r="D375" s="165">
        <f>[2]!Table3[[#This Row],[Residential CLM $ Collected]]+[2]!Table3[[#This Row],[C&amp;I CLM $ Collected]]</f>
        <v>3387.4261999999999</v>
      </c>
      <c r="E375" s="166">
        <f>[2]!Table3[[#This Row],[CLM $ Collected ]]/'[2]1.) CLM Reference'!$B$4</f>
        <v>1.1640394811991474E-4</v>
      </c>
      <c r="F375" s="167">
        <f>[2]!Table3[[#This Row],[Residential Incentive Disbursements]]+[2]!Table3[[#This Row],[C&amp;I Incentive Disbursements]]</f>
        <v>0</v>
      </c>
      <c r="G375" s="166">
        <f>[2]!Table3[[#This Row],[Incentive Disbursements]]/'[2]1.) CLM Reference'!$B$5</f>
        <v>0</v>
      </c>
      <c r="H375" s="166" t="str">
        <f>IF(([2]!Table3[[#This Row],[Incentive Disbursements]]&gt;=0.5*[2]!Table3[[#This Row],[CLM $ Collected ]]),"YES",IF([2]!Table3[[#This Row],[Incentive Disbursements]]&lt;=1, "N/A", "NO"))</f>
        <v>N/A</v>
      </c>
      <c r="I375" s="166" t="str">
        <f t="shared" si="17"/>
        <v>NO</v>
      </c>
      <c r="J375" s="176">
        <v>433.71039999999999</v>
      </c>
      <c r="K375" s="177">
        <f>[2]!Table3[[#This Row],[CLM $ Collected ]]/'[2]1.) CLM Reference'!$B$4</f>
        <v>1.1640394811991474E-4</v>
      </c>
      <c r="L375" s="178">
        <v>0</v>
      </c>
      <c r="M375" s="177">
        <f>[2]!Table3[[#This Row],[Incentive Disbursements]]/'[2]1.) CLM Reference'!$B$5</f>
        <v>0</v>
      </c>
      <c r="N375" s="177" t="str">
        <f t="shared" si="15"/>
        <v>NO</v>
      </c>
      <c r="O375" s="176">
        <v>2953.7157999999999</v>
      </c>
      <c r="P375" s="179">
        <f>[2]!Table3[[#This Row],[CLM $ Collected ]]/'[2]1.) CLM Reference'!$B$4</f>
        <v>1.1640394811991474E-4</v>
      </c>
      <c r="Q375" s="178">
        <v>0</v>
      </c>
      <c r="R375" s="180">
        <f>[2]!Table3[[#This Row],[Incentive Disbursements]]/'[2]1.) CLM Reference'!$B$5</f>
        <v>0</v>
      </c>
      <c r="S375" t="str">
        <f t="shared" si="16"/>
        <v>NO</v>
      </c>
    </row>
    <row r="376" spans="1:19" ht="15.75" thickBot="1" x14ac:dyDescent="0.3">
      <c r="A376" s="173" t="s">
        <v>2172</v>
      </c>
      <c r="B376" s="174" t="s">
        <v>2100</v>
      </c>
      <c r="C376" s="175" t="s">
        <v>1774</v>
      </c>
      <c r="D376" s="165">
        <f>[2]!Table3[[#This Row],[Residential CLM $ Collected]]+[2]!Table3[[#This Row],[C&amp;I CLM $ Collected]]</f>
        <v>70.126199999999997</v>
      </c>
      <c r="E376" s="166">
        <f>[2]!Table3[[#This Row],[CLM $ Collected ]]/'[2]1.) CLM Reference'!$B$4</f>
        <v>2.4097843213962166E-6</v>
      </c>
      <c r="F376" s="167">
        <f>[2]!Table3[[#This Row],[Residential Incentive Disbursements]]+[2]!Table3[[#This Row],[C&amp;I Incentive Disbursements]]</f>
        <v>0</v>
      </c>
      <c r="G376" s="166">
        <f>[2]!Table3[[#This Row],[Incentive Disbursements]]/'[2]1.) CLM Reference'!$B$5</f>
        <v>0</v>
      </c>
      <c r="H376" s="166" t="str">
        <f>IF(([2]!Table3[[#This Row],[Incentive Disbursements]]&gt;=0.5*[2]!Table3[[#This Row],[CLM $ Collected ]]),"YES",IF([2]!Table3[[#This Row],[Incentive Disbursements]]&lt;=1, "N/A", "NO"))</f>
        <v>N/A</v>
      </c>
      <c r="I376" s="166" t="str">
        <f t="shared" si="17"/>
        <v>N/A</v>
      </c>
      <c r="J376" s="176">
        <v>70.126199999999997</v>
      </c>
      <c r="K376" s="177">
        <f>[2]!Table3[[#This Row],[CLM $ Collected ]]/'[2]1.) CLM Reference'!$B$4</f>
        <v>2.4097843213962166E-6</v>
      </c>
      <c r="L376" s="178">
        <v>0</v>
      </c>
      <c r="M376" s="177">
        <f>[2]!Table3[[#This Row],[Incentive Disbursements]]/'[2]1.) CLM Reference'!$B$5</f>
        <v>0</v>
      </c>
      <c r="N376" s="177" t="str">
        <f t="shared" si="15"/>
        <v>N/A</v>
      </c>
      <c r="O376" s="176">
        <v>0</v>
      </c>
      <c r="P376" s="179">
        <f>[2]!Table3[[#This Row],[CLM $ Collected ]]/'[2]1.) CLM Reference'!$B$4</f>
        <v>2.4097843213962166E-6</v>
      </c>
      <c r="Q376" s="178">
        <v>0</v>
      </c>
      <c r="R376" s="180">
        <f>[2]!Table3[[#This Row],[Incentive Disbursements]]/'[2]1.) CLM Reference'!$B$5</f>
        <v>0</v>
      </c>
      <c r="S376" t="str">
        <f t="shared" si="16"/>
        <v>N/A</v>
      </c>
    </row>
    <row r="377" spans="1:19" ht="15.75" thickBot="1" x14ac:dyDescent="0.3">
      <c r="A377" s="173" t="s">
        <v>2173</v>
      </c>
      <c r="B377" s="174" t="s">
        <v>2116</v>
      </c>
      <c r="C377" s="175" t="s">
        <v>1774</v>
      </c>
      <c r="D377" s="165">
        <f>[2]!Table3[[#This Row],[Residential CLM $ Collected]]+[2]!Table3[[#This Row],[C&amp;I CLM $ Collected]]</f>
        <v>64963.1441000001</v>
      </c>
      <c r="E377" s="166">
        <f>[2]!Table3[[#This Row],[CLM $ Collected ]]/'[2]1.) CLM Reference'!$B$4</f>
        <v>2.2323634550393914E-3</v>
      </c>
      <c r="F377" s="167">
        <f>[2]!Table3[[#This Row],[Residential Incentive Disbursements]]+[2]!Table3[[#This Row],[C&amp;I Incentive Disbursements]]</f>
        <v>0</v>
      </c>
      <c r="G377" s="166">
        <f>[2]!Table3[[#This Row],[Incentive Disbursements]]/'[2]1.) CLM Reference'!$B$5</f>
        <v>0</v>
      </c>
      <c r="H377" s="166" t="str">
        <f>IF(([2]!Table3[[#This Row],[Incentive Disbursements]]&gt;=0.5*[2]!Table3[[#This Row],[CLM $ Collected ]]),"YES",IF([2]!Table3[[#This Row],[Incentive Disbursements]]&lt;=1, "N/A", "NO"))</f>
        <v>N/A</v>
      </c>
      <c r="I377" s="166" t="str">
        <f t="shared" si="17"/>
        <v>NO</v>
      </c>
      <c r="J377" s="176">
        <v>52661.118400000101</v>
      </c>
      <c r="K377" s="177">
        <f>[2]!Table3[[#This Row],[CLM $ Collected ]]/'[2]1.) CLM Reference'!$B$4</f>
        <v>2.2323634550393914E-3</v>
      </c>
      <c r="L377" s="178">
        <v>0</v>
      </c>
      <c r="M377" s="177">
        <f>[2]!Table3[[#This Row],[Incentive Disbursements]]/'[2]1.) CLM Reference'!$B$5</f>
        <v>0</v>
      </c>
      <c r="N377" s="177" t="str">
        <f t="shared" si="15"/>
        <v>NO</v>
      </c>
      <c r="O377" s="176">
        <v>12302.0257</v>
      </c>
      <c r="P377" s="179">
        <f>[2]!Table3[[#This Row],[CLM $ Collected ]]/'[2]1.) CLM Reference'!$B$4</f>
        <v>2.2323634550393914E-3</v>
      </c>
      <c r="Q377" s="178">
        <v>0</v>
      </c>
      <c r="R377" s="180">
        <f>[2]!Table3[[#This Row],[Incentive Disbursements]]/'[2]1.) CLM Reference'!$B$5</f>
        <v>0</v>
      </c>
      <c r="S377" t="str">
        <f t="shared" si="16"/>
        <v>NO</v>
      </c>
    </row>
    <row r="378" spans="1:19" ht="15.75" thickBot="1" x14ac:dyDescent="0.3">
      <c r="A378" s="173" t="s">
        <v>2173</v>
      </c>
      <c r="B378" s="174" t="s">
        <v>2092</v>
      </c>
      <c r="C378" s="175" t="s">
        <v>1774</v>
      </c>
      <c r="D378" s="165">
        <f>[2]!Table3[[#This Row],[Residential CLM $ Collected]]+[2]!Table3[[#This Row],[C&amp;I CLM $ Collected]]</f>
        <v>0</v>
      </c>
      <c r="E378" s="166">
        <f>[2]!Table3[[#This Row],[CLM $ Collected ]]/'[2]1.) CLM Reference'!$B$4</f>
        <v>0</v>
      </c>
      <c r="F378" s="167">
        <f>[2]!Table3[[#This Row],[Residential Incentive Disbursements]]+[2]!Table3[[#This Row],[C&amp;I Incentive Disbursements]]</f>
        <v>39953.97</v>
      </c>
      <c r="G378" s="166">
        <f>[2]!Table3[[#This Row],[Incentive Disbursements]]/'[2]1.) CLM Reference'!$B$5</f>
        <v>2.3780726509263733E-3</v>
      </c>
      <c r="H378" s="166" t="str">
        <f>IF(([2]!Table3[[#This Row],[Incentive Disbursements]]&gt;=0.5*[2]!Table3[[#This Row],[CLM $ Collected ]]),"YES",IF([2]!Table3[[#This Row],[Incentive Disbursements]]&lt;=1, "N/A", "NO"))</f>
        <v>YES</v>
      </c>
      <c r="I378" s="166" t="str">
        <f t="shared" si="17"/>
        <v>N/A</v>
      </c>
      <c r="J378" s="176">
        <v>0</v>
      </c>
      <c r="K378" s="177">
        <f>[2]!Table3[[#This Row],[CLM $ Collected ]]/'[2]1.) CLM Reference'!$B$4</f>
        <v>0</v>
      </c>
      <c r="L378" s="178">
        <v>36834.97</v>
      </c>
      <c r="M378" s="177">
        <f>[2]!Table3[[#This Row],[Incentive Disbursements]]/'[2]1.) CLM Reference'!$B$5</f>
        <v>2.3780726509263733E-3</v>
      </c>
      <c r="N378" s="177" t="str">
        <f t="shared" si="15"/>
        <v>N/A</v>
      </c>
      <c r="O378" s="176">
        <v>0</v>
      </c>
      <c r="P378" s="179">
        <f>[2]!Table3[[#This Row],[CLM $ Collected ]]/'[2]1.) CLM Reference'!$B$4</f>
        <v>0</v>
      </c>
      <c r="Q378" s="178">
        <v>3119</v>
      </c>
      <c r="R378" s="180">
        <f>[2]!Table3[[#This Row],[Incentive Disbursements]]/'[2]1.) CLM Reference'!$B$5</f>
        <v>2.3780726509263733E-3</v>
      </c>
      <c r="S378" t="str">
        <f t="shared" si="16"/>
        <v>N/A</v>
      </c>
    </row>
    <row r="379" spans="1:19" ht="15.75" thickBot="1" x14ac:dyDescent="0.3">
      <c r="A379" s="173" t="s">
        <v>2173</v>
      </c>
      <c r="B379" s="174" t="s">
        <v>2084</v>
      </c>
      <c r="C379" s="175" t="s">
        <v>1774</v>
      </c>
      <c r="D379" s="165">
        <f>[2]!Table3[[#This Row],[Residential CLM $ Collected]]+[2]!Table3[[#This Row],[C&amp;I CLM $ Collected]]</f>
        <v>1589.913</v>
      </c>
      <c r="E379" s="166">
        <f>[2]!Table3[[#This Row],[CLM $ Collected ]]/'[2]1.) CLM Reference'!$B$4</f>
        <v>5.4635035404513903E-5</v>
      </c>
      <c r="F379" s="167">
        <f>[2]!Table3[[#This Row],[Residential Incentive Disbursements]]+[2]!Table3[[#This Row],[C&amp;I Incentive Disbursements]]</f>
        <v>0</v>
      </c>
      <c r="G379" s="166">
        <f>[2]!Table3[[#This Row],[Incentive Disbursements]]/'[2]1.) CLM Reference'!$B$5</f>
        <v>0</v>
      </c>
      <c r="H379" s="166" t="str">
        <f>IF(([2]!Table3[[#This Row],[Incentive Disbursements]]&gt;=0.5*[2]!Table3[[#This Row],[CLM $ Collected ]]),"YES",IF([2]!Table3[[#This Row],[Incentive Disbursements]]&lt;=1, "N/A", "NO"))</f>
        <v>N/A</v>
      </c>
      <c r="I379" s="166" t="str">
        <f t="shared" si="17"/>
        <v>NO</v>
      </c>
      <c r="J379" s="176">
        <v>0</v>
      </c>
      <c r="K379" s="177">
        <f>[2]!Table3[[#This Row],[CLM $ Collected ]]/'[2]1.) CLM Reference'!$B$4</f>
        <v>5.4635035404513903E-5</v>
      </c>
      <c r="L379" s="178">
        <v>0</v>
      </c>
      <c r="M379" s="177">
        <f>[2]!Table3[[#This Row],[Incentive Disbursements]]/'[2]1.) CLM Reference'!$B$5</f>
        <v>0</v>
      </c>
      <c r="N379" s="177" t="str">
        <f t="shared" si="15"/>
        <v>NO</v>
      </c>
      <c r="O379" s="176">
        <v>1589.913</v>
      </c>
      <c r="P379" s="179">
        <f>[2]!Table3[[#This Row],[CLM $ Collected ]]/'[2]1.) CLM Reference'!$B$4</f>
        <v>5.4635035404513903E-5</v>
      </c>
      <c r="Q379" s="178">
        <v>0</v>
      </c>
      <c r="R379" s="180">
        <f>[2]!Table3[[#This Row],[Incentive Disbursements]]/'[2]1.) CLM Reference'!$B$5</f>
        <v>0</v>
      </c>
      <c r="S379" t="str">
        <f t="shared" si="16"/>
        <v>NO</v>
      </c>
    </row>
    <row r="380" spans="1:19" ht="15.75" thickBot="1" x14ac:dyDescent="0.3">
      <c r="A380" s="173" t="s">
        <v>2173</v>
      </c>
      <c r="B380" s="174" t="s">
        <v>2174</v>
      </c>
      <c r="C380" s="175" t="s">
        <v>1774</v>
      </c>
      <c r="D380" s="165">
        <f>[2]!Table3[[#This Row],[Residential CLM $ Collected]]+[2]!Table3[[#This Row],[C&amp;I CLM $ Collected]]</f>
        <v>95.268799999999999</v>
      </c>
      <c r="E380" s="166">
        <f>[2]!Table3[[#This Row],[CLM $ Collected ]]/'[2]1.) CLM Reference'!$B$4</f>
        <v>3.2737730057843128E-6</v>
      </c>
      <c r="F380" s="167">
        <f>[2]!Table3[[#This Row],[Residential Incentive Disbursements]]+[2]!Table3[[#This Row],[C&amp;I Incentive Disbursements]]</f>
        <v>0</v>
      </c>
      <c r="G380" s="166">
        <f>[2]!Table3[[#This Row],[Incentive Disbursements]]/'[2]1.) CLM Reference'!$B$5</f>
        <v>0</v>
      </c>
      <c r="H380" s="166" t="str">
        <f>IF(([2]!Table3[[#This Row],[Incentive Disbursements]]&gt;=0.5*[2]!Table3[[#This Row],[CLM $ Collected ]]),"YES",IF([2]!Table3[[#This Row],[Incentive Disbursements]]&lt;=1, "N/A", "NO"))</f>
        <v>N/A</v>
      </c>
      <c r="I380" s="166" t="str">
        <f t="shared" si="17"/>
        <v>N/A</v>
      </c>
      <c r="J380" s="176">
        <v>0</v>
      </c>
      <c r="K380" s="177">
        <f>[2]!Table3[[#This Row],[CLM $ Collected ]]/'[2]1.) CLM Reference'!$B$4</f>
        <v>3.2737730057843128E-6</v>
      </c>
      <c r="L380" s="178">
        <v>0</v>
      </c>
      <c r="M380" s="177">
        <f>[2]!Table3[[#This Row],[Incentive Disbursements]]/'[2]1.) CLM Reference'!$B$5</f>
        <v>0</v>
      </c>
      <c r="N380" s="177" t="str">
        <f t="shared" si="15"/>
        <v>N/A</v>
      </c>
      <c r="O380" s="176">
        <v>95.268799999999999</v>
      </c>
      <c r="P380" s="179">
        <f>[2]!Table3[[#This Row],[CLM $ Collected ]]/'[2]1.) CLM Reference'!$B$4</f>
        <v>3.2737730057843128E-6</v>
      </c>
      <c r="Q380" s="178">
        <v>0</v>
      </c>
      <c r="R380" s="180">
        <f>[2]!Table3[[#This Row],[Incentive Disbursements]]/'[2]1.) CLM Reference'!$B$5</f>
        <v>0</v>
      </c>
      <c r="S380" t="str">
        <f t="shared" si="16"/>
        <v>N/A</v>
      </c>
    </row>
    <row r="381" spans="1:19" ht="15.75" thickBot="1" x14ac:dyDescent="0.3">
      <c r="A381" s="173" t="s">
        <v>2173</v>
      </c>
      <c r="B381" s="174" t="s">
        <v>2120</v>
      </c>
      <c r="C381" s="175" t="s">
        <v>1774</v>
      </c>
      <c r="D381" s="165">
        <f>[2]!Table3[[#This Row],[Residential CLM $ Collected]]+[2]!Table3[[#This Row],[C&amp;I CLM $ Collected]]</f>
        <v>55.563800000000001</v>
      </c>
      <c r="E381" s="166">
        <f>[2]!Table3[[#This Row],[CLM $ Collected ]]/'[2]1.) CLM Reference'!$B$4</f>
        <v>1.9093687391758729E-6</v>
      </c>
      <c r="F381" s="167">
        <f>[2]!Table3[[#This Row],[Residential Incentive Disbursements]]+[2]!Table3[[#This Row],[C&amp;I Incentive Disbursements]]</f>
        <v>0</v>
      </c>
      <c r="G381" s="166">
        <f>[2]!Table3[[#This Row],[Incentive Disbursements]]/'[2]1.) CLM Reference'!$B$5</f>
        <v>0</v>
      </c>
      <c r="H381" s="166" t="str">
        <f>IF(([2]!Table3[[#This Row],[Incentive Disbursements]]&gt;=0.5*[2]!Table3[[#This Row],[CLM $ Collected ]]),"YES",IF([2]!Table3[[#This Row],[Incentive Disbursements]]&lt;=1, "N/A", "NO"))</f>
        <v>N/A</v>
      </c>
      <c r="I381" s="166" t="str">
        <f t="shared" si="17"/>
        <v>N/A</v>
      </c>
      <c r="J381" s="176">
        <v>55.563800000000001</v>
      </c>
      <c r="K381" s="177">
        <f>[2]!Table3[[#This Row],[CLM $ Collected ]]/'[2]1.) CLM Reference'!$B$4</f>
        <v>1.9093687391758729E-6</v>
      </c>
      <c r="L381" s="178">
        <v>0</v>
      </c>
      <c r="M381" s="177">
        <f>[2]!Table3[[#This Row],[Incentive Disbursements]]/'[2]1.) CLM Reference'!$B$5</f>
        <v>0</v>
      </c>
      <c r="N381" s="177" t="str">
        <f t="shared" si="15"/>
        <v>N/A</v>
      </c>
      <c r="O381" s="176">
        <v>0</v>
      </c>
      <c r="P381" s="179">
        <f>[2]!Table3[[#This Row],[CLM $ Collected ]]/'[2]1.) CLM Reference'!$B$4</f>
        <v>1.9093687391758729E-6</v>
      </c>
      <c r="Q381" s="178">
        <v>0</v>
      </c>
      <c r="R381" s="180">
        <f>[2]!Table3[[#This Row],[Incentive Disbursements]]/'[2]1.) CLM Reference'!$B$5</f>
        <v>0</v>
      </c>
      <c r="S381" t="str">
        <f t="shared" si="16"/>
        <v>N/A</v>
      </c>
    </row>
    <row r="382" spans="1:19" ht="15.75" thickBot="1" x14ac:dyDescent="0.3">
      <c r="A382" s="173" t="s">
        <v>2175</v>
      </c>
      <c r="B382" s="174" t="s">
        <v>2116</v>
      </c>
      <c r="C382" s="175" t="s">
        <v>1774</v>
      </c>
      <c r="D382" s="165">
        <f>[2]!Table3[[#This Row],[Residential CLM $ Collected]]+[2]!Table3[[#This Row],[C&amp;I CLM $ Collected]]</f>
        <v>76522.197599999898</v>
      </c>
      <c r="E382" s="166">
        <f>[2]!Table3[[#This Row],[CLM $ Collected ]]/'[2]1.) CLM Reference'!$B$4</f>
        <v>2.6295734264121392E-3</v>
      </c>
      <c r="F382" s="167">
        <f>[2]!Table3[[#This Row],[Residential Incentive Disbursements]]+[2]!Table3[[#This Row],[C&amp;I Incentive Disbursements]]</f>
        <v>0</v>
      </c>
      <c r="G382" s="166">
        <f>[2]!Table3[[#This Row],[Incentive Disbursements]]/'[2]1.) CLM Reference'!$B$5</f>
        <v>0</v>
      </c>
      <c r="H382" s="166" t="str">
        <f>IF(([2]!Table3[[#This Row],[Incentive Disbursements]]&gt;=0.5*[2]!Table3[[#This Row],[CLM $ Collected ]]),"YES",IF([2]!Table3[[#This Row],[Incentive Disbursements]]&lt;=1, "N/A", "NO"))</f>
        <v>N/A</v>
      </c>
      <c r="I382" s="166" t="str">
        <f t="shared" si="17"/>
        <v>NO</v>
      </c>
      <c r="J382" s="176">
        <v>71853.173799999902</v>
      </c>
      <c r="K382" s="177">
        <f>[2]!Table3[[#This Row],[CLM $ Collected ]]/'[2]1.) CLM Reference'!$B$4</f>
        <v>2.6295734264121392E-3</v>
      </c>
      <c r="L382" s="178">
        <v>0</v>
      </c>
      <c r="M382" s="177">
        <f>[2]!Table3[[#This Row],[Incentive Disbursements]]/'[2]1.) CLM Reference'!$B$5</f>
        <v>0</v>
      </c>
      <c r="N382" s="177" t="str">
        <f t="shared" si="15"/>
        <v>NO</v>
      </c>
      <c r="O382" s="176">
        <v>4669.0237999999999</v>
      </c>
      <c r="P382" s="179">
        <f>[2]!Table3[[#This Row],[CLM $ Collected ]]/'[2]1.) CLM Reference'!$B$4</f>
        <v>2.6295734264121392E-3</v>
      </c>
      <c r="Q382" s="178">
        <v>0</v>
      </c>
      <c r="R382" s="180">
        <f>[2]!Table3[[#This Row],[Incentive Disbursements]]/'[2]1.) CLM Reference'!$B$5</f>
        <v>0</v>
      </c>
      <c r="S382" t="str">
        <f t="shared" si="16"/>
        <v>NO</v>
      </c>
    </row>
    <row r="383" spans="1:19" ht="15.75" thickBot="1" x14ac:dyDescent="0.3">
      <c r="A383" s="173" t="s">
        <v>2175</v>
      </c>
      <c r="B383" s="174" t="s">
        <v>2092</v>
      </c>
      <c r="C383" s="175" t="s">
        <v>1774</v>
      </c>
      <c r="D383" s="165">
        <f>[2]!Table3[[#This Row],[Residential CLM $ Collected]]+[2]!Table3[[#This Row],[C&amp;I CLM $ Collected]]</f>
        <v>0</v>
      </c>
      <c r="E383" s="166">
        <f>[2]!Table3[[#This Row],[CLM $ Collected ]]/'[2]1.) CLM Reference'!$B$4</f>
        <v>0</v>
      </c>
      <c r="F383" s="167">
        <f>[2]!Table3[[#This Row],[Residential Incentive Disbursements]]+[2]!Table3[[#This Row],[C&amp;I Incentive Disbursements]]</f>
        <v>40590.32</v>
      </c>
      <c r="G383" s="166">
        <f>[2]!Table3[[#This Row],[Incentive Disbursements]]/'[2]1.) CLM Reference'!$B$5</f>
        <v>2.4159483997297335E-3</v>
      </c>
      <c r="H383" s="166" t="str">
        <f>IF(([2]!Table3[[#This Row],[Incentive Disbursements]]&gt;=0.5*[2]!Table3[[#This Row],[CLM $ Collected ]]),"YES",IF([2]!Table3[[#This Row],[Incentive Disbursements]]&lt;=1, "N/A", "NO"))</f>
        <v>YES</v>
      </c>
      <c r="I383" s="166" t="str">
        <f t="shared" si="17"/>
        <v>N/A</v>
      </c>
      <c r="J383" s="176">
        <v>0</v>
      </c>
      <c r="K383" s="177">
        <f>[2]!Table3[[#This Row],[CLM $ Collected ]]/'[2]1.) CLM Reference'!$B$4</f>
        <v>0</v>
      </c>
      <c r="L383" s="178">
        <v>38316.32</v>
      </c>
      <c r="M383" s="177">
        <f>[2]!Table3[[#This Row],[Incentive Disbursements]]/'[2]1.) CLM Reference'!$B$5</f>
        <v>2.4159483997297335E-3</v>
      </c>
      <c r="N383" s="177" t="str">
        <f t="shared" si="15"/>
        <v>N/A</v>
      </c>
      <c r="O383" s="176">
        <v>0</v>
      </c>
      <c r="P383" s="179">
        <f>[2]!Table3[[#This Row],[CLM $ Collected ]]/'[2]1.) CLM Reference'!$B$4</f>
        <v>0</v>
      </c>
      <c r="Q383" s="178">
        <v>2274</v>
      </c>
      <c r="R383" s="180">
        <f>[2]!Table3[[#This Row],[Incentive Disbursements]]/'[2]1.) CLM Reference'!$B$5</f>
        <v>2.4159483997297335E-3</v>
      </c>
      <c r="S383" t="str">
        <f t="shared" si="16"/>
        <v>N/A</v>
      </c>
    </row>
    <row r="384" spans="1:19" ht="15.75" thickBot="1" x14ac:dyDescent="0.3">
      <c r="A384" s="173" t="s">
        <v>2175</v>
      </c>
      <c r="B384" s="174" t="s">
        <v>2084</v>
      </c>
      <c r="C384" s="175" t="s">
        <v>1774</v>
      </c>
      <c r="D384" s="165">
        <f>[2]!Table3[[#This Row],[Residential CLM $ Collected]]+[2]!Table3[[#This Row],[C&amp;I CLM $ Collected]]</f>
        <v>1251.5754999999999</v>
      </c>
      <c r="E384" s="166">
        <f>[2]!Table3[[#This Row],[CLM $ Collected ]]/'[2]1.) CLM Reference'!$B$4</f>
        <v>4.3008561948938207E-5</v>
      </c>
      <c r="F384" s="167">
        <f>[2]!Table3[[#This Row],[Residential Incentive Disbursements]]+[2]!Table3[[#This Row],[C&amp;I Incentive Disbursements]]</f>
        <v>0</v>
      </c>
      <c r="G384" s="166">
        <f>[2]!Table3[[#This Row],[Incentive Disbursements]]/'[2]1.) CLM Reference'!$B$5</f>
        <v>0</v>
      </c>
      <c r="H384" s="166" t="str">
        <f>IF(([2]!Table3[[#This Row],[Incentive Disbursements]]&gt;=0.5*[2]!Table3[[#This Row],[CLM $ Collected ]]),"YES",IF([2]!Table3[[#This Row],[Incentive Disbursements]]&lt;=1, "N/A", "NO"))</f>
        <v>N/A</v>
      </c>
      <c r="I384" s="166" t="str">
        <f t="shared" si="17"/>
        <v>NO</v>
      </c>
      <c r="J384" s="176">
        <v>0</v>
      </c>
      <c r="K384" s="177">
        <f>[2]!Table3[[#This Row],[CLM $ Collected ]]/'[2]1.) CLM Reference'!$B$4</f>
        <v>4.3008561948938207E-5</v>
      </c>
      <c r="L384" s="178">
        <v>0</v>
      </c>
      <c r="M384" s="177">
        <f>[2]!Table3[[#This Row],[Incentive Disbursements]]/'[2]1.) CLM Reference'!$B$5</f>
        <v>0</v>
      </c>
      <c r="N384" s="177" t="str">
        <f t="shared" si="15"/>
        <v>NO</v>
      </c>
      <c r="O384" s="176">
        <v>1251.5754999999999</v>
      </c>
      <c r="P384" s="179">
        <f>[2]!Table3[[#This Row],[CLM $ Collected ]]/'[2]1.) CLM Reference'!$B$4</f>
        <v>4.3008561948938207E-5</v>
      </c>
      <c r="Q384" s="178">
        <v>0</v>
      </c>
      <c r="R384" s="180">
        <f>[2]!Table3[[#This Row],[Incentive Disbursements]]/'[2]1.) CLM Reference'!$B$5</f>
        <v>0</v>
      </c>
      <c r="S384" t="str">
        <f t="shared" si="16"/>
        <v>NO</v>
      </c>
    </row>
    <row r="385" spans="1:19" ht="15.75" thickBot="1" x14ac:dyDescent="0.3">
      <c r="A385" s="173" t="s">
        <v>2175</v>
      </c>
      <c r="B385" s="174" t="s">
        <v>2120</v>
      </c>
      <c r="C385" s="175" t="s">
        <v>1774</v>
      </c>
      <c r="D385" s="165">
        <f>[2]!Table3[[#This Row],[Residential CLM $ Collected]]+[2]!Table3[[#This Row],[C&amp;I CLM $ Collected]]</f>
        <v>1282.3207</v>
      </c>
      <c r="E385" s="166">
        <f>[2]!Table3[[#This Row],[CLM $ Collected ]]/'[2]1.) CLM Reference'!$B$4</f>
        <v>4.4065075789958977E-5</v>
      </c>
      <c r="F385" s="167">
        <f>[2]!Table3[[#This Row],[Residential Incentive Disbursements]]+[2]!Table3[[#This Row],[C&amp;I Incentive Disbursements]]</f>
        <v>0</v>
      </c>
      <c r="G385" s="166">
        <f>[2]!Table3[[#This Row],[Incentive Disbursements]]/'[2]1.) CLM Reference'!$B$5</f>
        <v>0</v>
      </c>
      <c r="H385" s="166" t="str">
        <f>IF(([2]!Table3[[#This Row],[Incentive Disbursements]]&gt;=0.5*[2]!Table3[[#This Row],[CLM $ Collected ]]),"YES",IF([2]!Table3[[#This Row],[Incentive Disbursements]]&lt;=1, "N/A", "NO"))</f>
        <v>N/A</v>
      </c>
      <c r="I385" s="166" t="str">
        <f t="shared" si="17"/>
        <v>NO</v>
      </c>
      <c r="J385" s="176">
        <v>1270.8086000000001</v>
      </c>
      <c r="K385" s="177">
        <f>[2]!Table3[[#This Row],[CLM $ Collected ]]/'[2]1.) CLM Reference'!$B$4</f>
        <v>4.4065075789958977E-5</v>
      </c>
      <c r="L385" s="178">
        <v>0</v>
      </c>
      <c r="M385" s="177">
        <f>[2]!Table3[[#This Row],[Incentive Disbursements]]/'[2]1.) CLM Reference'!$B$5</f>
        <v>0</v>
      </c>
      <c r="N385" s="177" t="str">
        <f t="shared" si="15"/>
        <v>NO</v>
      </c>
      <c r="O385" s="176">
        <v>11.5121</v>
      </c>
      <c r="P385" s="179">
        <f>[2]!Table3[[#This Row],[CLM $ Collected ]]/'[2]1.) CLM Reference'!$B$4</f>
        <v>4.4065075789958977E-5</v>
      </c>
      <c r="Q385" s="178">
        <v>0</v>
      </c>
      <c r="R385" s="180">
        <f>[2]!Table3[[#This Row],[Incentive Disbursements]]/'[2]1.) CLM Reference'!$B$5</f>
        <v>0</v>
      </c>
      <c r="S385" t="str">
        <f t="shared" si="16"/>
        <v>NO</v>
      </c>
    </row>
    <row r="386" spans="1:19" ht="15.75" thickBot="1" x14ac:dyDescent="0.3">
      <c r="A386" s="173" t="s">
        <v>2176</v>
      </c>
      <c r="B386" s="174" t="s">
        <v>2174</v>
      </c>
      <c r="C386" s="175" t="s">
        <v>1774</v>
      </c>
      <c r="D386" s="165">
        <f>[2]!Table3[[#This Row],[Residential CLM $ Collected]]+[2]!Table3[[#This Row],[C&amp;I CLM $ Collected]]</f>
        <v>2855.0379000000003</v>
      </c>
      <c r="E386" s="166">
        <f>[2]!Table3[[#This Row],[CLM $ Collected ]]/'[2]1.) CLM Reference'!$B$4</f>
        <v>9.8109202671925472E-5</v>
      </c>
      <c r="F386" s="167">
        <f>[2]!Table3[[#This Row],[Residential Incentive Disbursements]]+[2]!Table3[[#This Row],[C&amp;I Incentive Disbursements]]</f>
        <v>1454.35</v>
      </c>
      <c r="G386" s="166">
        <f>[2]!Table3[[#This Row],[Incentive Disbursements]]/'[2]1.) CLM Reference'!$B$5</f>
        <v>8.6563361785443866E-5</v>
      </c>
      <c r="H386" s="166" t="str">
        <f>IF(([2]!Table3[[#This Row],[Incentive Disbursements]]&gt;=0.5*[2]!Table3[[#This Row],[CLM $ Collected ]]),"YES",IF([2]!Table3[[#This Row],[Incentive Disbursements]]&lt;=1, "N/A", "NO"))</f>
        <v>YES</v>
      </c>
      <c r="I386" s="166" t="str">
        <f t="shared" si="17"/>
        <v>NO</v>
      </c>
      <c r="J386" s="176">
        <v>2754.6410000000001</v>
      </c>
      <c r="K386" s="177">
        <f>[2]!Table3[[#This Row],[CLM $ Collected ]]/'[2]1.) CLM Reference'!$B$4</f>
        <v>9.8109202671925472E-5</v>
      </c>
      <c r="L386" s="178">
        <v>1454.35</v>
      </c>
      <c r="M386" s="177">
        <f>[2]!Table3[[#This Row],[Incentive Disbursements]]/'[2]1.) CLM Reference'!$B$5</f>
        <v>8.6563361785443866E-5</v>
      </c>
      <c r="N386" s="177" t="str">
        <f t="shared" si="15"/>
        <v>NO</v>
      </c>
      <c r="O386" s="176">
        <v>100.3969</v>
      </c>
      <c r="P386" s="179">
        <f>[2]!Table3[[#This Row],[CLM $ Collected ]]/'[2]1.) CLM Reference'!$B$4</f>
        <v>9.8109202671925472E-5</v>
      </c>
      <c r="Q386" s="178">
        <v>0</v>
      </c>
      <c r="R386" s="180">
        <f>[2]!Table3[[#This Row],[Incentive Disbursements]]/'[2]1.) CLM Reference'!$B$5</f>
        <v>8.6563361785443866E-5</v>
      </c>
      <c r="S386" t="str">
        <f t="shared" si="16"/>
        <v>NO</v>
      </c>
    </row>
    <row r="387" spans="1:19" ht="15.75" thickBot="1" x14ac:dyDescent="0.3">
      <c r="A387" s="173" t="s">
        <v>2177</v>
      </c>
      <c r="B387" s="174" t="s">
        <v>2116</v>
      </c>
      <c r="C387" s="175" t="s">
        <v>1774</v>
      </c>
      <c r="D387" s="165">
        <f>[2]!Table3[[#This Row],[Residential CLM $ Collected]]+[2]!Table3[[#This Row],[C&amp;I CLM $ Collected]]</f>
        <v>70.791799999999995</v>
      </c>
      <c r="E387" s="166">
        <f>[2]!Table3[[#This Row],[CLM $ Collected ]]/'[2]1.) CLM Reference'!$B$4</f>
        <v>2.4326566921267183E-6</v>
      </c>
      <c r="F387" s="167">
        <f>[2]!Table3[[#This Row],[Residential Incentive Disbursements]]+[2]!Table3[[#This Row],[C&amp;I Incentive Disbursements]]</f>
        <v>0</v>
      </c>
      <c r="G387" s="166">
        <f>[2]!Table3[[#This Row],[Incentive Disbursements]]/'[2]1.) CLM Reference'!$B$5</f>
        <v>0</v>
      </c>
      <c r="H387" s="166" t="str">
        <f>IF(([2]!Table3[[#This Row],[Incentive Disbursements]]&gt;=0.5*[2]!Table3[[#This Row],[CLM $ Collected ]]),"YES",IF([2]!Table3[[#This Row],[Incentive Disbursements]]&lt;=1, "N/A", "NO"))</f>
        <v>N/A</v>
      </c>
      <c r="I387" s="166" t="str">
        <f t="shared" si="17"/>
        <v>N/A</v>
      </c>
      <c r="J387" s="176">
        <v>70.791799999999995</v>
      </c>
      <c r="K387" s="177">
        <f>[2]!Table3[[#This Row],[CLM $ Collected ]]/'[2]1.) CLM Reference'!$B$4</f>
        <v>2.4326566921267183E-6</v>
      </c>
      <c r="L387" s="178">
        <v>0</v>
      </c>
      <c r="M387" s="177">
        <f>[2]!Table3[[#This Row],[Incentive Disbursements]]/'[2]1.) CLM Reference'!$B$5</f>
        <v>0</v>
      </c>
      <c r="N387" s="177" t="str">
        <f t="shared" si="15"/>
        <v>N/A</v>
      </c>
      <c r="O387" s="176">
        <v>0</v>
      </c>
      <c r="P387" s="179">
        <f>[2]!Table3[[#This Row],[CLM $ Collected ]]/'[2]1.) CLM Reference'!$B$4</f>
        <v>2.4326566921267183E-6</v>
      </c>
      <c r="Q387" s="178">
        <v>0</v>
      </c>
      <c r="R387" s="180">
        <f>[2]!Table3[[#This Row],[Incentive Disbursements]]/'[2]1.) CLM Reference'!$B$5</f>
        <v>0</v>
      </c>
      <c r="S387" t="str">
        <f t="shared" si="16"/>
        <v>N/A</v>
      </c>
    </row>
    <row r="388" spans="1:19" ht="15.75" thickBot="1" x14ac:dyDescent="0.3">
      <c r="A388" s="173" t="s">
        <v>2177</v>
      </c>
      <c r="B388" s="174" t="s">
        <v>2174</v>
      </c>
      <c r="C388" s="175" t="s">
        <v>1774</v>
      </c>
      <c r="D388" s="165">
        <f>[2]!Table3[[#This Row],[Residential CLM $ Collected]]+[2]!Table3[[#This Row],[C&amp;I CLM $ Collected]]</f>
        <v>187335.72399999999</v>
      </c>
      <c r="E388" s="166">
        <f>[2]!Table3[[#This Row],[CLM $ Collected ]]/'[2]1.) CLM Reference'!$B$4</f>
        <v>6.4375182247520743E-3</v>
      </c>
      <c r="F388" s="167">
        <f>[2]!Table3[[#This Row],[Residential Incentive Disbursements]]+[2]!Table3[[#This Row],[C&amp;I Incentive Disbursements]]</f>
        <v>69768.209999999992</v>
      </c>
      <c r="G388" s="166">
        <f>[2]!Table3[[#This Row],[Incentive Disbursements]]/'[2]1.) CLM Reference'!$B$5</f>
        <v>4.1526254363480741E-3</v>
      </c>
      <c r="H388" s="166" t="str">
        <f>IF(([2]!Table3[[#This Row],[Incentive Disbursements]]&gt;=0.5*[2]!Table3[[#This Row],[CLM $ Collected ]]),"YES",IF([2]!Table3[[#This Row],[Incentive Disbursements]]&lt;=1, "N/A", "NO"))</f>
        <v>NO</v>
      </c>
      <c r="I388" s="166" t="str">
        <f t="shared" si="17"/>
        <v>NO</v>
      </c>
      <c r="J388" s="176">
        <v>137173.78909999999</v>
      </c>
      <c r="K388" s="177">
        <f>[2]!Table3[[#This Row],[CLM $ Collected ]]/'[2]1.) CLM Reference'!$B$4</f>
        <v>6.4375182247520743E-3</v>
      </c>
      <c r="L388" s="178">
        <v>50849.24</v>
      </c>
      <c r="M388" s="177">
        <f>[2]!Table3[[#This Row],[Incentive Disbursements]]/'[2]1.) CLM Reference'!$B$5</f>
        <v>4.1526254363480741E-3</v>
      </c>
      <c r="N388" s="177" t="str">
        <f t="shared" si="15"/>
        <v>NO</v>
      </c>
      <c r="O388" s="176">
        <v>50161.9349</v>
      </c>
      <c r="P388" s="179">
        <f>[2]!Table3[[#This Row],[CLM $ Collected ]]/'[2]1.) CLM Reference'!$B$4</f>
        <v>6.4375182247520743E-3</v>
      </c>
      <c r="Q388" s="178">
        <v>18918.97</v>
      </c>
      <c r="R388" s="180">
        <f>[2]!Table3[[#This Row],[Incentive Disbursements]]/'[2]1.) CLM Reference'!$B$5</f>
        <v>4.1526254363480741E-3</v>
      </c>
      <c r="S388" t="str">
        <f t="shared" si="16"/>
        <v>NO</v>
      </c>
    </row>
    <row r="389" spans="1:19" ht="15.75" thickBot="1" x14ac:dyDescent="0.3">
      <c r="A389" s="173" t="s">
        <v>2178</v>
      </c>
      <c r="B389" s="174" t="s">
        <v>2174</v>
      </c>
      <c r="C389" s="175" t="s">
        <v>1774</v>
      </c>
      <c r="D389" s="165">
        <f>[2]!Table3[[#This Row],[Residential CLM $ Collected]]+[2]!Table3[[#This Row],[C&amp;I CLM $ Collected]]</f>
        <v>11969.2673</v>
      </c>
      <c r="E389" s="166">
        <f>[2]!Table3[[#This Row],[CLM $ Collected ]]/'[2]1.) CLM Reference'!$B$4</f>
        <v>4.1130636877715357E-4</v>
      </c>
      <c r="F389" s="167">
        <f>[2]!Table3[[#This Row],[Residential Incentive Disbursements]]+[2]!Table3[[#This Row],[C&amp;I Incentive Disbursements]]</f>
        <v>4833.62</v>
      </c>
      <c r="G389" s="166">
        <f>[2]!Table3[[#This Row],[Incentive Disbursements]]/'[2]1.) CLM Reference'!$B$5</f>
        <v>2.8769855728906876E-4</v>
      </c>
      <c r="H389" s="166" t="str">
        <f>IF(([2]!Table3[[#This Row],[Incentive Disbursements]]&gt;=0.5*[2]!Table3[[#This Row],[CLM $ Collected ]]),"YES",IF([2]!Table3[[#This Row],[Incentive Disbursements]]&lt;=1, "N/A", "NO"))</f>
        <v>NO</v>
      </c>
      <c r="I389" s="166" t="str">
        <f t="shared" si="17"/>
        <v>NO</v>
      </c>
      <c r="J389" s="176">
        <v>10810.026099999999</v>
      </c>
      <c r="K389" s="177">
        <f>[2]!Table3[[#This Row],[CLM $ Collected ]]/'[2]1.) CLM Reference'!$B$4</f>
        <v>4.1130636877715357E-4</v>
      </c>
      <c r="L389" s="178">
        <v>4833.62</v>
      </c>
      <c r="M389" s="177">
        <f>[2]!Table3[[#This Row],[Incentive Disbursements]]/'[2]1.) CLM Reference'!$B$5</f>
        <v>2.8769855728906876E-4</v>
      </c>
      <c r="N389" s="177" t="str">
        <f t="shared" si="15"/>
        <v>NO</v>
      </c>
      <c r="O389" s="176">
        <v>1159.2411999999999</v>
      </c>
      <c r="P389" s="179">
        <f>[2]!Table3[[#This Row],[CLM $ Collected ]]/'[2]1.) CLM Reference'!$B$4</f>
        <v>4.1130636877715357E-4</v>
      </c>
      <c r="Q389" s="178">
        <v>0</v>
      </c>
      <c r="R389" s="180">
        <f>[2]!Table3[[#This Row],[Incentive Disbursements]]/'[2]1.) CLM Reference'!$B$5</f>
        <v>2.8769855728906876E-4</v>
      </c>
      <c r="S389" t="str">
        <f t="shared" si="16"/>
        <v>NO</v>
      </c>
    </row>
    <row r="390" spans="1:19" ht="15.75" thickBot="1" x14ac:dyDescent="0.3">
      <c r="A390" s="173" t="s">
        <v>2178</v>
      </c>
      <c r="B390" s="174" t="s">
        <v>2120</v>
      </c>
      <c r="C390" s="175" t="s">
        <v>1774</v>
      </c>
      <c r="D390" s="165">
        <f>[2]!Table3[[#This Row],[Residential CLM $ Collected]]+[2]!Table3[[#This Row],[C&amp;I CLM $ Collected]]</f>
        <v>75.867800000000003</v>
      </c>
      <c r="E390" s="166">
        <f>[2]!Table3[[#This Row],[CLM $ Collected ]]/'[2]1.) CLM Reference'!$B$4</f>
        <v>2.6070860097770006E-6</v>
      </c>
      <c r="F390" s="167">
        <f>[2]!Table3[[#This Row],[Residential Incentive Disbursements]]+[2]!Table3[[#This Row],[C&amp;I Incentive Disbursements]]</f>
        <v>0</v>
      </c>
      <c r="G390" s="166">
        <f>[2]!Table3[[#This Row],[Incentive Disbursements]]/'[2]1.) CLM Reference'!$B$5</f>
        <v>0</v>
      </c>
      <c r="H390" s="166" t="str">
        <f>IF(([2]!Table3[[#This Row],[Incentive Disbursements]]&gt;=0.5*[2]!Table3[[#This Row],[CLM $ Collected ]]),"YES",IF([2]!Table3[[#This Row],[Incentive Disbursements]]&lt;=1, "N/A", "NO"))</f>
        <v>N/A</v>
      </c>
      <c r="I390" s="166" t="str">
        <f t="shared" si="17"/>
        <v>N/A</v>
      </c>
      <c r="J390" s="176">
        <v>75.867800000000003</v>
      </c>
      <c r="K390" s="177">
        <f>[2]!Table3[[#This Row],[CLM $ Collected ]]/'[2]1.) CLM Reference'!$B$4</f>
        <v>2.6070860097770006E-6</v>
      </c>
      <c r="L390" s="178">
        <v>0</v>
      </c>
      <c r="M390" s="177">
        <f>[2]!Table3[[#This Row],[Incentive Disbursements]]/'[2]1.) CLM Reference'!$B$5</f>
        <v>0</v>
      </c>
      <c r="N390" s="177" t="str">
        <f t="shared" ref="N390:N423" si="18">IF(ROUND(K390,5)&lt;0.00001,"N/A",IF(ROUND(K390,5)&lt;=ROUND(M390,5),"YES","NO"))</f>
        <v>N/A</v>
      </c>
      <c r="O390" s="176">
        <v>0</v>
      </c>
      <c r="P390" s="179">
        <f>[2]!Table3[[#This Row],[CLM $ Collected ]]/'[2]1.) CLM Reference'!$B$4</f>
        <v>2.6070860097770006E-6</v>
      </c>
      <c r="Q390" s="178">
        <v>0</v>
      </c>
      <c r="R390" s="180">
        <f>[2]!Table3[[#This Row],[Incentive Disbursements]]/'[2]1.) CLM Reference'!$B$5</f>
        <v>0</v>
      </c>
      <c r="S390" t="str">
        <f t="shared" ref="S390:S423" si="19">IF(ROUND(P390,5)&lt;0.00001,"N/A",IF(ROUND(P390,5)&lt;=ROUND(R390,5),"YES","NO"))</f>
        <v>N/A</v>
      </c>
    </row>
    <row r="391" spans="1:19" ht="15.75" thickBot="1" x14ac:dyDescent="0.3">
      <c r="A391" s="173" t="s">
        <v>2179</v>
      </c>
      <c r="B391" s="174" t="s">
        <v>2174</v>
      </c>
      <c r="C391" s="175" t="s">
        <v>1774</v>
      </c>
      <c r="D391" s="165">
        <f>[2]!Table3[[#This Row],[Residential CLM $ Collected]]+[2]!Table3[[#This Row],[C&amp;I CLM $ Collected]]</f>
        <v>283.57240000000002</v>
      </c>
      <c r="E391" s="166">
        <f>[2]!Table3[[#This Row],[CLM $ Collected ]]/'[2]1.) CLM Reference'!$B$4</f>
        <v>9.744550874005671E-6</v>
      </c>
      <c r="F391" s="167">
        <f>[2]!Table3[[#This Row],[Residential Incentive Disbursements]]+[2]!Table3[[#This Row],[C&amp;I Incentive Disbursements]]</f>
        <v>0</v>
      </c>
      <c r="G391" s="166">
        <f>[2]!Table3[[#This Row],[Incentive Disbursements]]/'[2]1.) CLM Reference'!$B$5</f>
        <v>0</v>
      </c>
      <c r="H391" s="166" t="str">
        <f>IF(([2]!Table3[[#This Row],[Incentive Disbursements]]&gt;=0.5*[2]!Table3[[#This Row],[CLM $ Collected ]]),"YES",IF([2]!Table3[[#This Row],[Incentive Disbursements]]&lt;=1, "N/A", "NO"))</f>
        <v>N/A</v>
      </c>
      <c r="I391" s="166" t="str">
        <f t="shared" si="17"/>
        <v>NO</v>
      </c>
      <c r="J391" s="176">
        <v>283.57240000000002</v>
      </c>
      <c r="K391" s="177">
        <f>[2]!Table3[[#This Row],[CLM $ Collected ]]/'[2]1.) CLM Reference'!$B$4</f>
        <v>9.744550874005671E-6</v>
      </c>
      <c r="L391" s="178">
        <v>0</v>
      </c>
      <c r="M391" s="177">
        <f>[2]!Table3[[#This Row],[Incentive Disbursements]]/'[2]1.) CLM Reference'!$B$5</f>
        <v>0</v>
      </c>
      <c r="N391" s="177" t="str">
        <f t="shared" si="18"/>
        <v>NO</v>
      </c>
      <c r="O391" s="176">
        <v>0</v>
      </c>
      <c r="P391" s="179">
        <f>[2]!Table3[[#This Row],[CLM $ Collected ]]/'[2]1.) CLM Reference'!$B$4</f>
        <v>9.744550874005671E-6</v>
      </c>
      <c r="Q391" s="178">
        <v>0</v>
      </c>
      <c r="R391" s="180">
        <f>[2]!Table3[[#This Row],[Incentive Disbursements]]/'[2]1.) CLM Reference'!$B$5</f>
        <v>0</v>
      </c>
      <c r="S391" t="str">
        <f t="shared" si="19"/>
        <v>NO</v>
      </c>
    </row>
    <row r="392" spans="1:19" ht="15.75" thickBot="1" x14ac:dyDescent="0.3">
      <c r="A392" s="173" t="s">
        <v>2180</v>
      </c>
      <c r="B392" s="174" t="s">
        <v>2083</v>
      </c>
      <c r="C392" s="175" t="s">
        <v>1774</v>
      </c>
      <c r="D392" s="165">
        <f>[2]!Table3[[#This Row],[Residential CLM $ Collected]]+[2]!Table3[[#This Row],[C&amp;I CLM $ Collected]]</f>
        <v>0</v>
      </c>
      <c r="E392" s="166">
        <f>[2]!Table3[[#This Row],[CLM $ Collected ]]/'[2]1.) CLM Reference'!$B$4</f>
        <v>0</v>
      </c>
      <c r="F392" s="167">
        <f>[2]!Table3[[#This Row],[Residential Incentive Disbursements]]+[2]!Table3[[#This Row],[C&amp;I Incentive Disbursements]]</f>
        <v>10001.75</v>
      </c>
      <c r="G392" s="166">
        <f>[2]!Table3[[#This Row],[Incentive Disbursements]]/'[2]1.) CLM Reference'!$B$5</f>
        <v>5.9530725323172769E-4</v>
      </c>
      <c r="H392" s="166" t="str">
        <f>IF(([2]!Table3[[#This Row],[Incentive Disbursements]]&gt;=0.5*[2]!Table3[[#This Row],[CLM $ Collected ]]),"YES",IF([2]!Table3[[#This Row],[Incentive Disbursements]]&lt;=1, "N/A", "NO"))</f>
        <v>YES</v>
      </c>
      <c r="I392" s="166" t="str">
        <f t="shared" ref="I392:I423" si="20">IF(ROUND(E392,5)&lt;0.00001,"N/A",IF(ROUND(E392,5)&lt;=ROUND(G392,5),"YES","NO"))</f>
        <v>N/A</v>
      </c>
      <c r="J392" s="176">
        <v>0</v>
      </c>
      <c r="K392" s="177">
        <f>[2]!Table3[[#This Row],[CLM $ Collected ]]/'[2]1.) CLM Reference'!$B$4</f>
        <v>0</v>
      </c>
      <c r="L392" s="178">
        <v>0</v>
      </c>
      <c r="M392" s="177">
        <f>[2]!Table3[[#This Row],[Incentive Disbursements]]/'[2]1.) CLM Reference'!$B$5</f>
        <v>5.9530725323172769E-4</v>
      </c>
      <c r="N392" s="177" t="str">
        <f t="shared" si="18"/>
        <v>N/A</v>
      </c>
      <c r="O392" s="176">
        <v>0</v>
      </c>
      <c r="P392" s="179">
        <f>[2]!Table3[[#This Row],[CLM $ Collected ]]/'[2]1.) CLM Reference'!$B$4</f>
        <v>0</v>
      </c>
      <c r="Q392" s="178">
        <v>10001.75</v>
      </c>
      <c r="R392" s="180">
        <f>[2]!Table3[[#This Row],[Incentive Disbursements]]/'[2]1.) CLM Reference'!$B$5</f>
        <v>5.9530725323172769E-4</v>
      </c>
      <c r="S392" t="str">
        <f t="shared" si="19"/>
        <v>N/A</v>
      </c>
    </row>
    <row r="393" spans="1:19" ht="15.75" thickBot="1" x14ac:dyDescent="0.3">
      <c r="A393" s="173" t="s">
        <v>2180</v>
      </c>
      <c r="B393" s="174" t="s">
        <v>2084</v>
      </c>
      <c r="C393" s="175" t="s">
        <v>1792</v>
      </c>
      <c r="D393" s="165">
        <f>[2]!Table3[[#This Row],[Residential CLM $ Collected]]+[2]!Table3[[#This Row],[C&amp;I CLM $ Collected]]</f>
        <v>110617.02419999999</v>
      </c>
      <c r="E393" s="166">
        <f>[2]!Table3[[#This Row],[CLM $ Collected ]]/'[2]1.) CLM Reference'!$B$4</f>
        <v>3.8011922875710626E-3</v>
      </c>
      <c r="F393" s="167">
        <f>[2]!Table3[[#This Row],[Residential Incentive Disbursements]]+[2]!Table3[[#This Row],[C&amp;I Incentive Disbursements]]</f>
        <v>0</v>
      </c>
      <c r="G393" s="166">
        <f>[2]!Table3[[#This Row],[Incentive Disbursements]]/'[2]1.) CLM Reference'!$B$5</f>
        <v>0</v>
      </c>
      <c r="H393" s="166" t="str">
        <f>IF(([2]!Table3[[#This Row],[Incentive Disbursements]]&gt;=0.5*[2]!Table3[[#This Row],[CLM $ Collected ]]),"YES",IF([2]!Table3[[#This Row],[Incentive Disbursements]]&lt;=1, "N/A", "NO"))</f>
        <v>N/A</v>
      </c>
      <c r="I393" s="166" t="str">
        <f t="shared" si="20"/>
        <v>NO</v>
      </c>
      <c r="J393" s="176">
        <v>22608.335299999999</v>
      </c>
      <c r="K393" s="177">
        <f>[2]!Table3[[#This Row],[CLM $ Collected ]]/'[2]1.) CLM Reference'!$B$4</f>
        <v>3.8011922875710626E-3</v>
      </c>
      <c r="L393" s="178">
        <v>0</v>
      </c>
      <c r="M393" s="177">
        <f>[2]!Table3[[#This Row],[Incentive Disbursements]]/'[2]1.) CLM Reference'!$B$5</f>
        <v>0</v>
      </c>
      <c r="N393" s="177" t="str">
        <f t="shared" si="18"/>
        <v>NO</v>
      </c>
      <c r="O393" s="176">
        <v>88008.688899999994</v>
      </c>
      <c r="P393" s="179">
        <f>[2]!Table3[[#This Row],[CLM $ Collected ]]/'[2]1.) CLM Reference'!$B$4</f>
        <v>3.8011922875710626E-3</v>
      </c>
      <c r="Q393" s="178">
        <v>0</v>
      </c>
      <c r="R393" s="180">
        <f>[2]!Table3[[#This Row],[Incentive Disbursements]]/'[2]1.) CLM Reference'!$B$5</f>
        <v>0</v>
      </c>
      <c r="S393" t="str">
        <f t="shared" si="19"/>
        <v>NO</v>
      </c>
    </row>
    <row r="394" spans="1:19" ht="15.75" thickBot="1" x14ac:dyDescent="0.3">
      <c r="A394" s="173" t="s">
        <v>2181</v>
      </c>
      <c r="B394" s="174" t="s">
        <v>2083</v>
      </c>
      <c r="C394" s="175" t="s">
        <v>1774</v>
      </c>
      <c r="D394" s="165">
        <f>[2]!Table3[[#This Row],[Residential CLM $ Collected]]+[2]!Table3[[#This Row],[C&amp;I CLM $ Collected]]</f>
        <v>0</v>
      </c>
      <c r="E394" s="166">
        <f>[2]!Table3[[#This Row],[CLM $ Collected ]]/'[2]1.) CLM Reference'!$B$4</f>
        <v>0</v>
      </c>
      <c r="F394" s="167">
        <f>[2]!Table3[[#This Row],[Residential Incentive Disbursements]]+[2]!Table3[[#This Row],[C&amp;I Incentive Disbursements]]</f>
        <v>5108.62</v>
      </c>
      <c r="G394" s="166">
        <f>[2]!Table3[[#This Row],[Incentive Disbursements]]/'[2]1.) CLM Reference'!$B$5</f>
        <v>3.0406664233805772E-4</v>
      </c>
      <c r="H394" s="166" t="str">
        <f>IF(([2]!Table3[[#This Row],[Incentive Disbursements]]&gt;=0.5*[2]!Table3[[#This Row],[CLM $ Collected ]]),"YES",IF([2]!Table3[[#This Row],[Incentive Disbursements]]&lt;=1, "N/A", "NO"))</f>
        <v>YES</v>
      </c>
      <c r="I394" s="166" t="str">
        <f t="shared" si="20"/>
        <v>N/A</v>
      </c>
      <c r="J394" s="176">
        <v>0</v>
      </c>
      <c r="K394" s="177">
        <f>[2]!Table3[[#This Row],[CLM $ Collected ]]/'[2]1.) CLM Reference'!$B$4</f>
        <v>0</v>
      </c>
      <c r="L394" s="178">
        <v>2918.62</v>
      </c>
      <c r="M394" s="177">
        <f>[2]!Table3[[#This Row],[Incentive Disbursements]]/'[2]1.) CLM Reference'!$B$5</f>
        <v>3.0406664233805772E-4</v>
      </c>
      <c r="N394" s="177" t="str">
        <f t="shared" si="18"/>
        <v>N/A</v>
      </c>
      <c r="O394" s="176">
        <v>0</v>
      </c>
      <c r="P394" s="179">
        <f>[2]!Table3[[#This Row],[CLM $ Collected ]]/'[2]1.) CLM Reference'!$B$4</f>
        <v>0</v>
      </c>
      <c r="Q394" s="178">
        <v>2190</v>
      </c>
      <c r="R394" s="180">
        <f>[2]!Table3[[#This Row],[Incentive Disbursements]]/'[2]1.) CLM Reference'!$B$5</f>
        <v>3.0406664233805772E-4</v>
      </c>
      <c r="S394" t="str">
        <f t="shared" si="19"/>
        <v>N/A</v>
      </c>
    </row>
    <row r="395" spans="1:19" ht="15.75" thickBot="1" x14ac:dyDescent="0.3">
      <c r="A395" s="173" t="s">
        <v>2181</v>
      </c>
      <c r="B395" s="174" t="s">
        <v>2084</v>
      </c>
      <c r="C395" s="175" t="s">
        <v>1792</v>
      </c>
      <c r="D395" s="165">
        <f>[2]!Table3[[#This Row],[Residential CLM $ Collected]]+[2]!Table3[[#This Row],[C&amp;I CLM $ Collected]]</f>
        <v>40495.7889</v>
      </c>
      <c r="E395" s="166">
        <f>[2]!Table3[[#This Row],[CLM $ Collected ]]/'[2]1.) CLM Reference'!$B$4</f>
        <v>1.3915785708307443E-3</v>
      </c>
      <c r="F395" s="167">
        <f>[2]!Table3[[#This Row],[Residential Incentive Disbursements]]+[2]!Table3[[#This Row],[C&amp;I Incentive Disbursements]]</f>
        <v>0</v>
      </c>
      <c r="G395" s="166">
        <f>[2]!Table3[[#This Row],[Incentive Disbursements]]/'[2]1.) CLM Reference'!$B$5</f>
        <v>0</v>
      </c>
      <c r="H395" s="166" t="str">
        <f>IF(([2]!Table3[[#This Row],[Incentive Disbursements]]&gt;=0.5*[2]!Table3[[#This Row],[CLM $ Collected ]]),"YES",IF([2]!Table3[[#This Row],[Incentive Disbursements]]&lt;=1, "N/A", "NO"))</f>
        <v>N/A</v>
      </c>
      <c r="I395" s="166" t="str">
        <f t="shared" si="20"/>
        <v>NO</v>
      </c>
      <c r="J395" s="176">
        <v>4781.3608999999997</v>
      </c>
      <c r="K395" s="177">
        <f>[2]!Table3[[#This Row],[CLM $ Collected ]]/'[2]1.) CLM Reference'!$B$4</f>
        <v>1.3915785708307443E-3</v>
      </c>
      <c r="L395" s="178">
        <v>0</v>
      </c>
      <c r="M395" s="177">
        <f>[2]!Table3[[#This Row],[Incentive Disbursements]]/'[2]1.) CLM Reference'!$B$5</f>
        <v>0</v>
      </c>
      <c r="N395" s="177" t="str">
        <f t="shared" si="18"/>
        <v>NO</v>
      </c>
      <c r="O395" s="176">
        <v>35714.428</v>
      </c>
      <c r="P395" s="179">
        <f>[2]!Table3[[#This Row],[CLM $ Collected ]]/'[2]1.) CLM Reference'!$B$4</f>
        <v>1.3915785708307443E-3</v>
      </c>
      <c r="Q395" s="178">
        <v>0</v>
      </c>
      <c r="R395" s="180">
        <f>[2]!Table3[[#This Row],[Incentive Disbursements]]/'[2]1.) CLM Reference'!$B$5</f>
        <v>0</v>
      </c>
      <c r="S395" t="str">
        <f t="shared" si="19"/>
        <v>NO</v>
      </c>
    </row>
    <row r="396" spans="1:19" ht="15.75" thickBot="1" x14ac:dyDescent="0.3">
      <c r="A396" s="173" t="s">
        <v>2182</v>
      </c>
      <c r="B396" s="174" t="s">
        <v>2116</v>
      </c>
      <c r="C396" s="175" t="s">
        <v>1774</v>
      </c>
      <c r="D396" s="165">
        <f>[2]!Table3[[#This Row],[Residential CLM $ Collected]]+[2]!Table3[[#This Row],[C&amp;I CLM $ Collected]]</f>
        <v>192.12350000000001</v>
      </c>
      <c r="E396" s="166">
        <f>[2]!Table3[[#This Row],[CLM $ Collected ]]/'[2]1.) CLM Reference'!$B$4</f>
        <v>6.6020431460961248E-6</v>
      </c>
      <c r="F396" s="167">
        <f>[2]!Table3[[#This Row],[Residential Incentive Disbursements]]+[2]!Table3[[#This Row],[C&amp;I Incentive Disbursements]]</f>
        <v>0</v>
      </c>
      <c r="G396" s="166">
        <f>[2]!Table3[[#This Row],[Incentive Disbursements]]/'[2]1.) CLM Reference'!$B$5</f>
        <v>0</v>
      </c>
      <c r="H396" s="166" t="str">
        <f>IF(([2]!Table3[[#This Row],[Incentive Disbursements]]&gt;=0.5*[2]!Table3[[#This Row],[CLM $ Collected ]]),"YES",IF([2]!Table3[[#This Row],[Incentive Disbursements]]&lt;=1, "N/A", "NO"))</f>
        <v>N/A</v>
      </c>
      <c r="I396" s="166" t="str">
        <f t="shared" si="20"/>
        <v>NO</v>
      </c>
      <c r="J396" s="176">
        <v>192.12350000000001</v>
      </c>
      <c r="K396" s="177">
        <f>[2]!Table3[[#This Row],[CLM $ Collected ]]/'[2]1.) CLM Reference'!$B$4</f>
        <v>6.6020431460961248E-6</v>
      </c>
      <c r="L396" s="178">
        <v>0</v>
      </c>
      <c r="M396" s="177">
        <f>[2]!Table3[[#This Row],[Incentive Disbursements]]/'[2]1.) CLM Reference'!$B$5</f>
        <v>0</v>
      </c>
      <c r="N396" s="177" t="str">
        <f t="shared" si="18"/>
        <v>NO</v>
      </c>
      <c r="O396" s="176">
        <v>0</v>
      </c>
      <c r="P396" s="179">
        <f>[2]!Table3[[#This Row],[CLM $ Collected ]]/'[2]1.) CLM Reference'!$B$4</f>
        <v>6.6020431460961248E-6</v>
      </c>
      <c r="Q396" s="178">
        <v>0</v>
      </c>
      <c r="R396" s="180">
        <f>[2]!Table3[[#This Row],[Incentive Disbursements]]/'[2]1.) CLM Reference'!$B$5</f>
        <v>0</v>
      </c>
      <c r="S396" t="str">
        <f t="shared" si="19"/>
        <v>NO</v>
      </c>
    </row>
    <row r="397" spans="1:19" ht="15.75" thickBot="1" x14ac:dyDescent="0.3">
      <c r="A397" s="173" t="s">
        <v>2182</v>
      </c>
      <c r="B397" s="174" t="s">
        <v>2100</v>
      </c>
      <c r="C397" s="175" t="s">
        <v>1774</v>
      </c>
      <c r="D397" s="165">
        <f>[2]!Table3[[#This Row],[Residential CLM $ Collected]]+[2]!Table3[[#This Row],[C&amp;I CLM $ Collected]]</f>
        <v>149377.58500000011</v>
      </c>
      <c r="E397" s="166">
        <f>[2]!Table3[[#This Row],[CLM $ Collected ]]/'[2]1.) CLM Reference'!$B$4</f>
        <v>5.1331422820719069E-3</v>
      </c>
      <c r="F397" s="167">
        <f>[2]!Table3[[#This Row],[Residential Incentive Disbursements]]+[2]!Table3[[#This Row],[C&amp;I Incentive Disbursements]]</f>
        <v>43604.06</v>
      </c>
      <c r="G397" s="166">
        <f>[2]!Table3[[#This Row],[Incentive Disbursements]]/'[2]1.) CLM Reference'!$B$5</f>
        <v>2.595327136586242E-3</v>
      </c>
      <c r="H397" s="166" t="str">
        <f>IF(([2]!Table3[[#This Row],[Incentive Disbursements]]&gt;=0.5*[2]!Table3[[#This Row],[CLM $ Collected ]]),"YES",IF([2]!Table3[[#This Row],[Incentive Disbursements]]&lt;=1, "N/A", "NO"))</f>
        <v>NO</v>
      </c>
      <c r="I397" s="166" t="str">
        <f t="shared" si="20"/>
        <v>NO</v>
      </c>
      <c r="J397" s="176">
        <v>88395.970500000098</v>
      </c>
      <c r="K397" s="177">
        <f>[2]!Table3[[#This Row],[CLM $ Collected ]]/'[2]1.) CLM Reference'!$B$4</f>
        <v>5.1331422820719069E-3</v>
      </c>
      <c r="L397" s="178">
        <v>17211.07</v>
      </c>
      <c r="M397" s="177">
        <f>[2]!Table3[[#This Row],[Incentive Disbursements]]/'[2]1.) CLM Reference'!$B$5</f>
        <v>2.595327136586242E-3</v>
      </c>
      <c r="N397" s="177" t="str">
        <f t="shared" si="18"/>
        <v>NO</v>
      </c>
      <c r="O397" s="176">
        <v>60981.614500000003</v>
      </c>
      <c r="P397" s="179">
        <f>[2]!Table3[[#This Row],[CLM $ Collected ]]/'[2]1.) CLM Reference'!$B$4</f>
        <v>5.1331422820719069E-3</v>
      </c>
      <c r="Q397" s="178">
        <v>26392.99</v>
      </c>
      <c r="R397" s="180">
        <f>[2]!Table3[[#This Row],[Incentive Disbursements]]/'[2]1.) CLM Reference'!$B$5</f>
        <v>2.595327136586242E-3</v>
      </c>
      <c r="S397" t="str">
        <f t="shared" si="19"/>
        <v>NO</v>
      </c>
    </row>
    <row r="398" spans="1:19" ht="15.75" thickBot="1" x14ac:dyDescent="0.3">
      <c r="A398" s="173" t="s">
        <v>2183</v>
      </c>
      <c r="B398" s="174" t="s">
        <v>2009</v>
      </c>
      <c r="C398" s="175" t="s">
        <v>1774</v>
      </c>
      <c r="D398" s="165">
        <f>[2]!Table3[[#This Row],[Residential CLM $ Collected]]+[2]!Table3[[#This Row],[C&amp;I CLM $ Collected]]</f>
        <v>0</v>
      </c>
      <c r="E398" s="166">
        <f>[2]!Table3[[#This Row],[CLM $ Collected ]]/'[2]1.) CLM Reference'!$B$4</f>
        <v>0</v>
      </c>
      <c r="F398" s="167">
        <f>[2]!Table3[[#This Row],[Residential Incentive Disbursements]]+[2]!Table3[[#This Row],[C&amp;I Incentive Disbursements]]</f>
        <v>62913.355929077901</v>
      </c>
      <c r="G398" s="166">
        <f>[2]!Table3[[#This Row],[Incentive Disbursements]]/'[2]1.) CLM Reference'!$B$5</f>
        <v>3.7446224020525804E-3</v>
      </c>
      <c r="H398" s="166" t="str">
        <f>IF(([2]!Table3[[#This Row],[Incentive Disbursements]]&gt;=0.5*[2]!Table3[[#This Row],[CLM $ Collected ]]),"YES",IF([2]!Table3[[#This Row],[Incentive Disbursements]]&lt;=1, "N/A", "NO"))</f>
        <v>YES</v>
      </c>
      <c r="I398" s="166" t="str">
        <f t="shared" si="20"/>
        <v>N/A</v>
      </c>
      <c r="J398" s="176">
        <v>0</v>
      </c>
      <c r="K398" s="177">
        <f>[2]!Table3[[#This Row],[CLM $ Collected ]]/'[2]1.) CLM Reference'!$B$4</f>
        <v>0</v>
      </c>
      <c r="L398" s="178">
        <v>62913.355929077901</v>
      </c>
      <c r="M398" s="177">
        <f>[2]!Table3[[#This Row],[Incentive Disbursements]]/'[2]1.) CLM Reference'!$B$5</f>
        <v>3.7446224020525804E-3</v>
      </c>
      <c r="N398" s="177" t="str">
        <f t="shared" si="18"/>
        <v>N/A</v>
      </c>
      <c r="O398" s="176">
        <v>0</v>
      </c>
      <c r="P398" s="179">
        <f>[2]!Table3[[#This Row],[CLM $ Collected ]]/'[2]1.) CLM Reference'!$B$4</f>
        <v>0</v>
      </c>
      <c r="Q398" s="178">
        <v>0</v>
      </c>
      <c r="R398" s="180">
        <f>[2]!Table3[[#This Row],[Incentive Disbursements]]/'[2]1.) CLM Reference'!$B$5</f>
        <v>3.7446224020525804E-3</v>
      </c>
      <c r="S398" t="str">
        <f t="shared" si="19"/>
        <v>N/A</v>
      </c>
    </row>
    <row r="399" spans="1:19" ht="15.75" thickBot="1" x14ac:dyDescent="0.3">
      <c r="A399" s="163" t="s">
        <v>2183</v>
      </c>
      <c r="B399" s="16" t="s">
        <v>1993</v>
      </c>
      <c r="C399" s="164" t="s">
        <v>1774</v>
      </c>
      <c r="D399" s="165">
        <f>[2]!Table3[[#This Row],[Residential CLM $ Collected]]+[2]!Table3[[#This Row],[C&amp;I CLM $ Collected]]</f>
        <v>0</v>
      </c>
      <c r="E399" s="166">
        <f>[2]!Table3[[#This Row],[CLM $ Collected ]]/'[2]1.) CLM Reference'!$B$4</f>
        <v>0</v>
      </c>
      <c r="F399" s="167">
        <f>[2]!Table3[[#This Row],[Residential Incentive Disbursements]]+[2]!Table3[[#This Row],[C&amp;I Incentive Disbursements]]</f>
        <v>999602.06950161594</v>
      </c>
      <c r="G399" s="166">
        <f>[2]!Table3[[#This Row],[Incentive Disbursements]]/'[2]1.) CLM Reference'!$B$5</f>
        <v>5.949662432271928E-2</v>
      </c>
      <c r="H399" s="166" t="str">
        <f>IF(([2]!Table3[[#This Row],[Incentive Disbursements]]&gt;=0.5*[2]!Table3[[#This Row],[CLM $ Collected ]]),"YES",IF([2]!Table3[[#This Row],[Incentive Disbursements]]&lt;=1, "N/A", "NO"))</f>
        <v>YES</v>
      </c>
      <c r="I399" s="166" t="str">
        <f t="shared" si="20"/>
        <v>N/A</v>
      </c>
      <c r="J399" s="168">
        <v>0</v>
      </c>
      <c r="K399" s="169">
        <f>[2]!Table3[[#This Row],[CLM $ Collected ]]/'[2]1.) CLM Reference'!$B$4</f>
        <v>0</v>
      </c>
      <c r="L399" s="170">
        <v>913038.08950161596</v>
      </c>
      <c r="M399" s="169">
        <f>[2]!Table3[[#This Row],[Incentive Disbursements]]/'[2]1.) CLM Reference'!$B$5</f>
        <v>5.949662432271928E-2</v>
      </c>
      <c r="N399" s="169" t="str">
        <f t="shared" si="18"/>
        <v>N/A</v>
      </c>
      <c r="O399" s="168">
        <v>0</v>
      </c>
      <c r="P399" s="171">
        <f>[2]!Table3[[#This Row],[CLM $ Collected ]]/'[2]1.) CLM Reference'!$B$4</f>
        <v>0</v>
      </c>
      <c r="Q399" s="170">
        <v>86563.98</v>
      </c>
      <c r="R399" s="172">
        <f>[2]!Table3[[#This Row],[Incentive Disbursements]]/'[2]1.) CLM Reference'!$B$5</f>
        <v>5.949662432271928E-2</v>
      </c>
      <c r="S399" t="str">
        <f t="shared" si="19"/>
        <v>N/A</v>
      </c>
    </row>
    <row r="400" spans="1:19" ht="15.75" thickBot="1" x14ac:dyDescent="0.3">
      <c r="A400" s="163" t="s">
        <v>2183</v>
      </c>
      <c r="B400" s="16" t="s">
        <v>2076</v>
      </c>
      <c r="C400" s="164" t="s">
        <v>1774</v>
      </c>
      <c r="D400" s="165">
        <f>[2]!Table3[[#This Row],[Residential CLM $ Collected]]+[2]!Table3[[#This Row],[C&amp;I CLM $ Collected]]</f>
        <v>0</v>
      </c>
      <c r="E400" s="166">
        <f>[2]!Table3[[#This Row],[CLM $ Collected ]]/'[2]1.) CLM Reference'!$B$4</f>
        <v>0</v>
      </c>
      <c r="F400" s="167">
        <f>[2]!Table3[[#This Row],[Residential Incentive Disbursements]]+[2]!Table3[[#This Row],[C&amp;I Incentive Disbursements]]</f>
        <v>103594.88494640309</v>
      </c>
      <c r="G400" s="166">
        <f>[2]!Table3[[#This Row],[Incentive Disbursements]]/'[2]1.) CLM Reference'!$B$5</f>
        <v>6.1659995907016353E-3</v>
      </c>
      <c r="H400" s="166" t="str">
        <f>IF(([2]!Table3[[#This Row],[Incentive Disbursements]]&gt;=0.5*[2]!Table3[[#This Row],[CLM $ Collected ]]),"YES",IF([2]!Table3[[#This Row],[Incentive Disbursements]]&lt;=1, "N/A", "NO"))</f>
        <v>YES</v>
      </c>
      <c r="I400" s="166" t="str">
        <f t="shared" si="20"/>
        <v>N/A</v>
      </c>
      <c r="J400" s="168">
        <v>0</v>
      </c>
      <c r="K400" s="169">
        <f>[2]!Table3[[#This Row],[CLM $ Collected ]]/'[2]1.) CLM Reference'!$B$4</f>
        <v>0</v>
      </c>
      <c r="L400" s="170">
        <v>41045.884946403101</v>
      </c>
      <c r="M400" s="169">
        <f>[2]!Table3[[#This Row],[Incentive Disbursements]]/'[2]1.) CLM Reference'!$B$5</f>
        <v>6.1659995907016353E-3</v>
      </c>
      <c r="N400" s="169" t="str">
        <f t="shared" si="18"/>
        <v>N/A</v>
      </c>
      <c r="O400" s="168">
        <v>0</v>
      </c>
      <c r="P400" s="171">
        <f>[2]!Table3[[#This Row],[CLM $ Collected ]]/'[2]1.) CLM Reference'!$B$4</f>
        <v>0</v>
      </c>
      <c r="Q400" s="170">
        <v>62549</v>
      </c>
      <c r="R400" s="172">
        <f>[2]!Table3[[#This Row],[Incentive Disbursements]]/'[2]1.) CLM Reference'!$B$5</f>
        <v>6.1659995907016353E-3</v>
      </c>
      <c r="S400" t="str">
        <f t="shared" si="19"/>
        <v>N/A</v>
      </c>
    </row>
    <row r="401" spans="1:19" ht="15.75" thickBot="1" x14ac:dyDescent="0.3">
      <c r="A401" s="163" t="s">
        <v>2183</v>
      </c>
      <c r="B401" s="16" t="s">
        <v>2092</v>
      </c>
      <c r="C401" s="164" t="s">
        <v>1774</v>
      </c>
      <c r="D401" s="165">
        <f>[2]!Table3[[#This Row],[Residential CLM $ Collected]]+[2]!Table3[[#This Row],[C&amp;I CLM $ Collected]]</f>
        <v>0</v>
      </c>
      <c r="E401" s="166">
        <f>[2]!Table3[[#This Row],[CLM $ Collected ]]/'[2]1.) CLM Reference'!$B$4</f>
        <v>0</v>
      </c>
      <c r="F401" s="167">
        <f>[2]!Table3[[#This Row],[Residential Incentive Disbursements]]+[2]!Table3[[#This Row],[C&amp;I Incentive Disbursements]]</f>
        <v>144323.13116241901</v>
      </c>
      <c r="G401" s="166">
        <f>[2]!Table3[[#This Row],[Incentive Disbursements]]/'[2]1.) CLM Reference'!$B$5</f>
        <v>8.5901574014649457E-3</v>
      </c>
      <c r="H401" s="166" t="str">
        <f>IF(([2]!Table3[[#This Row],[Incentive Disbursements]]&gt;=0.5*[2]!Table3[[#This Row],[CLM $ Collected ]]),"YES",IF([2]!Table3[[#This Row],[Incentive Disbursements]]&lt;=1, "N/A", "NO"))</f>
        <v>YES</v>
      </c>
      <c r="I401" s="166" t="str">
        <f t="shared" si="20"/>
        <v>N/A</v>
      </c>
      <c r="J401" s="168">
        <v>0</v>
      </c>
      <c r="K401" s="169">
        <f>[2]!Table3[[#This Row],[CLM $ Collected ]]/'[2]1.) CLM Reference'!$B$4</f>
        <v>0</v>
      </c>
      <c r="L401" s="170">
        <v>142818.13116241901</v>
      </c>
      <c r="M401" s="169">
        <f>[2]!Table3[[#This Row],[Incentive Disbursements]]/'[2]1.) CLM Reference'!$B$5</f>
        <v>8.5901574014649457E-3</v>
      </c>
      <c r="N401" s="169" t="str">
        <f t="shared" si="18"/>
        <v>N/A</v>
      </c>
      <c r="O401" s="168">
        <v>0</v>
      </c>
      <c r="P401" s="171">
        <f>[2]!Table3[[#This Row],[CLM $ Collected ]]/'[2]1.) CLM Reference'!$B$4</f>
        <v>0</v>
      </c>
      <c r="Q401" s="170">
        <v>1505</v>
      </c>
      <c r="R401" s="172">
        <f>[2]!Table3[[#This Row],[Incentive Disbursements]]/'[2]1.) CLM Reference'!$B$5</f>
        <v>8.5901574014649457E-3</v>
      </c>
      <c r="S401" t="str">
        <f t="shared" si="19"/>
        <v>N/A</v>
      </c>
    </row>
    <row r="402" spans="1:19" ht="15.75" thickBot="1" x14ac:dyDescent="0.3">
      <c r="A402" s="163" t="s">
        <v>2183</v>
      </c>
      <c r="B402" s="16" t="s">
        <v>2184</v>
      </c>
      <c r="C402" s="164" t="s">
        <v>1774</v>
      </c>
      <c r="D402" s="165">
        <f>[2]!Table3[[#This Row],[Residential CLM $ Collected]]+[2]!Table3[[#This Row],[C&amp;I CLM $ Collected]]</f>
        <v>0</v>
      </c>
      <c r="E402" s="166">
        <f>[2]!Table3[[#This Row],[CLM $ Collected ]]/'[2]1.) CLM Reference'!$B$4</f>
        <v>0</v>
      </c>
      <c r="F402" s="167">
        <f>[2]!Table3[[#This Row],[Residential Incentive Disbursements]]+[2]!Table3[[#This Row],[C&amp;I Incentive Disbursements]]</f>
        <v>21832.469643990698</v>
      </c>
      <c r="G402" s="166">
        <f>[2]!Table3[[#This Row],[Incentive Disbursements]]/'[2]1.) CLM Reference'!$B$5</f>
        <v>1.2994753453174873E-3</v>
      </c>
      <c r="H402" s="166" t="str">
        <f>IF(([2]!Table3[[#This Row],[Incentive Disbursements]]&gt;=0.5*[2]!Table3[[#This Row],[CLM $ Collected ]]),"YES",IF([2]!Table3[[#This Row],[Incentive Disbursements]]&lt;=1, "N/A", "NO"))</f>
        <v>YES</v>
      </c>
      <c r="I402" s="166" t="str">
        <f t="shared" si="20"/>
        <v>N/A</v>
      </c>
      <c r="J402" s="168">
        <v>0</v>
      </c>
      <c r="K402" s="169">
        <f>[2]!Table3[[#This Row],[CLM $ Collected ]]/'[2]1.) CLM Reference'!$B$4</f>
        <v>0</v>
      </c>
      <c r="L402" s="170">
        <v>21832.469643990698</v>
      </c>
      <c r="M402" s="169">
        <f>[2]!Table3[[#This Row],[Incentive Disbursements]]/'[2]1.) CLM Reference'!$B$5</f>
        <v>1.2994753453174873E-3</v>
      </c>
      <c r="N402" s="169" t="str">
        <f t="shared" si="18"/>
        <v>N/A</v>
      </c>
      <c r="O402" s="168">
        <v>0</v>
      </c>
      <c r="P402" s="171">
        <f>[2]!Table3[[#This Row],[CLM $ Collected ]]/'[2]1.) CLM Reference'!$B$4</f>
        <v>0</v>
      </c>
      <c r="Q402" s="170">
        <v>0</v>
      </c>
      <c r="R402" s="172">
        <f>[2]!Table3[[#This Row],[Incentive Disbursements]]/'[2]1.) CLM Reference'!$B$5</f>
        <v>1.2994753453174873E-3</v>
      </c>
      <c r="S402" t="str">
        <f t="shared" si="19"/>
        <v>N/A</v>
      </c>
    </row>
    <row r="403" spans="1:19" ht="15.75" thickBot="1" x14ac:dyDescent="0.3">
      <c r="A403" s="163" t="s">
        <v>2183</v>
      </c>
      <c r="B403" s="16" t="s">
        <v>1975</v>
      </c>
      <c r="C403" s="164" t="s">
        <v>1774</v>
      </c>
      <c r="D403" s="165">
        <f>[2]!Table3[[#This Row],[Residential CLM $ Collected]]+[2]!Table3[[#This Row],[C&amp;I CLM $ Collected]]</f>
        <v>4670.2506000000003</v>
      </c>
      <c r="E403" s="166">
        <f>[2]!Table3[[#This Row],[CLM $ Collected ]]/'[2]1.) CLM Reference'!$B$4</f>
        <v>1.6048633282384151E-4</v>
      </c>
      <c r="F403" s="167">
        <f>[2]!Table3[[#This Row],[Residential Incentive Disbursements]]+[2]!Table3[[#This Row],[C&amp;I Incentive Disbursements]]</f>
        <v>297923.43658669299</v>
      </c>
      <c r="G403" s="166">
        <f>[2]!Table3[[#This Row],[Incentive Disbursements]]/'[2]1.) CLM Reference'!$B$5</f>
        <v>1.7732495084138378E-2</v>
      </c>
      <c r="H403" s="166" t="str">
        <f>IF(([2]!Table3[[#This Row],[Incentive Disbursements]]&gt;=0.5*[2]!Table3[[#This Row],[CLM $ Collected ]]),"YES",IF([2]!Table3[[#This Row],[Incentive Disbursements]]&lt;=1, "N/A", "NO"))</f>
        <v>YES</v>
      </c>
      <c r="I403" s="166" t="str">
        <f t="shared" si="20"/>
        <v>YES</v>
      </c>
      <c r="J403" s="168">
        <v>0</v>
      </c>
      <c r="K403" s="169">
        <f>[2]!Table3[[#This Row],[CLM $ Collected ]]/'[2]1.) CLM Reference'!$B$4</f>
        <v>1.6048633282384151E-4</v>
      </c>
      <c r="L403" s="170">
        <v>253603.43658669299</v>
      </c>
      <c r="M403" s="169">
        <f>[2]!Table3[[#This Row],[Incentive Disbursements]]/'[2]1.) CLM Reference'!$B$5</f>
        <v>1.7732495084138378E-2</v>
      </c>
      <c r="N403" s="169" t="str">
        <f t="shared" si="18"/>
        <v>YES</v>
      </c>
      <c r="O403" s="168">
        <v>4670.2506000000003</v>
      </c>
      <c r="P403" s="171">
        <f>[2]!Table3[[#This Row],[CLM $ Collected ]]/'[2]1.) CLM Reference'!$B$4</f>
        <v>1.6048633282384151E-4</v>
      </c>
      <c r="Q403" s="170">
        <v>44320</v>
      </c>
      <c r="R403" s="172">
        <f>[2]!Table3[[#This Row],[Incentive Disbursements]]/'[2]1.) CLM Reference'!$B$5</f>
        <v>1.7732495084138378E-2</v>
      </c>
      <c r="S403" t="str">
        <f t="shared" si="19"/>
        <v>YES</v>
      </c>
    </row>
    <row r="404" spans="1:19" ht="15.75" thickBot="1" x14ac:dyDescent="0.3">
      <c r="A404" s="163" t="s">
        <v>2183</v>
      </c>
      <c r="B404" s="16" t="s">
        <v>2093</v>
      </c>
      <c r="C404" s="164" t="s">
        <v>1774</v>
      </c>
      <c r="D404" s="165">
        <f>[2]!Table3[[#This Row],[Residential CLM $ Collected]]+[2]!Table3[[#This Row],[C&amp;I CLM $ Collected]]</f>
        <v>0</v>
      </c>
      <c r="E404" s="166">
        <f>[2]!Table3[[#This Row],[CLM $ Collected ]]/'[2]1.) CLM Reference'!$B$4</f>
        <v>0</v>
      </c>
      <c r="F404" s="167">
        <f>[2]!Table3[[#This Row],[Residential Incentive Disbursements]]+[2]!Table3[[#This Row],[C&amp;I Incentive Disbursements]]</f>
        <v>215352.97852310099</v>
      </c>
      <c r="G404" s="166">
        <f>[2]!Table3[[#This Row],[Incentive Disbursements]]/'[2]1.) CLM Reference'!$B$5</f>
        <v>1.2817875883706201E-2</v>
      </c>
      <c r="H404" s="166" t="str">
        <f>IF(([2]!Table3[[#This Row],[Incentive Disbursements]]&gt;=0.5*[2]!Table3[[#This Row],[CLM $ Collected ]]),"YES",IF([2]!Table3[[#This Row],[Incentive Disbursements]]&lt;=1, "N/A", "NO"))</f>
        <v>YES</v>
      </c>
      <c r="I404" s="166" t="str">
        <f t="shared" si="20"/>
        <v>N/A</v>
      </c>
      <c r="J404" s="168">
        <v>0</v>
      </c>
      <c r="K404" s="169">
        <f>[2]!Table3[[#This Row],[CLM $ Collected ]]/'[2]1.) CLM Reference'!$B$4</f>
        <v>0</v>
      </c>
      <c r="L404" s="170">
        <v>207187.97852310099</v>
      </c>
      <c r="M404" s="169">
        <f>[2]!Table3[[#This Row],[Incentive Disbursements]]/'[2]1.) CLM Reference'!$B$5</f>
        <v>1.2817875883706201E-2</v>
      </c>
      <c r="N404" s="169" t="str">
        <f t="shared" si="18"/>
        <v>N/A</v>
      </c>
      <c r="O404" s="168">
        <v>0</v>
      </c>
      <c r="P404" s="171">
        <f>[2]!Table3[[#This Row],[CLM $ Collected ]]/'[2]1.) CLM Reference'!$B$4</f>
        <v>0</v>
      </c>
      <c r="Q404" s="170">
        <v>8165</v>
      </c>
      <c r="R404" s="172">
        <f>[2]!Table3[[#This Row],[Incentive Disbursements]]/'[2]1.) CLM Reference'!$B$5</f>
        <v>1.2817875883706201E-2</v>
      </c>
      <c r="S404" t="str">
        <f t="shared" si="19"/>
        <v>N/A</v>
      </c>
    </row>
    <row r="405" spans="1:19" ht="15.75" thickBot="1" x14ac:dyDescent="0.3">
      <c r="A405" s="163" t="s">
        <v>2183</v>
      </c>
      <c r="B405" s="16" t="s">
        <v>2094</v>
      </c>
      <c r="C405" s="164" t="s">
        <v>1774</v>
      </c>
      <c r="D405" s="165">
        <f>[2]!Table3[[#This Row],[Residential CLM $ Collected]]+[2]!Table3[[#This Row],[C&amp;I CLM $ Collected]]</f>
        <v>0</v>
      </c>
      <c r="E405" s="166">
        <f>[2]!Table3[[#This Row],[CLM $ Collected ]]/'[2]1.) CLM Reference'!$B$4</f>
        <v>0</v>
      </c>
      <c r="F405" s="167">
        <f>[2]!Table3[[#This Row],[Residential Incentive Disbursements]]+[2]!Table3[[#This Row],[C&amp;I Incentive Disbursements]]</f>
        <v>366220.00002887001</v>
      </c>
      <c r="G405" s="166">
        <f>[2]!Table3[[#This Row],[Incentive Disbursements]]/'[2]1.) CLM Reference'!$B$5</f>
        <v>2.1797527662230094E-2</v>
      </c>
      <c r="H405" s="166" t="str">
        <f>IF(([2]!Table3[[#This Row],[Incentive Disbursements]]&gt;=0.5*[2]!Table3[[#This Row],[CLM $ Collected ]]),"YES",IF([2]!Table3[[#This Row],[Incentive Disbursements]]&lt;=1, "N/A", "NO"))</f>
        <v>YES</v>
      </c>
      <c r="I405" s="166" t="str">
        <f t="shared" si="20"/>
        <v>N/A</v>
      </c>
      <c r="J405" s="168">
        <v>0</v>
      </c>
      <c r="K405" s="169">
        <f>[2]!Table3[[#This Row],[CLM $ Collected ]]/'[2]1.) CLM Reference'!$B$4</f>
        <v>0</v>
      </c>
      <c r="L405" s="170">
        <v>289565.00002887001</v>
      </c>
      <c r="M405" s="169">
        <f>[2]!Table3[[#This Row],[Incentive Disbursements]]/'[2]1.) CLM Reference'!$B$5</f>
        <v>2.1797527662230094E-2</v>
      </c>
      <c r="N405" s="169" t="str">
        <f t="shared" si="18"/>
        <v>N/A</v>
      </c>
      <c r="O405" s="168">
        <v>0</v>
      </c>
      <c r="P405" s="171">
        <f>[2]!Table3[[#This Row],[CLM $ Collected ]]/'[2]1.) CLM Reference'!$B$4</f>
        <v>0</v>
      </c>
      <c r="Q405" s="170">
        <v>76655</v>
      </c>
      <c r="R405" s="172">
        <f>[2]!Table3[[#This Row],[Incentive Disbursements]]/'[2]1.) CLM Reference'!$B$5</f>
        <v>2.1797527662230094E-2</v>
      </c>
      <c r="S405" t="str">
        <f t="shared" si="19"/>
        <v>N/A</v>
      </c>
    </row>
    <row r="406" spans="1:19" ht="15.75" thickBot="1" x14ac:dyDescent="0.3">
      <c r="A406" s="163" t="s">
        <v>2183</v>
      </c>
      <c r="B406" s="16" t="s">
        <v>2083</v>
      </c>
      <c r="C406" s="164" t="s">
        <v>1774</v>
      </c>
      <c r="D406" s="165">
        <f>[2]!Table3[[#This Row],[Residential CLM $ Collected]]+[2]!Table3[[#This Row],[C&amp;I CLM $ Collected]]</f>
        <v>0</v>
      </c>
      <c r="E406" s="166">
        <f>[2]!Table3[[#This Row],[CLM $ Collected ]]/'[2]1.) CLM Reference'!$B$4</f>
        <v>0</v>
      </c>
      <c r="F406" s="167">
        <f>[2]!Table3[[#This Row],[Residential Incentive Disbursements]]+[2]!Table3[[#This Row],[C&amp;I Incentive Disbursements]]</f>
        <v>763511.09776377899</v>
      </c>
      <c r="G406" s="166">
        <f>[2]!Table3[[#This Row],[Incentive Disbursements]]/'[2]1.) CLM Reference'!$B$5</f>
        <v>4.5444416669252516E-2</v>
      </c>
      <c r="H406" s="166" t="str">
        <f>IF(([2]!Table3[[#This Row],[Incentive Disbursements]]&gt;=0.5*[2]!Table3[[#This Row],[CLM $ Collected ]]),"YES",IF([2]!Table3[[#This Row],[Incentive Disbursements]]&lt;=1, "N/A", "NO"))</f>
        <v>YES</v>
      </c>
      <c r="I406" s="166" t="str">
        <f t="shared" si="20"/>
        <v>N/A</v>
      </c>
      <c r="J406" s="168">
        <v>0</v>
      </c>
      <c r="K406" s="169">
        <f>[2]!Table3[[#This Row],[CLM $ Collected ]]/'[2]1.) CLM Reference'!$B$4</f>
        <v>0</v>
      </c>
      <c r="L406" s="170">
        <v>540039.09776377899</v>
      </c>
      <c r="M406" s="169">
        <f>[2]!Table3[[#This Row],[Incentive Disbursements]]/'[2]1.) CLM Reference'!$B$5</f>
        <v>4.5444416669252516E-2</v>
      </c>
      <c r="N406" s="169" t="str">
        <f t="shared" si="18"/>
        <v>N/A</v>
      </c>
      <c r="O406" s="168">
        <v>0</v>
      </c>
      <c r="P406" s="171">
        <f>[2]!Table3[[#This Row],[CLM $ Collected ]]/'[2]1.) CLM Reference'!$B$4</f>
        <v>0</v>
      </c>
      <c r="Q406" s="170">
        <v>223472</v>
      </c>
      <c r="R406" s="172">
        <f>[2]!Table3[[#This Row],[Incentive Disbursements]]/'[2]1.) CLM Reference'!$B$5</f>
        <v>4.5444416669252516E-2</v>
      </c>
      <c r="S406" t="str">
        <f t="shared" si="19"/>
        <v>N/A</v>
      </c>
    </row>
    <row r="407" spans="1:19" ht="15.75" thickBot="1" x14ac:dyDescent="0.3">
      <c r="A407" s="163" t="s">
        <v>2183</v>
      </c>
      <c r="B407" s="16" t="s">
        <v>2185</v>
      </c>
      <c r="C407" s="164" t="s">
        <v>1774</v>
      </c>
      <c r="D407" s="165">
        <f>[2]!Table3[[#This Row],[Residential CLM $ Collected]]+[2]!Table3[[#This Row],[C&amp;I CLM $ Collected]]</f>
        <v>0</v>
      </c>
      <c r="E407" s="166">
        <f>[2]!Table3[[#This Row],[CLM $ Collected ]]/'[2]1.) CLM Reference'!$B$4</f>
        <v>0</v>
      </c>
      <c r="F407" s="167">
        <f>[2]!Table3[[#This Row],[Residential Incentive Disbursements]]+[2]!Table3[[#This Row],[C&amp;I Incentive Disbursements]]</f>
        <v>103712.27223399721</v>
      </c>
      <c r="G407" s="166">
        <f>[2]!Table3[[#This Row],[Incentive Disbursements]]/'[2]1.) CLM Reference'!$B$5</f>
        <v>6.172986518363492E-3</v>
      </c>
      <c r="H407" s="166" t="str">
        <f>IF(([2]!Table3[[#This Row],[Incentive Disbursements]]&gt;=0.5*[2]!Table3[[#This Row],[CLM $ Collected ]]),"YES",IF([2]!Table3[[#This Row],[Incentive Disbursements]]&lt;=1, "N/A", "NO"))</f>
        <v>YES</v>
      </c>
      <c r="I407" s="166" t="str">
        <f t="shared" si="20"/>
        <v>N/A</v>
      </c>
      <c r="J407" s="168">
        <v>0</v>
      </c>
      <c r="K407" s="169">
        <f>[2]!Table3[[#This Row],[CLM $ Collected ]]/'[2]1.) CLM Reference'!$B$4</f>
        <v>0</v>
      </c>
      <c r="L407" s="170">
        <v>38853.272233997202</v>
      </c>
      <c r="M407" s="169">
        <f>[2]!Table3[[#This Row],[Incentive Disbursements]]/'[2]1.) CLM Reference'!$B$5</f>
        <v>6.172986518363492E-3</v>
      </c>
      <c r="N407" s="169" t="str">
        <f t="shared" si="18"/>
        <v>N/A</v>
      </c>
      <c r="O407" s="168">
        <v>0</v>
      </c>
      <c r="P407" s="171">
        <f>[2]!Table3[[#This Row],[CLM $ Collected ]]/'[2]1.) CLM Reference'!$B$4</f>
        <v>0</v>
      </c>
      <c r="Q407" s="170">
        <v>64859</v>
      </c>
      <c r="R407" s="172">
        <f>[2]!Table3[[#This Row],[Incentive Disbursements]]/'[2]1.) CLM Reference'!$B$5</f>
        <v>6.172986518363492E-3</v>
      </c>
      <c r="S407" t="str">
        <f t="shared" si="19"/>
        <v>N/A</v>
      </c>
    </row>
    <row r="408" spans="1:19" ht="15.75" thickBot="1" x14ac:dyDescent="0.3">
      <c r="A408" s="163" t="s">
        <v>2183</v>
      </c>
      <c r="B408" s="16" t="s">
        <v>2095</v>
      </c>
      <c r="C408" s="164" t="s">
        <v>1774</v>
      </c>
      <c r="D408" s="165">
        <f>[2]!Table3[[#This Row],[Residential CLM $ Collected]]+[2]!Table3[[#This Row],[C&amp;I CLM $ Collected]]</f>
        <v>0</v>
      </c>
      <c r="E408" s="166">
        <f>[2]!Table3[[#This Row],[CLM $ Collected ]]/'[2]1.) CLM Reference'!$B$4</f>
        <v>0</v>
      </c>
      <c r="F408" s="167">
        <f>[2]!Table3[[#This Row],[Residential Incentive Disbursements]]+[2]!Table3[[#This Row],[C&amp;I Incentive Disbursements]]</f>
        <v>120917.5186292905</v>
      </c>
      <c r="G408" s="166">
        <f>[2]!Table3[[#This Row],[Incentive Disbursements]]/'[2]1.) CLM Reference'!$B$5</f>
        <v>7.1970481048615684E-3</v>
      </c>
      <c r="H408" s="166" t="str">
        <f>IF(([2]!Table3[[#This Row],[Incentive Disbursements]]&gt;=0.5*[2]!Table3[[#This Row],[CLM $ Collected ]]),"YES",IF([2]!Table3[[#This Row],[Incentive Disbursements]]&lt;=1, "N/A", "NO"))</f>
        <v>YES</v>
      </c>
      <c r="I408" s="166" t="str">
        <f t="shared" si="20"/>
        <v>N/A</v>
      </c>
      <c r="J408" s="168">
        <v>0</v>
      </c>
      <c r="K408" s="169">
        <f>[2]!Table3[[#This Row],[CLM $ Collected ]]/'[2]1.) CLM Reference'!$B$4</f>
        <v>0</v>
      </c>
      <c r="L408" s="170">
        <v>92942.518629290498</v>
      </c>
      <c r="M408" s="169">
        <f>[2]!Table3[[#This Row],[Incentive Disbursements]]/'[2]1.) CLM Reference'!$B$5</f>
        <v>7.1970481048615684E-3</v>
      </c>
      <c r="N408" s="169" t="str">
        <f t="shared" si="18"/>
        <v>N/A</v>
      </c>
      <c r="O408" s="168">
        <v>0</v>
      </c>
      <c r="P408" s="171">
        <f>[2]!Table3[[#This Row],[CLM $ Collected ]]/'[2]1.) CLM Reference'!$B$4</f>
        <v>0</v>
      </c>
      <c r="Q408" s="170">
        <v>27975</v>
      </c>
      <c r="R408" s="172">
        <f>[2]!Table3[[#This Row],[Incentive Disbursements]]/'[2]1.) CLM Reference'!$B$5</f>
        <v>7.1970481048615684E-3</v>
      </c>
      <c r="S408" t="str">
        <f t="shared" si="19"/>
        <v>N/A</v>
      </c>
    </row>
    <row r="409" spans="1:19" ht="15.75" thickBot="1" x14ac:dyDescent="0.3">
      <c r="A409" s="163" t="s">
        <v>2183</v>
      </c>
      <c r="B409" s="16" t="s">
        <v>2096</v>
      </c>
      <c r="C409" s="164" t="s">
        <v>1774</v>
      </c>
      <c r="D409" s="165">
        <f>[2]!Table3[[#This Row],[Residential CLM $ Collected]]+[2]!Table3[[#This Row],[C&amp;I CLM $ Collected]]</f>
        <v>0</v>
      </c>
      <c r="E409" s="166">
        <f>[2]!Table3[[#This Row],[CLM $ Collected ]]/'[2]1.) CLM Reference'!$B$4</f>
        <v>0</v>
      </c>
      <c r="F409" s="167">
        <f>[2]!Table3[[#This Row],[Residential Incentive Disbursements]]+[2]!Table3[[#This Row],[C&amp;I Incentive Disbursements]]</f>
        <v>215711.382322363</v>
      </c>
      <c r="G409" s="166">
        <f>[2]!Table3[[#This Row],[Incentive Disbursements]]/'[2]1.) CLM Reference'!$B$5</f>
        <v>1.283920818868148E-2</v>
      </c>
      <c r="H409" s="166" t="str">
        <f>IF(([2]!Table3[[#This Row],[Incentive Disbursements]]&gt;=0.5*[2]!Table3[[#This Row],[CLM $ Collected ]]),"YES",IF([2]!Table3[[#This Row],[Incentive Disbursements]]&lt;=1, "N/A", "NO"))</f>
        <v>YES</v>
      </c>
      <c r="I409" s="166" t="str">
        <f t="shared" si="20"/>
        <v>N/A</v>
      </c>
      <c r="J409" s="168">
        <v>0</v>
      </c>
      <c r="K409" s="169">
        <f>[2]!Table3[[#This Row],[CLM $ Collected ]]/'[2]1.) CLM Reference'!$B$4</f>
        <v>0</v>
      </c>
      <c r="L409" s="170">
        <v>212361.382322363</v>
      </c>
      <c r="M409" s="169">
        <f>[2]!Table3[[#This Row],[Incentive Disbursements]]/'[2]1.) CLM Reference'!$B$5</f>
        <v>1.283920818868148E-2</v>
      </c>
      <c r="N409" s="169" t="str">
        <f t="shared" si="18"/>
        <v>N/A</v>
      </c>
      <c r="O409" s="168">
        <v>0</v>
      </c>
      <c r="P409" s="171">
        <f>[2]!Table3[[#This Row],[CLM $ Collected ]]/'[2]1.) CLM Reference'!$B$4</f>
        <v>0</v>
      </c>
      <c r="Q409" s="170">
        <v>3350</v>
      </c>
      <c r="R409" s="172">
        <f>[2]!Table3[[#This Row],[Incentive Disbursements]]/'[2]1.) CLM Reference'!$B$5</f>
        <v>1.283920818868148E-2</v>
      </c>
      <c r="S409" t="str">
        <f t="shared" si="19"/>
        <v>N/A</v>
      </c>
    </row>
    <row r="410" spans="1:19" ht="15.75" thickBot="1" x14ac:dyDescent="0.3">
      <c r="A410" s="163" t="s">
        <v>2183</v>
      </c>
      <c r="B410" s="16" t="s">
        <v>2097</v>
      </c>
      <c r="C410" s="164" t="s">
        <v>1774</v>
      </c>
      <c r="D410" s="165">
        <f>[2]!Table3[[#This Row],[Residential CLM $ Collected]]+[2]!Table3[[#This Row],[C&amp;I CLM $ Collected]]</f>
        <v>0</v>
      </c>
      <c r="E410" s="166">
        <f>[2]!Table3[[#This Row],[CLM $ Collected ]]/'[2]1.) CLM Reference'!$B$4</f>
        <v>0</v>
      </c>
      <c r="F410" s="167">
        <f>[2]!Table3[[#This Row],[Residential Incentive Disbursements]]+[2]!Table3[[#This Row],[C&amp;I Incentive Disbursements]]</f>
        <v>140645.628274285</v>
      </c>
      <c r="G410" s="166">
        <f>[2]!Table3[[#This Row],[Incentive Disbursements]]/'[2]1.) CLM Reference'!$B$5</f>
        <v>8.3712712922253824E-3</v>
      </c>
      <c r="H410" s="166" t="str">
        <f>IF(([2]!Table3[[#This Row],[Incentive Disbursements]]&gt;=0.5*[2]!Table3[[#This Row],[CLM $ Collected ]]),"YES",IF([2]!Table3[[#This Row],[Incentive Disbursements]]&lt;=1, "N/A", "NO"))</f>
        <v>YES</v>
      </c>
      <c r="I410" s="166" t="str">
        <f t="shared" si="20"/>
        <v>N/A</v>
      </c>
      <c r="J410" s="168">
        <v>0</v>
      </c>
      <c r="K410" s="169">
        <f>[2]!Table3[[#This Row],[CLM $ Collected ]]/'[2]1.) CLM Reference'!$B$4</f>
        <v>0</v>
      </c>
      <c r="L410" s="170">
        <v>140475.628274285</v>
      </c>
      <c r="M410" s="169">
        <f>[2]!Table3[[#This Row],[Incentive Disbursements]]/'[2]1.) CLM Reference'!$B$5</f>
        <v>8.3712712922253824E-3</v>
      </c>
      <c r="N410" s="169" t="str">
        <f t="shared" si="18"/>
        <v>N/A</v>
      </c>
      <c r="O410" s="168">
        <v>0</v>
      </c>
      <c r="P410" s="171">
        <f>[2]!Table3[[#This Row],[CLM $ Collected ]]/'[2]1.) CLM Reference'!$B$4</f>
        <v>0</v>
      </c>
      <c r="Q410" s="170">
        <v>170</v>
      </c>
      <c r="R410" s="172">
        <f>[2]!Table3[[#This Row],[Incentive Disbursements]]/'[2]1.) CLM Reference'!$B$5</f>
        <v>8.3712712922253824E-3</v>
      </c>
      <c r="S410" t="str">
        <f t="shared" si="19"/>
        <v>N/A</v>
      </c>
    </row>
    <row r="411" spans="1:19" ht="15.75" thickBot="1" x14ac:dyDescent="0.3">
      <c r="A411" s="163" t="s">
        <v>2183</v>
      </c>
      <c r="B411" s="16" t="s">
        <v>1998</v>
      </c>
      <c r="C411" s="164" t="s">
        <v>1774</v>
      </c>
      <c r="D411" s="165">
        <f>[2]!Table3[[#This Row],[Residential CLM $ Collected]]+[2]!Table3[[#This Row],[C&amp;I CLM $ Collected]]</f>
        <v>4389.6823000000004</v>
      </c>
      <c r="E411" s="166">
        <f>[2]!Table3[[#This Row],[CLM $ Collected ]]/'[2]1.) CLM Reference'!$B$4</f>
        <v>1.5084501345360914E-4</v>
      </c>
      <c r="F411" s="167">
        <f>[2]!Table3[[#This Row],[Residential Incentive Disbursements]]+[2]!Table3[[#This Row],[C&amp;I Incentive Disbursements]]</f>
        <v>206136.43335628501</v>
      </c>
      <c r="G411" s="166">
        <f>[2]!Table3[[#This Row],[Incentive Disbursements]]/'[2]1.) CLM Reference'!$B$5</f>
        <v>1.226930426498514E-2</v>
      </c>
      <c r="H411" s="166" t="str">
        <f>IF(([2]!Table3[[#This Row],[Incentive Disbursements]]&gt;=0.5*[2]!Table3[[#This Row],[CLM $ Collected ]]),"YES",IF([2]!Table3[[#This Row],[Incentive Disbursements]]&lt;=1, "N/A", "NO"))</f>
        <v>YES</v>
      </c>
      <c r="I411" s="166" t="str">
        <f t="shared" si="20"/>
        <v>YES</v>
      </c>
      <c r="J411" s="168">
        <v>0</v>
      </c>
      <c r="K411" s="169">
        <f>[2]!Table3[[#This Row],[CLM $ Collected ]]/'[2]1.) CLM Reference'!$B$4</f>
        <v>1.5084501345360914E-4</v>
      </c>
      <c r="L411" s="170">
        <v>189956.43335628501</v>
      </c>
      <c r="M411" s="169">
        <f>[2]!Table3[[#This Row],[Incentive Disbursements]]/'[2]1.) CLM Reference'!$B$5</f>
        <v>1.226930426498514E-2</v>
      </c>
      <c r="N411" s="169" t="str">
        <f t="shared" si="18"/>
        <v>YES</v>
      </c>
      <c r="O411" s="168">
        <v>4389.6823000000004</v>
      </c>
      <c r="P411" s="171">
        <f>[2]!Table3[[#This Row],[CLM $ Collected ]]/'[2]1.) CLM Reference'!$B$4</f>
        <v>1.5084501345360914E-4</v>
      </c>
      <c r="Q411" s="170">
        <v>16180</v>
      </c>
      <c r="R411" s="172">
        <f>[2]!Table3[[#This Row],[Incentive Disbursements]]/'[2]1.) CLM Reference'!$B$5</f>
        <v>1.226930426498514E-2</v>
      </c>
      <c r="S411" t="str">
        <f t="shared" si="19"/>
        <v>YES</v>
      </c>
    </row>
    <row r="412" spans="1:19" ht="15.75" thickBot="1" x14ac:dyDescent="0.3">
      <c r="A412" s="163" t="s">
        <v>2183</v>
      </c>
      <c r="B412" s="16" t="s">
        <v>1995</v>
      </c>
      <c r="C412" s="164" t="s">
        <v>1774</v>
      </c>
      <c r="D412" s="165">
        <f>[2]!Table3[[#This Row],[Residential CLM $ Collected]]+[2]!Table3[[#This Row],[C&amp;I CLM $ Collected]]</f>
        <v>0</v>
      </c>
      <c r="E412" s="166">
        <f>[2]!Table3[[#This Row],[CLM $ Collected ]]/'[2]1.) CLM Reference'!$B$4</f>
        <v>0</v>
      </c>
      <c r="F412" s="167">
        <f>[2]!Table3[[#This Row],[Residential Incentive Disbursements]]+[2]!Table3[[#This Row],[C&amp;I Incentive Disbursements]]</f>
        <v>113161.117743087</v>
      </c>
      <c r="G412" s="166">
        <f>[2]!Table3[[#This Row],[Incentive Disbursements]]/'[2]1.) CLM Reference'!$B$5</f>
        <v>6.7353847252999977E-3</v>
      </c>
      <c r="H412" s="166" t="str">
        <f>IF(([2]!Table3[[#This Row],[Incentive Disbursements]]&gt;=0.5*[2]!Table3[[#This Row],[CLM $ Collected ]]),"YES",IF([2]!Table3[[#This Row],[Incentive Disbursements]]&lt;=1, "N/A", "NO"))</f>
        <v>YES</v>
      </c>
      <c r="I412" s="166" t="str">
        <f t="shared" si="20"/>
        <v>N/A</v>
      </c>
      <c r="J412" s="168">
        <v>0</v>
      </c>
      <c r="K412" s="169">
        <f>[2]!Table3[[#This Row],[CLM $ Collected ]]/'[2]1.) CLM Reference'!$B$4</f>
        <v>0</v>
      </c>
      <c r="L412" s="170">
        <v>113161.117743087</v>
      </c>
      <c r="M412" s="169">
        <f>[2]!Table3[[#This Row],[Incentive Disbursements]]/'[2]1.) CLM Reference'!$B$5</f>
        <v>6.7353847252999977E-3</v>
      </c>
      <c r="N412" s="169" t="str">
        <f t="shared" si="18"/>
        <v>N/A</v>
      </c>
      <c r="O412" s="168">
        <v>0</v>
      </c>
      <c r="P412" s="171">
        <f>[2]!Table3[[#This Row],[CLM $ Collected ]]/'[2]1.) CLM Reference'!$B$4</f>
        <v>0</v>
      </c>
      <c r="Q412" s="170">
        <v>0</v>
      </c>
      <c r="R412" s="172">
        <f>[2]!Table3[[#This Row],[Incentive Disbursements]]/'[2]1.) CLM Reference'!$B$5</f>
        <v>6.7353847252999977E-3</v>
      </c>
      <c r="S412" t="str">
        <f t="shared" si="19"/>
        <v>N/A</v>
      </c>
    </row>
    <row r="413" spans="1:19" ht="15.75" thickBot="1" x14ac:dyDescent="0.3">
      <c r="A413" s="163" t="s">
        <v>2183</v>
      </c>
      <c r="B413" s="16" t="s">
        <v>2099</v>
      </c>
      <c r="C413" s="164" t="s">
        <v>1774</v>
      </c>
      <c r="D413" s="165">
        <f>[2]!Table3[[#This Row],[Residential CLM $ Collected]]+[2]!Table3[[#This Row],[C&amp;I CLM $ Collected]]</f>
        <v>0</v>
      </c>
      <c r="E413" s="166">
        <f>[2]!Table3[[#This Row],[CLM $ Collected ]]/'[2]1.) CLM Reference'!$B$4</f>
        <v>0</v>
      </c>
      <c r="F413" s="167">
        <f>[2]!Table3[[#This Row],[Residential Incentive Disbursements]]+[2]!Table3[[#This Row],[C&amp;I Incentive Disbursements]]</f>
        <v>197582.24219178699</v>
      </c>
      <c r="G413" s="166">
        <f>[2]!Table3[[#This Row],[Incentive Disbursements]]/'[2]1.) CLM Reference'!$B$5</f>
        <v>1.1760156161327638E-2</v>
      </c>
      <c r="H413" s="166" t="str">
        <f>IF(([2]!Table3[[#This Row],[Incentive Disbursements]]&gt;=0.5*[2]!Table3[[#This Row],[CLM $ Collected ]]),"YES",IF([2]!Table3[[#This Row],[Incentive Disbursements]]&lt;=1, "N/A", "NO"))</f>
        <v>YES</v>
      </c>
      <c r="I413" s="166" t="str">
        <f t="shared" si="20"/>
        <v>N/A</v>
      </c>
      <c r="J413" s="168">
        <v>0</v>
      </c>
      <c r="K413" s="169">
        <f>[2]!Table3[[#This Row],[CLM $ Collected ]]/'[2]1.) CLM Reference'!$B$4</f>
        <v>0</v>
      </c>
      <c r="L413" s="170">
        <v>196062.24219178699</v>
      </c>
      <c r="M413" s="169">
        <f>[2]!Table3[[#This Row],[Incentive Disbursements]]/'[2]1.) CLM Reference'!$B$5</f>
        <v>1.1760156161327638E-2</v>
      </c>
      <c r="N413" s="169" t="str">
        <f t="shared" si="18"/>
        <v>N/A</v>
      </c>
      <c r="O413" s="168">
        <v>0</v>
      </c>
      <c r="P413" s="171">
        <f>[2]!Table3[[#This Row],[CLM $ Collected ]]/'[2]1.) CLM Reference'!$B$4</f>
        <v>0</v>
      </c>
      <c r="Q413" s="170">
        <v>1520</v>
      </c>
      <c r="R413" s="172">
        <f>[2]!Table3[[#This Row],[Incentive Disbursements]]/'[2]1.) CLM Reference'!$B$5</f>
        <v>1.1760156161327638E-2</v>
      </c>
      <c r="S413" t="str">
        <f t="shared" si="19"/>
        <v>N/A</v>
      </c>
    </row>
    <row r="414" spans="1:19" ht="15.75" thickBot="1" x14ac:dyDescent="0.3">
      <c r="A414" s="163" t="s">
        <v>2183</v>
      </c>
      <c r="B414" s="16" t="s">
        <v>2186</v>
      </c>
      <c r="C414" s="164" t="s">
        <v>1774</v>
      </c>
      <c r="D414" s="165">
        <f>[2]!Table3[[#This Row],[Residential CLM $ Collected]]+[2]!Table3[[#This Row],[C&amp;I CLM $ Collected]]</f>
        <v>0</v>
      </c>
      <c r="E414" s="166">
        <f>[2]!Table3[[#This Row],[CLM $ Collected ]]/'[2]1.) CLM Reference'!$B$4</f>
        <v>0</v>
      </c>
      <c r="F414" s="167">
        <f>[2]!Table3[[#This Row],[Residential Incentive Disbursements]]+[2]!Table3[[#This Row],[C&amp;I Incentive Disbursements]]</f>
        <v>21933.9211629567</v>
      </c>
      <c r="G414" s="166">
        <f>[2]!Table3[[#This Row],[Incentive Disbursements]]/'[2]1.) CLM Reference'!$B$5</f>
        <v>1.3055137711021586E-3</v>
      </c>
      <c r="H414" s="166" t="str">
        <f>IF(([2]!Table3[[#This Row],[Incentive Disbursements]]&gt;=0.5*[2]!Table3[[#This Row],[CLM $ Collected ]]),"YES",IF([2]!Table3[[#This Row],[Incentive Disbursements]]&lt;=1, "N/A", "NO"))</f>
        <v>YES</v>
      </c>
      <c r="I414" s="166" t="str">
        <f t="shared" si="20"/>
        <v>N/A</v>
      </c>
      <c r="J414" s="168">
        <v>0</v>
      </c>
      <c r="K414" s="169">
        <f>[2]!Table3[[#This Row],[CLM $ Collected ]]/'[2]1.) CLM Reference'!$B$4</f>
        <v>0</v>
      </c>
      <c r="L414" s="170">
        <v>21933.9211629567</v>
      </c>
      <c r="M414" s="169">
        <f>[2]!Table3[[#This Row],[Incentive Disbursements]]/'[2]1.) CLM Reference'!$B$5</f>
        <v>1.3055137711021586E-3</v>
      </c>
      <c r="N414" s="169" t="str">
        <f t="shared" si="18"/>
        <v>N/A</v>
      </c>
      <c r="O414" s="168">
        <v>0</v>
      </c>
      <c r="P414" s="171">
        <f>[2]!Table3[[#This Row],[CLM $ Collected ]]/'[2]1.) CLM Reference'!$B$4</f>
        <v>0</v>
      </c>
      <c r="Q414" s="170">
        <v>0</v>
      </c>
      <c r="R414" s="172">
        <f>[2]!Table3[[#This Row],[Incentive Disbursements]]/'[2]1.) CLM Reference'!$B$5</f>
        <v>1.3055137711021586E-3</v>
      </c>
      <c r="S414" t="str">
        <f t="shared" si="19"/>
        <v>N/A</v>
      </c>
    </row>
    <row r="415" spans="1:19" ht="15.75" thickBot="1" x14ac:dyDescent="0.3">
      <c r="A415" s="163"/>
      <c r="B415" s="16"/>
      <c r="C415" s="164"/>
      <c r="D415" s="165">
        <f>[2]!Table3[[#This Row],[Residential CLM $ Collected]]+[2]!Table3[[#This Row],[C&amp;I CLM $ Collected]]</f>
        <v>0</v>
      </c>
      <c r="E415" s="166">
        <f>[2]!Table3[[#This Row],[CLM $ Collected ]]/'[2]1.) CLM Reference'!$B$4</f>
        <v>0</v>
      </c>
      <c r="F415" s="167">
        <f>[2]!Table3[[#This Row],[Residential Incentive Disbursements]]+[2]!Table3[[#This Row],[C&amp;I Incentive Disbursements]]</f>
        <v>0</v>
      </c>
      <c r="G415" s="166">
        <f>[2]!Table3[[#This Row],[Incentive Disbursements]]/'[2]1.) CLM Reference'!$B$5</f>
        <v>0</v>
      </c>
      <c r="H415" s="166" t="str">
        <f>IF(([2]!Table3[[#This Row],[Incentive Disbursements]]&gt;=0.5*[2]!Table3[[#This Row],[CLM $ Collected ]]),"YES",IF([2]!Table3[[#This Row],[Incentive Disbursements]]&lt;=1, "N/A", "NO"))</f>
        <v>YES</v>
      </c>
      <c r="I415" s="166" t="str">
        <f t="shared" si="20"/>
        <v>N/A</v>
      </c>
      <c r="J415" s="168"/>
      <c r="K415" s="169">
        <f>[2]!Table3[[#This Row],[CLM $ Collected ]]/'[2]1.) CLM Reference'!$B$4</f>
        <v>0</v>
      </c>
      <c r="L415" s="170"/>
      <c r="M415" s="169">
        <f>[2]!Table3[[#This Row],[Incentive Disbursements]]/'[2]1.) CLM Reference'!$B$5</f>
        <v>0</v>
      </c>
      <c r="N415" s="169" t="str">
        <f t="shared" si="18"/>
        <v>N/A</v>
      </c>
      <c r="O415" s="168"/>
      <c r="P415" s="171">
        <f>[2]!Table3[[#This Row],[CLM $ Collected ]]/'[2]1.) CLM Reference'!$B$4</f>
        <v>0</v>
      </c>
      <c r="Q415" s="170"/>
      <c r="R415" s="172">
        <f>[2]!Table3[[#This Row],[Incentive Disbursements]]/'[2]1.) CLM Reference'!$B$5</f>
        <v>0</v>
      </c>
      <c r="S415" t="str">
        <f t="shared" si="19"/>
        <v>N/A</v>
      </c>
    </row>
    <row r="416" spans="1:19" ht="15.75" thickBot="1" x14ac:dyDescent="0.3">
      <c r="A416" s="163"/>
      <c r="B416" s="16"/>
      <c r="C416" s="164"/>
      <c r="D416" s="165">
        <f>[2]!Table3[[#This Row],[Residential CLM $ Collected]]+[2]!Table3[[#This Row],[C&amp;I CLM $ Collected]]</f>
        <v>0</v>
      </c>
      <c r="E416" s="166">
        <f>[2]!Table3[[#This Row],[CLM $ Collected ]]/'[2]1.) CLM Reference'!$B$4</f>
        <v>0</v>
      </c>
      <c r="F416" s="167">
        <f>[2]!Table3[[#This Row],[Residential Incentive Disbursements]]+[2]!Table3[[#This Row],[C&amp;I Incentive Disbursements]]</f>
        <v>0</v>
      </c>
      <c r="G416" s="166">
        <f>[2]!Table3[[#This Row],[Incentive Disbursements]]/'[2]1.) CLM Reference'!$B$5</f>
        <v>0</v>
      </c>
      <c r="H416" s="166" t="str">
        <f>IF(([2]!Table3[[#This Row],[Incentive Disbursements]]&gt;=0.5*[2]!Table3[[#This Row],[CLM $ Collected ]]),"YES",IF([2]!Table3[[#This Row],[Incentive Disbursements]]&lt;=1, "N/A", "NO"))</f>
        <v>YES</v>
      </c>
      <c r="I416" s="166" t="str">
        <f t="shared" si="20"/>
        <v>N/A</v>
      </c>
      <c r="J416" s="168"/>
      <c r="K416" s="169">
        <f>[2]!Table3[[#This Row],[CLM $ Collected ]]/'[2]1.) CLM Reference'!$B$4</f>
        <v>0</v>
      </c>
      <c r="L416" s="170"/>
      <c r="M416" s="169">
        <f>[2]!Table3[[#This Row],[Incentive Disbursements]]/'[2]1.) CLM Reference'!$B$5</f>
        <v>0</v>
      </c>
      <c r="N416" s="169" t="str">
        <f t="shared" si="18"/>
        <v>N/A</v>
      </c>
      <c r="O416" s="168"/>
      <c r="P416" s="171">
        <f>[2]!Table3[[#This Row],[CLM $ Collected ]]/'[2]1.) CLM Reference'!$B$4</f>
        <v>0</v>
      </c>
      <c r="Q416" s="170"/>
      <c r="R416" s="172">
        <f>[2]!Table3[[#This Row],[Incentive Disbursements]]/'[2]1.) CLM Reference'!$B$5</f>
        <v>0</v>
      </c>
      <c r="S416" t="str">
        <f t="shared" si="19"/>
        <v>N/A</v>
      </c>
    </row>
    <row r="417" spans="1:19" ht="15.75" thickBot="1" x14ac:dyDescent="0.3">
      <c r="A417" s="163"/>
      <c r="B417" s="16"/>
      <c r="C417" s="164"/>
      <c r="D417" s="165">
        <f>[2]!Table3[[#This Row],[Residential CLM $ Collected]]+[2]!Table3[[#This Row],[C&amp;I CLM $ Collected]]</f>
        <v>0</v>
      </c>
      <c r="E417" s="166">
        <f>[2]!Table3[[#This Row],[CLM $ Collected ]]/'[2]1.) CLM Reference'!$B$4</f>
        <v>0</v>
      </c>
      <c r="F417" s="167">
        <f>[2]!Table3[[#This Row],[Residential Incentive Disbursements]]+[2]!Table3[[#This Row],[C&amp;I Incentive Disbursements]]</f>
        <v>0</v>
      </c>
      <c r="G417" s="166">
        <f>[2]!Table3[[#This Row],[Incentive Disbursements]]/'[2]1.) CLM Reference'!$B$5</f>
        <v>0</v>
      </c>
      <c r="H417" s="166" t="str">
        <f>IF(([2]!Table3[[#This Row],[Incentive Disbursements]]&gt;=0.5*[2]!Table3[[#This Row],[CLM $ Collected ]]),"YES",IF([2]!Table3[[#This Row],[Incentive Disbursements]]&lt;=1, "N/A", "NO"))</f>
        <v>YES</v>
      </c>
      <c r="I417" s="166" t="str">
        <f t="shared" si="20"/>
        <v>N/A</v>
      </c>
      <c r="J417" s="168"/>
      <c r="K417" s="169">
        <f>[2]!Table3[[#This Row],[CLM $ Collected ]]/'[2]1.) CLM Reference'!$B$4</f>
        <v>0</v>
      </c>
      <c r="L417" s="170"/>
      <c r="M417" s="169">
        <f>[2]!Table3[[#This Row],[Incentive Disbursements]]/'[2]1.) CLM Reference'!$B$5</f>
        <v>0</v>
      </c>
      <c r="N417" s="169" t="str">
        <f t="shared" si="18"/>
        <v>N/A</v>
      </c>
      <c r="O417" s="168"/>
      <c r="P417" s="171">
        <f>[2]!Table3[[#This Row],[CLM $ Collected ]]/'[2]1.) CLM Reference'!$B$4</f>
        <v>0</v>
      </c>
      <c r="Q417" s="170"/>
      <c r="R417" s="172">
        <f>[2]!Table3[[#This Row],[Incentive Disbursements]]/'[2]1.) CLM Reference'!$B$5</f>
        <v>0</v>
      </c>
      <c r="S417" t="str">
        <f t="shared" si="19"/>
        <v>N/A</v>
      </c>
    </row>
    <row r="418" spans="1:19" ht="15.75" thickBot="1" x14ac:dyDescent="0.3">
      <c r="A418" s="163"/>
      <c r="B418" s="16"/>
      <c r="C418" s="164"/>
      <c r="D418" s="165">
        <f>[2]!Table3[[#This Row],[Residential CLM $ Collected]]+[2]!Table3[[#This Row],[C&amp;I CLM $ Collected]]</f>
        <v>0</v>
      </c>
      <c r="E418" s="166">
        <f>[2]!Table3[[#This Row],[CLM $ Collected ]]/'[2]1.) CLM Reference'!$B$4</f>
        <v>0</v>
      </c>
      <c r="F418" s="167">
        <f>[2]!Table3[[#This Row],[Residential Incentive Disbursements]]+[2]!Table3[[#This Row],[C&amp;I Incentive Disbursements]]</f>
        <v>0</v>
      </c>
      <c r="G418" s="166">
        <f>[2]!Table3[[#This Row],[Incentive Disbursements]]/'[2]1.) CLM Reference'!$B$5</f>
        <v>0</v>
      </c>
      <c r="H418" s="166" t="str">
        <f>IF(([2]!Table3[[#This Row],[Incentive Disbursements]]&gt;=0.5*[2]!Table3[[#This Row],[CLM $ Collected ]]),"YES",IF([2]!Table3[[#This Row],[Incentive Disbursements]]&lt;=1, "N/A", "NO"))</f>
        <v>YES</v>
      </c>
      <c r="I418" s="166" t="str">
        <f t="shared" si="20"/>
        <v>N/A</v>
      </c>
      <c r="J418" s="168"/>
      <c r="K418" s="169">
        <f>[2]!Table3[[#This Row],[CLM $ Collected ]]/'[2]1.) CLM Reference'!$B$4</f>
        <v>0</v>
      </c>
      <c r="L418" s="170"/>
      <c r="M418" s="169">
        <f>[2]!Table3[[#This Row],[Incentive Disbursements]]/'[2]1.) CLM Reference'!$B$5</f>
        <v>0</v>
      </c>
      <c r="N418" s="169" t="str">
        <f t="shared" si="18"/>
        <v>N/A</v>
      </c>
      <c r="O418" s="168"/>
      <c r="P418" s="171">
        <f>[2]!Table3[[#This Row],[CLM $ Collected ]]/'[2]1.) CLM Reference'!$B$4</f>
        <v>0</v>
      </c>
      <c r="Q418" s="170"/>
      <c r="R418" s="172">
        <f>[2]!Table3[[#This Row],[Incentive Disbursements]]/'[2]1.) CLM Reference'!$B$5</f>
        <v>0</v>
      </c>
      <c r="S418" t="str">
        <f t="shared" si="19"/>
        <v>N/A</v>
      </c>
    </row>
    <row r="419" spans="1:19" ht="15.75" thickBot="1" x14ac:dyDescent="0.3">
      <c r="A419" s="163"/>
      <c r="B419" s="16"/>
      <c r="C419" s="164"/>
      <c r="D419" s="165">
        <f>[2]!Table3[[#This Row],[Residential CLM $ Collected]]+[2]!Table3[[#This Row],[C&amp;I CLM $ Collected]]</f>
        <v>0</v>
      </c>
      <c r="E419" s="166">
        <f>[2]!Table3[[#This Row],[CLM $ Collected ]]/'[2]1.) CLM Reference'!$B$4</f>
        <v>0</v>
      </c>
      <c r="F419" s="167">
        <f>[2]!Table3[[#This Row],[Residential Incentive Disbursements]]+[2]!Table3[[#This Row],[C&amp;I Incentive Disbursements]]</f>
        <v>0</v>
      </c>
      <c r="G419" s="166">
        <f>[2]!Table3[[#This Row],[Incentive Disbursements]]/'[2]1.) CLM Reference'!$B$5</f>
        <v>0</v>
      </c>
      <c r="H419" s="166" t="str">
        <f>IF(([2]!Table3[[#This Row],[Incentive Disbursements]]&gt;=0.5*[2]!Table3[[#This Row],[CLM $ Collected ]]),"YES",IF([2]!Table3[[#This Row],[Incentive Disbursements]]&lt;=1, "N/A", "NO"))</f>
        <v>YES</v>
      </c>
      <c r="I419" s="166" t="str">
        <f t="shared" si="20"/>
        <v>N/A</v>
      </c>
      <c r="J419" s="168"/>
      <c r="K419" s="169">
        <f>[2]!Table3[[#This Row],[CLM $ Collected ]]/'[2]1.) CLM Reference'!$B$4</f>
        <v>0</v>
      </c>
      <c r="L419" s="170"/>
      <c r="M419" s="169">
        <f>[2]!Table3[[#This Row],[Incentive Disbursements]]/'[2]1.) CLM Reference'!$B$5</f>
        <v>0</v>
      </c>
      <c r="N419" s="169" t="str">
        <f t="shared" si="18"/>
        <v>N/A</v>
      </c>
      <c r="O419" s="168"/>
      <c r="P419" s="171">
        <f>[2]!Table3[[#This Row],[CLM $ Collected ]]/'[2]1.) CLM Reference'!$B$4</f>
        <v>0</v>
      </c>
      <c r="Q419" s="170"/>
      <c r="R419" s="172">
        <f>[2]!Table3[[#This Row],[Incentive Disbursements]]/'[2]1.) CLM Reference'!$B$5</f>
        <v>0</v>
      </c>
      <c r="S419" t="str">
        <f t="shared" si="19"/>
        <v>N/A</v>
      </c>
    </row>
    <row r="420" spans="1:19" ht="15.75" thickBot="1" x14ac:dyDescent="0.3">
      <c r="A420" s="163"/>
      <c r="B420" s="16"/>
      <c r="C420" s="164"/>
      <c r="D420" s="165">
        <f>[2]!Table3[[#This Row],[Residential CLM $ Collected]]+[2]!Table3[[#This Row],[C&amp;I CLM $ Collected]]</f>
        <v>0</v>
      </c>
      <c r="E420" s="166">
        <f>[2]!Table3[[#This Row],[CLM $ Collected ]]/'[2]1.) CLM Reference'!$B$4</f>
        <v>0</v>
      </c>
      <c r="F420" s="167">
        <f>[2]!Table3[[#This Row],[Residential Incentive Disbursements]]+[2]!Table3[[#This Row],[C&amp;I Incentive Disbursements]]</f>
        <v>0</v>
      </c>
      <c r="G420" s="166">
        <f>[2]!Table3[[#This Row],[Incentive Disbursements]]/'[2]1.) CLM Reference'!$B$5</f>
        <v>0</v>
      </c>
      <c r="H420" s="166" t="str">
        <f>IF(([2]!Table3[[#This Row],[Incentive Disbursements]]&gt;=0.5*[2]!Table3[[#This Row],[CLM $ Collected ]]),"YES",IF([2]!Table3[[#This Row],[Incentive Disbursements]]&lt;=1, "N/A", "NO"))</f>
        <v>YES</v>
      </c>
      <c r="I420" s="166" t="str">
        <f t="shared" si="20"/>
        <v>N/A</v>
      </c>
      <c r="J420" s="168"/>
      <c r="K420" s="169">
        <f>[2]!Table3[[#This Row],[CLM $ Collected ]]/'[2]1.) CLM Reference'!$B$4</f>
        <v>0</v>
      </c>
      <c r="L420" s="170"/>
      <c r="M420" s="169">
        <f>[2]!Table3[[#This Row],[Incentive Disbursements]]/'[2]1.) CLM Reference'!$B$5</f>
        <v>0</v>
      </c>
      <c r="N420" s="169" t="str">
        <f t="shared" si="18"/>
        <v>N/A</v>
      </c>
      <c r="O420" s="168"/>
      <c r="P420" s="171">
        <f>[2]!Table3[[#This Row],[CLM $ Collected ]]/'[2]1.) CLM Reference'!$B$4</f>
        <v>0</v>
      </c>
      <c r="Q420" s="170"/>
      <c r="R420" s="172">
        <f>[2]!Table3[[#This Row],[Incentive Disbursements]]/'[2]1.) CLM Reference'!$B$5</f>
        <v>0</v>
      </c>
      <c r="S420" t="str">
        <f t="shared" si="19"/>
        <v>N/A</v>
      </c>
    </row>
    <row r="421" spans="1:19" ht="15.75" thickBot="1" x14ac:dyDescent="0.3">
      <c r="A421" s="163"/>
      <c r="B421" s="16"/>
      <c r="C421" s="164"/>
      <c r="D421" s="165">
        <f>[2]!Table3[[#This Row],[Residential CLM $ Collected]]+[2]!Table3[[#This Row],[C&amp;I CLM $ Collected]]</f>
        <v>0</v>
      </c>
      <c r="E421" s="166">
        <f>[2]!Table3[[#This Row],[CLM $ Collected ]]/'[2]1.) CLM Reference'!$B$4</f>
        <v>0</v>
      </c>
      <c r="F421" s="167">
        <f>[2]!Table3[[#This Row],[Residential Incentive Disbursements]]+[2]!Table3[[#This Row],[C&amp;I Incentive Disbursements]]</f>
        <v>0</v>
      </c>
      <c r="G421" s="166">
        <f>[2]!Table3[[#This Row],[Incentive Disbursements]]/'[2]1.) CLM Reference'!$B$5</f>
        <v>0</v>
      </c>
      <c r="H421" s="166" t="str">
        <f>IF(([2]!Table3[[#This Row],[Incentive Disbursements]]&gt;=0.5*[2]!Table3[[#This Row],[CLM $ Collected ]]),"YES",IF([2]!Table3[[#This Row],[Incentive Disbursements]]&lt;=1, "N/A", "NO"))</f>
        <v>YES</v>
      </c>
      <c r="I421" s="166" t="str">
        <f t="shared" si="20"/>
        <v>N/A</v>
      </c>
      <c r="J421" s="168"/>
      <c r="K421" s="169">
        <f>[2]!Table3[[#This Row],[CLM $ Collected ]]/'[2]1.) CLM Reference'!$B$4</f>
        <v>0</v>
      </c>
      <c r="L421" s="170"/>
      <c r="M421" s="169">
        <f>[2]!Table3[[#This Row],[Incentive Disbursements]]/'[2]1.) CLM Reference'!$B$5</f>
        <v>0</v>
      </c>
      <c r="N421" s="169" t="str">
        <f t="shared" si="18"/>
        <v>N/A</v>
      </c>
      <c r="O421" s="168"/>
      <c r="P421" s="171">
        <f>[2]!Table3[[#This Row],[CLM $ Collected ]]/'[2]1.) CLM Reference'!$B$4</f>
        <v>0</v>
      </c>
      <c r="Q421" s="170"/>
      <c r="R421" s="172">
        <f>[2]!Table3[[#This Row],[Incentive Disbursements]]/'[2]1.) CLM Reference'!$B$5</f>
        <v>0</v>
      </c>
      <c r="S421" t="str">
        <f t="shared" si="19"/>
        <v>N/A</v>
      </c>
    </row>
    <row r="422" spans="1:19" x14ac:dyDescent="0.25">
      <c r="A422" s="163"/>
      <c r="B422" s="16"/>
      <c r="C422" s="164"/>
      <c r="D422" s="165">
        <f>[2]!Table3[[#This Row],[Residential CLM $ Collected]]+[2]!Table3[[#This Row],[C&amp;I CLM $ Collected]]</f>
        <v>0</v>
      </c>
      <c r="E422" s="166">
        <f>[2]!Table3[[#This Row],[CLM $ Collected ]]/'[2]1.) CLM Reference'!$B$4</f>
        <v>0</v>
      </c>
      <c r="F422" s="167">
        <f>[2]!Table3[[#This Row],[Residential Incentive Disbursements]]+[2]!Table3[[#This Row],[C&amp;I Incentive Disbursements]]</f>
        <v>0</v>
      </c>
      <c r="G422" s="166">
        <f>[2]!Table3[[#This Row],[Incentive Disbursements]]/'[2]1.) CLM Reference'!$B$5</f>
        <v>0</v>
      </c>
      <c r="H422" s="166" t="str">
        <f>IF(([2]!Table3[[#This Row],[Incentive Disbursements]]&gt;=0.5*[2]!Table3[[#This Row],[CLM $ Collected ]]),"YES",IF([2]!Table3[[#This Row],[Incentive Disbursements]]&lt;=1, "N/A", "NO"))</f>
        <v>YES</v>
      </c>
      <c r="I422" s="166" t="str">
        <f t="shared" si="20"/>
        <v>N/A</v>
      </c>
      <c r="J422" s="168"/>
      <c r="K422" s="169">
        <f>[2]!Table3[[#This Row],[CLM $ Collected ]]/'[2]1.) CLM Reference'!$B$4</f>
        <v>0</v>
      </c>
      <c r="L422" s="170"/>
      <c r="M422" s="169">
        <f>[2]!Table3[[#This Row],[Incentive Disbursements]]/'[2]1.) CLM Reference'!$B$5</f>
        <v>0</v>
      </c>
      <c r="N422" s="169" t="str">
        <f t="shared" si="18"/>
        <v>N/A</v>
      </c>
      <c r="O422" s="168"/>
      <c r="P422" s="171">
        <f>[2]!Table3[[#This Row],[CLM $ Collected ]]/'[2]1.) CLM Reference'!$B$4</f>
        <v>0</v>
      </c>
      <c r="Q422" s="170"/>
      <c r="R422" s="172">
        <f>[2]!Table3[[#This Row],[Incentive Disbursements]]/'[2]1.) CLM Reference'!$B$5</f>
        <v>0</v>
      </c>
      <c r="S422" t="str">
        <f t="shared" si="19"/>
        <v>N/A</v>
      </c>
    </row>
    <row r="423" spans="1:19" x14ac:dyDescent="0.25">
      <c r="A423" s="181"/>
      <c r="B423" s="182"/>
      <c r="C423" s="183" t="s">
        <v>1761</v>
      </c>
      <c r="D423" s="184">
        <f>SUBTOTAL(109,D6:D422)</f>
        <v>17547918.914700009</v>
      </c>
      <c r="E423" s="185">
        <f>[2]!Table3[[#This Row],[CLM $ Collected ]]/'[2]1.) CLM Reference'!$B$4</f>
        <v>0.6030085741673753</v>
      </c>
      <c r="F423" s="186">
        <f>SUBTOTAL(109,F6:F422)</f>
        <v>11650460.610000001</v>
      </c>
      <c r="G423" s="185">
        <f>[2]!Table3[[#This Row],[Incentive Disbursements]]/'[2]1.) CLM Reference'!$B$5</f>
        <v>0.69343901863409296</v>
      </c>
      <c r="H423" s="185" t="str">
        <f>IF(([2]!Table3[[#This Row],[Incentive Disbursements]]&gt;=0.5*[2]!Table3[[#This Row],[CLM $ Collected ]]),"YES",IF([2]!Table3[[#This Row],[Incentive Disbursements]]&lt;=1, "N/A", "NO"))</f>
        <v>YES</v>
      </c>
      <c r="I423" s="185" t="str">
        <f t="shared" si="20"/>
        <v>YES</v>
      </c>
      <c r="J423" s="184">
        <f>SUBTOTAL(109,J6:J422)</f>
        <v>12129792.9309</v>
      </c>
      <c r="K423" s="185">
        <f>[2]!Table3[[#This Row],[CLM $ Collected ]]/'[2]1.) CLM Reference'!$B$4</f>
        <v>0.6030085741673753</v>
      </c>
      <c r="L423" s="186">
        <f>SUBTOTAL(109,L6:L422)</f>
        <v>8494544.290000001</v>
      </c>
      <c r="M423" s="185">
        <f>[2]!Table3[[#This Row],[Incentive Disbursements]]/'[2]1.) CLM Reference'!$B$5</f>
        <v>0.69343901863409296</v>
      </c>
      <c r="N423" s="185" t="str">
        <f t="shared" si="18"/>
        <v>YES</v>
      </c>
      <c r="O423" s="184">
        <f>SUBTOTAL(109,O6:O422)</f>
        <v>5418125.9837999996</v>
      </c>
      <c r="P423" s="187">
        <f>[2]!Table3[[#This Row],[CLM $ Collected ]]/'[2]1.) CLM Reference'!$B$4</f>
        <v>0.6030085741673753</v>
      </c>
      <c r="Q423" s="186">
        <f>SUBTOTAL(109,Q6:Q422)</f>
        <v>3155916.3200000003</v>
      </c>
      <c r="R423" s="188">
        <f>[2]!Table3[[#This Row],[Incentive Disbursements]]/'[2]1.) CLM Reference'!$B$5</f>
        <v>0.69343901863409296</v>
      </c>
      <c r="S423" t="str">
        <f t="shared" si="19"/>
        <v>YES</v>
      </c>
    </row>
    <row r="425" spans="1:19" x14ac:dyDescent="0.25">
      <c r="D425" s="60"/>
    </row>
  </sheetData>
  <mergeCells count="7">
    <mergeCell ref="A1:R2"/>
    <mergeCell ref="A3:C3"/>
    <mergeCell ref="D3:R3"/>
    <mergeCell ref="A4:C4"/>
    <mergeCell ref="D4:G4"/>
    <mergeCell ref="J4:M4"/>
    <mergeCell ref="O4:R4"/>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6383-24D3-4F96-A595-9B62B7041A0F}">
  <sheetPr>
    <tabColor theme="7" tint="0.59999389629810485"/>
  </sheetPr>
  <dimension ref="A1:P346"/>
  <sheetViews>
    <sheetView workbookViewId="0">
      <selection activeCell="A5" sqref="A5"/>
    </sheetView>
  </sheetViews>
  <sheetFormatPr defaultRowHeight="15" x14ac:dyDescent="0.25"/>
  <cols>
    <col min="1" max="1" width="17.85546875" bestFit="1" customWidth="1"/>
    <col min="2" max="2" width="14.42578125" bestFit="1" customWidth="1"/>
    <col min="4" max="4" width="13.85546875" bestFit="1" customWidth="1"/>
    <col min="5" max="5" width="12.85546875" bestFit="1" customWidth="1"/>
    <col min="6" max="7" width="13.28515625" bestFit="1" customWidth="1"/>
    <col min="8" max="8" width="12.85546875" bestFit="1" customWidth="1"/>
    <col min="9" max="12" width="13.42578125" bestFit="1" customWidth="1"/>
    <col min="13" max="13" width="13.85546875" bestFit="1" customWidth="1"/>
    <col min="14" max="14" width="13.28515625" bestFit="1" customWidth="1"/>
    <col min="15" max="16" width="13.42578125" bestFit="1" customWidth="1"/>
  </cols>
  <sheetData>
    <row r="1" spans="1:16" x14ac:dyDescent="0.25">
      <c r="A1" s="113" t="s">
        <v>1939</v>
      </c>
      <c r="B1" s="114"/>
      <c r="C1" s="114"/>
      <c r="D1" s="114"/>
      <c r="E1" s="114"/>
      <c r="F1" s="114"/>
      <c r="G1" s="114"/>
      <c r="H1" s="114"/>
      <c r="I1" s="114"/>
      <c r="J1" s="114"/>
      <c r="K1" s="114"/>
      <c r="L1" s="114"/>
      <c r="M1" s="114"/>
      <c r="N1" s="114"/>
      <c r="O1" s="115"/>
    </row>
    <row r="2" spans="1:16" ht="15.75" thickBot="1" x14ac:dyDescent="0.3">
      <c r="A2" s="116"/>
      <c r="B2" s="117"/>
      <c r="C2" s="117"/>
      <c r="D2" s="117"/>
      <c r="E2" s="117"/>
      <c r="F2" s="117"/>
      <c r="G2" s="117"/>
      <c r="H2" s="117"/>
      <c r="I2" s="117"/>
      <c r="J2" s="117"/>
      <c r="K2" s="117"/>
      <c r="L2" s="117"/>
      <c r="M2" s="117"/>
      <c r="N2" s="117"/>
      <c r="O2" s="118"/>
    </row>
    <row r="3" spans="1:16" ht="16.5" thickBot="1" x14ac:dyDescent="0.3">
      <c r="A3" s="126" t="s">
        <v>1964</v>
      </c>
      <c r="B3" s="127"/>
      <c r="C3" s="127"/>
      <c r="D3" s="110" t="s">
        <v>1940</v>
      </c>
      <c r="E3" s="111"/>
      <c r="F3" s="111"/>
      <c r="G3" s="111"/>
      <c r="H3" s="131"/>
      <c r="I3" s="131"/>
      <c r="J3" s="131"/>
      <c r="K3" s="131"/>
      <c r="L3" s="111"/>
      <c r="M3" s="111"/>
      <c r="N3" s="111"/>
      <c r="O3" s="112"/>
    </row>
    <row r="4" spans="1:16" ht="15.75" thickBot="1" x14ac:dyDescent="0.3">
      <c r="A4" s="135"/>
      <c r="B4" s="136"/>
      <c r="C4" s="136"/>
      <c r="D4" s="151" t="s">
        <v>1765</v>
      </c>
      <c r="E4" s="152"/>
      <c r="F4" s="152"/>
      <c r="G4" s="152"/>
      <c r="H4" s="132" t="s">
        <v>1766</v>
      </c>
      <c r="I4" s="133"/>
      <c r="J4" s="133"/>
      <c r="K4" s="134"/>
      <c r="L4" s="139" t="s">
        <v>1767</v>
      </c>
      <c r="M4" s="139"/>
      <c r="N4" s="139"/>
      <c r="O4" s="140"/>
    </row>
    <row r="5" spans="1:16" ht="126.75" thickBot="1" x14ac:dyDescent="0.3">
      <c r="A5" s="95" t="s">
        <v>876</v>
      </c>
      <c r="B5" s="94" t="s">
        <v>1938</v>
      </c>
      <c r="C5" s="154" t="s">
        <v>1937</v>
      </c>
      <c r="D5" s="155" t="s">
        <v>1936</v>
      </c>
      <c r="E5" s="190" t="s">
        <v>1935</v>
      </c>
      <c r="F5" s="157" t="s">
        <v>1934</v>
      </c>
      <c r="G5" s="190" t="s">
        <v>1933</v>
      </c>
      <c r="H5" s="191" t="s">
        <v>1968</v>
      </c>
      <c r="I5" s="159" t="s">
        <v>1932</v>
      </c>
      <c r="J5" s="160" t="s">
        <v>1931</v>
      </c>
      <c r="K5" s="160" t="s">
        <v>1930</v>
      </c>
      <c r="L5" s="162" t="s">
        <v>1929</v>
      </c>
      <c r="M5" s="161" t="s">
        <v>1928</v>
      </c>
      <c r="N5" s="160" t="s">
        <v>1927</v>
      </c>
      <c r="O5" s="160" t="s">
        <v>1926</v>
      </c>
      <c r="P5" s="162" t="s">
        <v>1925</v>
      </c>
    </row>
    <row r="6" spans="1:16" ht="15.75" thickBot="1" x14ac:dyDescent="0.3">
      <c r="A6" s="163" t="s">
        <v>1973</v>
      </c>
      <c r="B6" s="16" t="s">
        <v>1975</v>
      </c>
      <c r="C6" s="164" t="s">
        <v>1774</v>
      </c>
      <c r="D6" s="165">
        <f>Table325[[#This Row],[Residential CLM $ Collected]]+Table325[[#This Row],[C&amp;I CLM $ Collected]]</f>
        <v>100227.791</v>
      </c>
      <c r="E6" s="166">
        <f>[2]!Table3[[#This Row],[CLM $ Collected ]]/'[2]1.) CLM Reference'!$B$4</f>
        <v>1.3553941470087741E-5</v>
      </c>
      <c r="F6" s="167">
        <f>Table325[[#This Row],[Residential Incentive Disbursements]]+Table325[[#This Row],[C&amp;I Incentive Disbursements]]</f>
        <v>0</v>
      </c>
      <c r="G6" s="166">
        <f>[2]!Table3[[#This Row],[Incentive Disbursements]]/'[2]1.) CLM Reference'!$B$5</f>
        <v>0</v>
      </c>
      <c r="H6" s="166" t="str">
        <f>IF(ROUND(E6,5)&lt;0.00001,"N/A",IF(ROUND(E6,5)&lt;=ROUND(G6,5),"YES","NO"))</f>
        <v>NO</v>
      </c>
      <c r="I6" s="168">
        <v>0</v>
      </c>
      <c r="J6" s="169">
        <f>[2]!Table3[[#This Row],[CLM $ Collected ]]/'[2]1.) CLM Reference'!$B$4</f>
        <v>1.3553941470087741E-5</v>
      </c>
      <c r="K6" s="170">
        <v>0</v>
      </c>
      <c r="L6" s="169">
        <f>[2]!Table3[[#This Row],[Incentive Disbursements]]/'[2]1.) CLM Reference'!$B$5</f>
        <v>0</v>
      </c>
      <c r="M6" s="168">
        <v>100227.791</v>
      </c>
      <c r="N6" s="192">
        <f>[2]!Table3[[#This Row],[CLM $ Collected ]]/'[2]1.) CLM Reference'!$B$4</f>
        <v>1.3553941470087741E-5</v>
      </c>
      <c r="O6" s="170">
        <v>0</v>
      </c>
      <c r="P6" s="172">
        <f>[2]!Table3[[#This Row],[Incentive Disbursements]]/'[2]1.) CLM Reference'!$B$5</f>
        <v>0</v>
      </c>
    </row>
    <row r="7" spans="1:16" ht="15.75" thickBot="1" x14ac:dyDescent="0.3">
      <c r="A7" s="163" t="s">
        <v>1977</v>
      </c>
      <c r="B7" s="16" t="s">
        <v>1975</v>
      </c>
      <c r="C7" s="164" t="s">
        <v>1774</v>
      </c>
      <c r="D7" s="165">
        <f>Table325[[#This Row],[Residential CLM $ Collected]]+Table325[[#This Row],[C&amp;I CLM $ Collected]]</f>
        <v>73601.251600000003</v>
      </c>
      <c r="E7" s="166">
        <f>[2]!Table3[[#This Row],[CLM $ Collected ]]/'[2]1.) CLM Reference'!$B$4</f>
        <v>3.049800401209461E-5</v>
      </c>
      <c r="F7" s="167">
        <f>Table325[[#This Row],[Residential Incentive Disbursements]]+Table325[[#This Row],[C&amp;I Incentive Disbursements]]</f>
        <v>0</v>
      </c>
      <c r="G7" s="166">
        <f>[2]!Table3[[#This Row],[Incentive Disbursements]]/'[2]1.) CLM Reference'!$B$5</f>
        <v>0</v>
      </c>
      <c r="H7" s="166" t="str">
        <f t="shared" ref="H7:H70" si="0">IF(ROUND(E7,5)&lt;0.00001,"N/A",IF(ROUND(E7,5)&lt;=ROUND(G7,5),"YES","NO"))</f>
        <v>NO</v>
      </c>
      <c r="I7" s="168">
        <v>0</v>
      </c>
      <c r="J7" s="169">
        <f>[2]!Table3[[#This Row],[CLM $ Collected ]]/'[2]1.) CLM Reference'!$B$4</f>
        <v>3.049800401209461E-5</v>
      </c>
      <c r="K7" s="170">
        <v>0</v>
      </c>
      <c r="L7" s="169">
        <f>[2]!Table3[[#This Row],[Incentive Disbursements]]/'[2]1.) CLM Reference'!$B$5</f>
        <v>0</v>
      </c>
      <c r="M7" s="168">
        <v>73601.251600000003</v>
      </c>
      <c r="N7" s="192">
        <f>[2]!Table3[[#This Row],[CLM $ Collected ]]/'[2]1.) CLM Reference'!$B$4</f>
        <v>3.049800401209461E-5</v>
      </c>
      <c r="O7" s="170">
        <v>0</v>
      </c>
      <c r="P7" s="172">
        <f>[2]!Table3[[#This Row],[Incentive Disbursements]]/'[2]1.) CLM Reference'!$B$5</f>
        <v>0</v>
      </c>
    </row>
    <row r="8" spans="1:16" ht="15.75" thickBot="1" x14ac:dyDescent="0.3">
      <c r="A8" s="163" t="s">
        <v>1978</v>
      </c>
      <c r="B8" s="16" t="s">
        <v>1975</v>
      </c>
      <c r="C8" s="164" t="s">
        <v>1774</v>
      </c>
      <c r="D8" s="165">
        <f>Table325[[#This Row],[Residential CLM $ Collected]]+Table325[[#This Row],[C&amp;I CLM $ Collected]]</f>
        <v>37903.3364</v>
      </c>
      <c r="E8" s="166">
        <f>[2]!Table3[[#This Row],[CLM $ Collected ]]/'[2]1.) CLM Reference'!$B$4</f>
        <v>3.1026838240039302E-8</v>
      </c>
      <c r="F8" s="167">
        <f>Table325[[#This Row],[Residential Incentive Disbursements]]+Table325[[#This Row],[C&amp;I Incentive Disbursements]]</f>
        <v>1240</v>
      </c>
      <c r="G8" s="166">
        <f>[2]!Table3[[#This Row],[Incentive Disbursements]]/'[2]1.) CLM Reference'!$B$5</f>
        <v>0</v>
      </c>
      <c r="H8" s="166" t="str">
        <f t="shared" si="0"/>
        <v>N/A</v>
      </c>
      <c r="I8" s="168">
        <v>0</v>
      </c>
      <c r="J8" s="169">
        <f>[2]!Table3[[#This Row],[CLM $ Collected ]]/'[2]1.) CLM Reference'!$B$4</f>
        <v>3.1026838240039302E-8</v>
      </c>
      <c r="K8" s="170">
        <v>0</v>
      </c>
      <c r="L8" s="169">
        <f>[2]!Table3[[#This Row],[Incentive Disbursements]]/'[2]1.) CLM Reference'!$B$5</f>
        <v>0</v>
      </c>
      <c r="M8" s="168">
        <v>37903.3364</v>
      </c>
      <c r="N8" s="192">
        <f>[2]!Table3[[#This Row],[CLM $ Collected ]]/'[2]1.) CLM Reference'!$B$4</f>
        <v>3.1026838240039302E-8</v>
      </c>
      <c r="O8" s="170">
        <v>1240</v>
      </c>
      <c r="P8" s="172">
        <f>[2]!Table3[[#This Row],[Incentive Disbursements]]/'[2]1.) CLM Reference'!$B$5</f>
        <v>0</v>
      </c>
    </row>
    <row r="9" spans="1:16" ht="15.75" thickBot="1" x14ac:dyDescent="0.3">
      <c r="A9" s="163" t="s">
        <v>1979</v>
      </c>
      <c r="B9" s="16" t="s">
        <v>1975</v>
      </c>
      <c r="C9" s="164" t="s">
        <v>1774</v>
      </c>
      <c r="D9" s="165">
        <f>Table325[[#This Row],[Residential CLM $ Collected]]+Table325[[#This Row],[C&amp;I CLM $ Collected]]</f>
        <v>9570.1769000000004</v>
      </c>
      <c r="E9" s="166">
        <f>[2]!Table3[[#This Row],[CLM $ Collected ]]/'[2]1.) CLM Reference'!$B$4</f>
        <v>2.453308394829508E-3</v>
      </c>
      <c r="F9" s="167">
        <f>Table325[[#This Row],[Residential Incentive Disbursements]]+Table325[[#This Row],[C&amp;I Incentive Disbursements]]</f>
        <v>0</v>
      </c>
      <c r="G9" s="166">
        <f>[2]!Table3[[#This Row],[Incentive Disbursements]]/'[2]1.) CLM Reference'!$B$5</f>
        <v>1.1966439137924103E-3</v>
      </c>
      <c r="H9" s="166" t="str">
        <f t="shared" si="0"/>
        <v>NO</v>
      </c>
      <c r="I9" s="168">
        <v>0</v>
      </c>
      <c r="J9" s="169">
        <f>[2]!Table3[[#This Row],[CLM $ Collected ]]/'[2]1.) CLM Reference'!$B$4</f>
        <v>2.453308394829508E-3</v>
      </c>
      <c r="K9" s="170">
        <v>0</v>
      </c>
      <c r="L9" s="169">
        <f>[2]!Table3[[#This Row],[Incentive Disbursements]]/'[2]1.) CLM Reference'!$B$5</f>
        <v>1.1966439137924103E-3</v>
      </c>
      <c r="M9" s="168">
        <v>9570.1769000000004</v>
      </c>
      <c r="N9" s="192">
        <f>[2]!Table3[[#This Row],[CLM $ Collected ]]/'[2]1.) CLM Reference'!$B$4</f>
        <v>2.453308394829508E-3</v>
      </c>
      <c r="O9" s="170">
        <v>0</v>
      </c>
      <c r="P9" s="172">
        <f>[2]!Table3[[#This Row],[Incentive Disbursements]]/'[2]1.) CLM Reference'!$B$5</f>
        <v>1.1966439137924103E-3</v>
      </c>
    </row>
    <row r="10" spans="1:16" ht="15.75" thickBot="1" x14ac:dyDescent="0.3">
      <c r="A10" s="163" t="s">
        <v>1980</v>
      </c>
      <c r="B10" s="16" t="s">
        <v>1975</v>
      </c>
      <c r="C10" s="164" t="s">
        <v>1774</v>
      </c>
      <c r="D10" s="165">
        <f>Table325[[#This Row],[Residential CLM $ Collected]]+Table325[[#This Row],[C&amp;I CLM $ Collected]]</f>
        <v>4850.7232000000004</v>
      </c>
      <c r="E10" s="166">
        <f>[2]!Table3[[#This Row],[CLM $ Collected ]]/'[2]1.) CLM Reference'!$B$4</f>
        <v>3.642720565257129E-6</v>
      </c>
      <c r="F10" s="167">
        <f>Table325[[#This Row],[Residential Incentive Disbursements]]+Table325[[#This Row],[C&amp;I Incentive Disbursements]]</f>
        <v>330</v>
      </c>
      <c r="G10" s="166">
        <f>[2]!Table3[[#This Row],[Incentive Disbursements]]/'[2]1.) CLM Reference'!$B$5</f>
        <v>0</v>
      </c>
      <c r="H10" s="166" t="str">
        <f t="shared" si="0"/>
        <v>N/A</v>
      </c>
      <c r="I10" s="168">
        <v>0</v>
      </c>
      <c r="J10" s="169">
        <f>[2]!Table3[[#This Row],[CLM $ Collected ]]/'[2]1.) CLM Reference'!$B$4</f>
        <v>3.642720565257129E-6</v>
      </c>
      <c r="K10" s="170">
        <v>0</v>
      </c>
      <c r="L10" s="169">
        <f>[2]!Table3[[#This Row],[Incentive Disbursements]]/'[2]1.) CLM Reference'!$B$5</f>
        <v>0</v>
      </c>
      <c r="M10" s="168">
        <v>4850.7232000000004</v>
      </c>
      <c r="N10" s="192">
        <f>[2]!Table3[[#This Row],[CLM $ Collected ]]/'[2]1.) CLM Reference'!$B$4</f>
        <v>3.642720565257129E-6</v>
      </c>
      <c r="O10" s="170">
        <v>330</v>
      </c>
      <c r="P10" s="172">
        <f>[2]!Table3[[#This Row],[Incentive Disbursements]]/'[2]1.) CLM Reference'!$B$5</f>
        <v>0</v>
      </c>
    </row>
    <row r="11" spans="1:16" ht="15.75" thickBot="1" x14ac:dyDescent="0.3">
      <c r="A11" s="163" t="s">
        <v>1981</v>
      </c>
      <c r="B11" s="16" t="s">
        <v>1975</v>
      </c>
      <c r="C11" s="164" t="s">
        <v>1774</v>
      </c>
      <c r="D11" s="165">
        <f>Table325[[#This Row],[Residential CLM $ Collected]]+Table325[[#This Row],[C&amp;I CLM $ Collected]]</f>
        <v>33150.8917</v>
      </c>
      <c r="E11" s="166">
        <f>[2]!Table3[[#This Row],[CLM $ Collected ]]/'[2]1.) CLM Reference'!$B$4</f>
        <v>3.3323013887803549E-3</v>
      </c>
      <c r="F11" s="167">
        <f>Table325[[#This Row],[Residential Incentive Disbursements]]+Table325[[#This Row],[C&amp;I Incentive Disbursements]]</f>
        <v>0</v>
      </c>
      <c r="G11" s="166">
        <f>[2]!Table3[[#This Row],[Incentive Disbursements]]/'[2]1.) CLM Reference'!$B$5</f>
        <v>1.8769479542696205E-3</v>
      </c>
      <c r="H11" s="166" t="str">
        <f t="shared" si="0"/>
        <v>NO</v>
      </c>
      <c r="I11" s="168">
        <v>0</v>
      </c>
      <c r="J11" s="169">
        <f>[2]!Table3[[#This Row],[CLM $ Collected ]]/'[2]1.) CLM Reference'!$B$4</f>
        <v>3.3323013887803549E-3</v>
      </c>
      <c r="K11" s="170">
        <v>0</v>
      </c>
      <c r="L11" s="169">
        <f>[2]!Table3[[#This Row],[Incentive Disbursements]]/'[2]1.) CLM Reference'!$B$5</f>
        <v>1.8769479542696205E-3</v>
      </c>
      <c r="M11" s="168">
        <v>33150.8917</v>
      </c>
      <c r="N11" s="192">
        <f>[2]!Table3[[#This Row],[CLM $ Collected ]]/'[2]1.) CLM Reference'!$B$4</f>
        <v>3.3323013887803549E-3</v>
      </c>
      <c r="O11" s="170">
        <v>0</v>
      </c>
      <c r="P11" s="172">
        <f>[2]!Table3[[#This Row],[Incentive Disbursements]]/'[2]1.) CLM Reference'!$B$5</f>
        <v>1.8769479542696205E-3</v>
      </c>
    </row>
    <row r="12" spans="1:16" ht="15.75" thickBot="1" x14ac:dyDescent="0.3">
      <c r="A12" s="163" t="s">
        <v>1982</v>
      </c>
      <c r="B12" s="16" t="s">
        <v>1975</v>
      </c>
      <c r="C12" s="164" t="s">
        <v>1774</v>
      </c>
      <c r="D12" s="165">
        <f>Table325[[#This Row],[Residential CLM $ Collected]]+Table325[[#This Row],[C&amp;I CLM $ Collected]]</f>
        <v>101146.5624</v>
      </c>
      <c r="E12" s="166">
        <f>[2]!Table3[[#This Row],[CLM $ Collected ]]/'[2]1.) CLM Reference'!$B$4</f>
        <v>3.4587412562109197E-3</v>
      </c>
      <c r="F12" s="167">
        <f>Table325[[#This Row],[Residential Incentive Disbursements]]+Table325[[#This Row],[C&amp;I Incentive Disbursements]]</f>
        <v>2245.5</v>
      </c>
      <c r="G12" s="166">
        <f>[2]!Table3[[#This Row],[Incentive Disbursements]]/'[2]1.) CLM Reference'!$B$5</f>
        <v>1.1630691025368313E-3</v>
      </c>
      <c r="H12" s="166" t="str">
        <f t="shared" si="0"/>
        <v>NO</v>
      </c>
      <c r="I12" s="168">
        <v>0</v>
      </c>
      <c r="J12" s="169">
        <f>[2]!Table3[[#This Row],[CLM $ Collected ]]/'[2]1.) CLM Reference'!$B$4</f>
        <v>3.4587412562109197E-3</v>
      </c>
      <c r="K12" s="170">
        <v>0</v>
      </c>
      <c r="L12" s="169">
        <f>[2]!Table3[[#This Row],[Incentive Disbursements]]/'[2]1.) CLM Reference'!$B$5</f>
        <v>1.1630691025368313E-3</v>
      </c>
      <c r="M12" s="168">
        <v>101146.5624</v>
      </c>
      <c r="N12" s="192">
        <f>[2]!Table3[[#This Row],[CLM $ Collected ]]/'[2]1.) CLM Reference'!$B$4</f>
        <v>3.4587412562109197E-3</v>
      </c>
      <c r="O12" s="170">
        <v>2245.5</v>
      </c>
      <c r="P12" s="172">
        <f>[2]!Table3[[#This Row],[Incentive Disbursements]]/'[2]1.) CLM Reference'!$B$5</f>
        <v>1.1630691025368313E-3</v>
      </c>
    </row>
    <row r="13" spans="1:16" ht="15.75" thickBot="1" x14ac:dyDescent="0.3">
      <c r="A13" s="163" t="s">
        <v>1984</v>
      </c>
      <c r="B13" s="16" t="s">
        <v>1975</v>
      </c>
      <c r="C13" s="164" t="s">
        <v>1774</v>
      </c>
      <c r="D13" s="165">
        <f>Table325[[#This Row],[Residential CLM $ Collected]]+Table325[[#This Row],[C&amp;I CLM $ Collected]]</f>
        <v>2542.0457000000001</v>
      </c>
      <c r="E13" s="166">
        <f>[2]!Table3[[#This Row],[CLM $ Collected ]]/'[2]1.) CLM Reference'!$B$4</f>
        <v>5.7714802906822541E-3</v>
      </c>
      <c r="F13" s="167">
        <f>Table325[[#This Row],[Residential Incentive Disbursements]]+Table325[[#This Row],[C&amp;I Incentive Disbursements]]</f>
        <v>0</v>
      </c>
      <c r="G13" s="166">
        <f>[2]!Table3[[#This Row],[Incentive Disbursements]]/'[2]1.) CLM Reference'!$B$5</f>
        <v>9.738492777457777E-4</v>
      </c>
      <c r="H13" s="166" t="str">
        <f t="shared" si="0"/>
        <v>NO</v>
      </c>
      <c r="I13" s="168">
        <v>0</v>
      </c>
      <c r="J13" s="169">
        <f>[2]!Table3[[#This Row],[CLM $ Collected ]]/'[2]1.) CLM Reference'!$B$4</f>
        <v>5.7714802906822541E-3</v>
      </c>
      <c r="K13" s="170">
        <v>0</v>
      </c>
      <c r="L13" s="169">
        <f>[2]!Table3[[#This Row],[Incentive Disbursements]]/'[2]1.) CLM Reference'!$B$5</f>
        <v>9.738492777457777E-4</v>
      </c>
      <c r="M13" s="168">
        <v>2542.0457000000001</v>
      </c>
      <c r="N13" s="192">
        <f>[2]!Table3[[#This Row],[CLM $ Collected ]]/'[2]1.) CLM Reference'!$B$4</f>
        <v>5.7714802906822541E-3</v>
      </c>
      <c r="O13" s="170">
        <v>0</v>
      </c>
      <c r="P13" s="172">
        <f>[2]!Table3[[#This Row],[Incentive Disbursements]]/'[2]1.) CLM Reference'!$B$5</f>
        <v>9.738492777457777E-4</v>
      </c>
    </row>
    <row r="14" spans="1:16" ht="15.75" thickBot="1" x14ac:dyDescent="0.3">
      <c r="A14" s="163" t="s">
        <v>1985</v>
      </c>
      <c r="B14" s="16" t="s">
        <v>1975</v>
      </c>
      <c r="C14" s="164" t="s">
        <v>1774</v>
      </c>
      <c r="D14" s="165">
        <f>Table325[[#This Row],[Residential CLM $ Collected]]+Table325[[#This Row],[C&amp;I CLM $ Collected]]</f>
        <v>48402.934399999998</v>
      </c>
      <c r="E14" s="166">
        <f>[2]!Table3[[#This Row],[CLM $ Collected ]]/'[2]1.) CLM Reference'!$B$4</f>
        <v>2.6703042528062166E-3</v>
      </c>
      <c r="F14" s="167">
        <f>Table325[[#This Row],[Residential Incentive Disbursements]]+Table325[[#This Row],[C&amp;I Incentive Disbursements]]</f>
        <v>79085</v>
      </c>
      <c r="G14" s="166">
        <f>[2]!Table3[[#This Row],[Incentive Disbursements]]/'[2]1.) CLM Reference'!$B$5</f>
        <v>4.3758140968420684E-4</v>
      </c>
      <c r="H14" s="166" t="str">
        <f t="shared" si="0"/>
        <v>NO</v>
      </c>
      <c r="I14" s="168">
        <v>0</v>
      </c>
      <c r="J14" s="169">
        <f>[2]!Table3[[#This Row],[CLM $ Collected ]]/'[2]1.) CLM Reference'!$B$4</f>
        <v>2.6703042528062166E-3</v>
      </c>
      <c r="K14" s="170">
        <v>0</v>
      </c>
      <c r="L14" s="169">
        <f>[2]!Table3[[#This Row],[Incentive Disbursements]]/'[2]1.) CLM Reference'!$B$5</f>
        <v>4.3758140968420684E-4</v>
      </c>
      <c r="M14" s="168">
        <v>48402.934399999998</v>
      </c>
      <c r="N14" s="192">
        <f>[2]!Table3[[#This Row],[CLM $ Collected ]]/'[2]1.) CLM Reference'!$B$4</f>
        <v>2.6703042528062166E-3</v>
      </c>
      <c r="O14" s="170">
        <v>79085</v>
      </c>
      <c r="P14" s="172">
        <f>[2]!Table3[[#This Row],[Incentive Disbursements]]/'[2]1.) CLM Reference'!$B$5</f>
        <v>4.3758140968420684E-4</v>
      </c>
    </row>
    <row r="15" spans="1:16" ht="15.75" thickBot="1" x14ac:dyDescent="0.3">
      <c r="A15" s="163" t="s">
        <v>1986</v>
      </c>
      <c r="B15" s="16" t="s">
        <v>1975</v>
      </c>
      <c r="C15" s="164" t="s">
        <v>1774</v>
      </c>
      <c r="D15" s="165">
        <f>Table325[[#This Row],[Residential CLM $ Collected]]+Table325[[#This Row],[C&amp;I CLM $ Collected]]</f>
        <v>3413.4719</v>
      </c>
      <c r="E15" s="166">
        <f>[2]!Table3[[#This Row],[CLM $ Collected ]]/'[2]1.) CLM Reference'!$B$4</f>
        <v>4.2257383673199944E-3</v>
      </c>
      <c r="F15" s="167">
        <f>Table325[[#This Row],[Residential Incentive Disbursements]]+Table325[[#This Row],[C&amp;I Incentive Disbursements]]</f>
        <v>0</v>
      </c>
      <c r="G15" s="166">
        <f>[2]!Table3[[#This Row],[Incentive Disbursements]]/'[2]1.) CLM Reference'!$B$5</f>
        <v>5.7024622701399392E-3</v>
      </c>
      <c r="H15" s="166" t="str">
        <f t="shared" si="0"/>
        <v>YES</v>
      </c>
      <c r="I15" s="168">
        <v>0</v>
      </c>
      <c r="J15" s="169">
        <f>[2]!Table3[[#This Row],[CLM $ Collected ]]/'[2]1.) CLM Reference'!$B$4</f>
        <v>4.2257383673199944E-3</v>
      </c>
      <c r="K15" s="170">
        <v>0</v>
      </c>
      <c r="L15" s="169">
        <f>[2]!Table3[[#This Row],[Incentive Disbursements]]/'[2]1.) CLM Reference'!$B$5</f>
        <v>5.7024622701399392E-3</v>
      </c>
      <c r="M15" s="168">
        <v>3413.4719</v>
      </c>
      <c r="N15" s="192">
        <f>[2]!Table3[[#This Row],[CLM $ Collected ]]/'[2]1.) CLM Reference'!$B$4</f>
        <v>4.2257383673199944E-3</v>
      </c>
      <c r="O15" s="170">
        <v>0</v>
      </c>
      <c r="P15" s="172">
        <f>[2]!Table3[[#This Row],[Incentive Disbursements]]/'[2]1.) CLM Reference'!$B$5</f>
        <v>5.7024622701399392E-3</v>
      </c>
    </row>
    <row r="16" spans="1:16" ht="15.75" thickBot="1" x14ac:dyDescent="0.3">
      <c r="A16" s="163" t="s">
        <v>1988</v>
      </c>
      <c r="B16" s="16" t="s">
        <v>1975</v>
      </c>
      <c r="C16" s="164" t="s">
        <v>1774</v>
      </c>
      <c r="D16" s="165">
        <f>Table325[[#This Row],[Residential CLM $ Collected]]+Table325[[#This Row],[C&amp;I CLM $ Collected]]</f>
        <v>19307.045299999998</v>
      </c>
      <c r="E16" s="166">
        <f>[2]!Table3[[#This Row],[CLM $ Collected ]]/'[2]1.) CLM Reference'!$B$4</f>
        <v>4.0455314530851143E-3</v>
      </c>
      <c r="F16" s="167">
        <f>Table325[[#This Row],[Residential Incentive Disbursements]]+Table325[[#This Row],[C&amp;I Incentive Disbursements]]</f>
        <v>0</v>
      </c>
      <c r="G16" s="166">
        <f>[2]!Table3[[#This Row],[Incentive Disbursements]]/'[2]1.) CLM Reference'!$B$5</f>
        <v>4.9616367887917736E-4</v>
      </c>
      <c r="H16" s="166" t="str">
        <f t="shared" si="0"/>
        <v>NO</v>
      </c>
      <c r="I16" s="168">
        <v>1395.1153999999999</v>
      </c>
      <c r="J16" s="169">
        <f>[2]!Table3[[#This Row],[CLM $ Collected ]]/'[2]1.) CLM Reference'!$B$4</f>
        <v>4.0455314530851143E-3</v>
      </c>
      <c r="K16" s="170">
        <v>0</v>
      </c>
      <c r="L16" s="169">
        <f>[2]!Table3[[#This Row],[Incentive Disbursements]]/'[2]1.) CLM Reference'!$B$5</f>
        <v>4.9616367887917736E-4</v>
      </c>
      <c r="M16" s="168">
        <v>17911.929899999999</v>
      </c>
      <c r="N16" s="192">
        <f>[2]!Table3[[#This Row],[CLM $ Collected ]]/'[2]1.) CLM Reference'!$B$4</f>
        <v>4.0455314530851143E-3</v>
      </c>
      <c r="O16" s="170">
        <v>0</v>
      </c>
      <c r="P16" s="172">
        <f>[2]!Table3[[#This Row],[Incentive Disbursements]]/'[2]1.) CLM Reference'!$B$5</f>
        <v>4.9616367887917736E-4</v>
      </c>
    </row>
    <row r="17" spans="1:16" ht="15.75" thickBot="1" x14ac:dyDescent="0.3">
      <c r="A17" s="163" t="s">
        <v>1989</v>
      </c>
      <c r="B17" s="16" t="s">
        <v>1975</v>
      </c>
      <c r="C17" s="164" t="s">
        <v>1774</v>
      </c>
      <c r="D17" s="165">
        <f>Table325[[#This Row],[Residential CLM $ Collected]]+Table325[[#This Row],[C&amp;I CLM $ Collected]]</f>
        <v>111401.4479</v>
      </c>
      <c r="E17" s="166">
        <f>[2]!Table3[[#This Row],[CLM $ Collected ]]/'[2]1.) CLM Reference'!$B$4</f>
        <v>1.4151994756314813E-3</v>
      </c>
      <c r="F17" s="167">
        <f>Table325[[#This Row],[Residential Incentive Disbursements]]+Table325[[#This Row],[C&amp;I Incentive Disbursements]]</f>
        <v>224266</v>
      </c>
      <c r="G17" s="166">
        <f>[2]!Table3[[#This Row],[Incentive Disbursements]]/'[2]1.) CLM Reference'!$B$5</f>
        <v>2.6114654732414528E-4</v>
      </c>
      <c r="H17" s="166" t="str">
        <f t="shared" si="0"/>
        <v>NO</v>
      </c>
      <c r="I17" s="168">
        <v>0</v>
      </c>
      <c r="J17" s="169">
        <f>[2]!Table3[[#This Row],[CLM $ Collected ]]/'[2]1.) CLM Reference'!$B$4</f>
        <v>1.4151994756314813E-3</v>
      </c>
      <c r="K17" s="170">
        <v>0</v>
      </c>
      <c r="L17" s="169">
        <f>[2]!Table3[[#This Row],[Incentive Disbursements]]/'[2]1.) CLM Reference'!$B$5</f>
        <v>2.6114654732414528E-4</v>
      </c>
      <c r="M17" s="168">
        <v>111401.4479</v>
      </c>
      <c r="N17" s="192">
        <f>[2]!Table3[[#This Row],[CLM $ Collected ]]/'[2]1.) CLM Reference'!$B$4</f>
        <v>1.4151994756314813E-3</v>
      </c>
      <c r="O17" s="170">
        <v>224266</v>
      </c>
      <c r="P17" s="172">
        <f>[2]!Table3[[#This Row],[Incentive Disbursements]]/'[2]1.) CLM Reference'!$B$5</f>
        <v>2.6114654732414528E-4</v>
      </c>
    </row>
    <row r="18" spans="1:16" ht="15.75" thickBot="1" x14ac:dyDescent="0.3">
      <c r="A18" s="163" t="s">
        <v>1990</v>
      </c>
      <c r="B18" s="16" t="s">
        <v>1974</v>
      </c>
      <c r="C18" s="164" t="s">
        <v>1774</v>
      </c>
      <c r="D18" s="165">
        <f>Table325[[#This Row],[Residential CLM $ Collected]]+Table325[[#This Row],[C&amp;I CLM $ Collected]]</f>
        <v>2535.1001999999999</v>
      </c>
      <c r="E18" s="166">
        <f>[2]!Table3[[#This Row],[CLM $ Collected ]]/'[2]1.) CLM Reference'!$B$4</f>
        <v>1.693069653472477E-3</v>
      </c>
      <c r="F18" s="167">
        <f>Table325[[#This Row],[Residential Incentive Disbursements]]+Table325[[#This Row],[C&amp;I Incentive Disbursements]]</f>
        <v>0</v>
      </c>
      <c r="G18" s="166">
        <f>[2]!Table3[[#This Row],[Incentive Disbursements]]/'[2]1.) CLM Reference'!$B$5</f>
        <v>1.7877698652979872E-3</v>
      </c>
      <c r="H18" s="166" t="str">
        <f t="shared" si="0"/>
        <v>YES</v>
      </c>
      <c r="I18" s="168">
        <v>0</v>
      </c>
      <c r="J18" s="169">
        <f>[2]!Table3[[#This Row],[CLM $ Collected ]]/'[2]1.) CLM Reference'!$B$4</f>
        <v>1.693069653472477E-3</v>
      </c>
      <c r="K18" s="170">
        <v>0</v>
      </c>
      <c r="L18" s="169">
        <f>[2]!Table3[[#This Row],[Incentive Disbursements]]/'[2]1.) CLM Reference'!$B$5</f>
        <v>1.7877698652979872E-3</v>
      </c>
      <c r="M18" s="168">
        <v>2535.1001999999999</v>
      </c>
      <c r="N18" s="192">
        <f>[2]!Table3[[#This Row],[CLM $ Collected ]]/'[2]1.) CLM Reference'!$B$4</f>
        <v>1.693069653472477E-3</v>
      </c>
      <c r="O18" s="170">
        <v>0</v>
      </c>
      <c r="P18" s="172">
        <f>[2]!Table3[[#This Row],[Incentive Disbursements]]/'[2]1.) CLM Reference'!$B$5</f>
        <v>1.7877698652979872E-3</v>
      </c>
    </row>
    <row r="19" spans="1:16" ht="15.75" thickBot="1" x14ac:dyDescent="0.3">
      <c r="A19" s="163" t="s">
        <v>1990</v>
      </c>
      <c r="B19" s="16" t="s">
        <v>1975</v>
      </c>
      <c r="C19" s="164" t="s">
        <v>1774</v>
      </c>
      <c r="D19" s="165">
        <f>Table325[[#This Row],[Residential CLM $ Collected]]+Table325[[#This Row],[C&amp;I CLM $ Collected]]</f>
        <v>63380.398999999998</v>
      </c>
      <c r="E19" s="166">
        <f>[2]!Table3[[#This Row],[CLM $ Collected ]]/'[2]1.) CLM Reference'!$B$4</f>
        <v>4.8602242955113123E-3</v>
      </c>
      <c r="F19" s="167">
        <f>Table325[[#This Row],[Residential Incentive Disbursements]]+Table325[[#This Row],[C&amp;I Incentive Disbursements]]</f>
        <v>1555</v>
      </c>
      <c r="G19" s="166">
        <f>[2]!Table3[[#This Row],[Incentive Disbursements]]/'[2]1.) CLM Reference'!$B$5</f>
        <v>5.0261324007126237E-3</v>
      </c>
      <c r="H19" s="166" t="str">
        <f t="shared" si="0"/>
        <v>YES</v>
      </c>
      <c r="I19" s="168">
        <v>0</v>
      </c>
      <c r="J19" s="169">
        <f>[2]!Table3[[#This Row],[CLM $ Collected ]]/'[2]1.) CLM Reference'!$B$4</f>
        <v>4.8602242955113123E-3</v>
      </c>
      <c r="K19" s="170">
        <v>0</v>
      </c>
      <c r="L19" s="169">
        <f>[2]!Table3[[#This Row],[Incentive Disbursements]]/'[2]1.) CLM Reference'!$B$5</f>
        <v>5.0261324007126237E-3</v>
      </c>
      <c r="M19" s="168">
        <v>63380.398999999998</v>
      </c>
      <c r="N19" s="192">
        <f>[2]!Table3[[#This Row],[CLM $ Collected ]]/'[2]1.) CLM Reference'!$B$4</f>
        <v>4.8602242955113123E-3</v>
      </c>
      <c r="O19" s="170">
        <v>1555</v>
      </c>
      <c r="P19" s="172">
        <f>[2]!Table3[[#This Row],[Incentive Disbursements]]/'[2]1.) CLM Reference'!$B$5</f>
        <v>5.0261324007126237E-3</v>
      </c>
    </row>
    <row r="20" spans="1:16" ht="15.75" thickBot="1" x14ac:dyDescent="0.3">
      <c r="A20" s="163" t="s">
        <v>1991</v>
      </c>
      <c r="B20" s="16" t="s">
        <v>1975</v>
      </c>
      <c r="C20" s="164" t="s">
        <v>1774</v>
      </c>
      <c r="D20" s="165">
        <f>Table325[[#This Row],[Residential CLM $ Collected]]+Table325[[#This Row],[C&amp;I CLM $ Collected]]</f>
        <v>32031.164499999999</v>
      </c>
      <c r="E20" s="166">
        <f>[2]!Table3[[#This Row],[CLM $ Collected ]]/'[2]1.) CLM Reference'!$B$4</f>
        <v>2.5042807066534404E-3</v>
      </c>
      <c r="F20" s="167">
        <f>Table325[[#This Row],[Residential Incentive Disbursements]]+Table325[[#This Row],[C&amp;I Incentive Disbursements]]</f>
        <v>49035</v>
      </c>
      <c r="G20" s="166">
        <f>[2]!Table3[[#This Row],[Incentive Disbursements]]/'[2]1.) CLM Reference'!$B$5</f>
        <v>2.6623850978211254E-4</v>
      </c>
      <c r="H20" s="166" t="str">
        <f t="shared" si="0"/>
        <v>NO</v>
      </c>
      <c r="I20" s="168">
        <v>2121.6125999999999</v>
      </c>
      <c r="J20" s="169">
        <f>[2]!Table3[[#This Row],[CLM $ Collected ]]/'[2]1.) CLM Reference'!$B$4</f>
        <v>2.5042807066534404E-3</v>
      </c>
      <c r="K20" s="170">
        <v>0</v>
      </c>
      <c r="L20" s="169">
        <f>[2]!Table3[[#This Row],[Incentive Disbursements]]/'[2]1.) CLM Reference'!$B$5</f>
        <v>2.6623850978211254E-4</v>
      </c>
      <c r="M20" s="168">
        <v>29909.551899999999</v>
      </c>
      <c r="N20" s="192">
        <f>[2]!Table3[[#This Row],[CLM $ Collected ]]/'[2]1.) CLM Reference'!$B$4</f>
        <v>2.5042807066534404E-3</v>
      </c>
      <c r="O20" s="170">
        <v>49035</v>
      </c>
      <c r="P20" s="172">
        <f>[2]!Table3[[#This Row],[Incentive Disbursements]]/'[2]1.) CLM Reference'!$B$5</f>
        <v>2.6623850978211254E-4</v>
      </c>
    </row>
    <row r="21" spans="1:16" ht="15.75" thickBot="1" x14ac:dyDescent="0.3">
      <c r="A21" s="163" t="s">
        <v>1992</v>
      </c>
      <c r="B21" s="16" t="s">
        <v>1974</v>
      </c>
      <c r="C21" s="164" t="s">
        <v>1792</v>
      </c>
      <c r="D21" s="165">
        <f>Table325[[#This Row],[Residential CLM $ Collected]]+Table325[[#This Row],[C&amp;I CLM $ Collected]]</f>
        <v>7281.1782000000003</v>
      </c>
      <c r="E21" s="166">
        <f>[2]!Table3[[#This Row],[CLM $ Collected ]]/'[2]1.) CLM Reference'!$B$4</f>
        <v>1.2874612265994087E-3</v>
      </c>
      <c r="F21" s="167">
        <f>Table325[[#This Row],[Residential Incentive Disbursements]]+Table325[[#This Row],[C&amp;I Incentive Disbursements]]</f>
        <v>0</v>
      </c>
      <c r="G21" s="166">
        <f>[2]!Table3[[#This Row],[Incentive Disbursements]]/'[2]1.) CLM Reference'!$B$5</f>
        <v>1.1727304391373837E-3</v>
      </c>
      <c r="H21" s="166" t="str">
        <f t="shared" si="0"/>
        <v>NO</v>
      </c>
      <c r="I21" s="168">
        <v>0</v>
      </c>
      <c r="J21" s="169">
        <f>[2]!Table3[[#This Row],[CLM $ Collected ]]/'[2]1.) CLM Reference'!$B$4</f>
        <v>1.2874612265994087E-3</v>
      </c>
      <c r="K21" s="170">
        <v>0</v>
      </c>
      <c r="L21" s="169">
        <f>[2]!Table3[[#This Row],[Incentive Disbursements]]/'[2]1.) CLM Reference'!$B$5</f>
        <v>1.1727304391373837E-3</v>
      </c>
      <c r="M21" s="168">
        <v>7281.1782000000003</v>
      </c>
      <c r="N21" s="192">
        <f>[2]!Table3[[#This Row],[CLM $ Collected ]]/'[2]1.) CLM Reference'!$B$4</f>
        <v>1.2874612265994087E-3</v>
      </c>
      <c r="O21" s="170">
        <v>0</v>
      </c>
      <c r="P21" s="172">
        <f>[2]!Table3[[#This Row],[Incentive Disbursements]]/'[2]1.) CLM Reference'!$B$5</f>
        <v>1.1727304391373837E-3</v>
      </c>
    </row>
    <row r="22" spans="1:16" ht="15.75" thickBot="1" x14ac:dyDescent="0.3">
      <c r="A22" s="163" t="s">
        <v>1994</v>
      </c>
      <c r="B22" s="16" t="s">
        <v>1993</v>
      </c>
      <c r="C22" s="164" t="s">
        <v>1774</v>
      </c>
      <c r="D22" s="165">
        <f>Table325[[#This Row],[Residential CLM $ Collected]]+Table325[[#This Row],[C&amp;I CLM $ Collected]]</f>
        <v>0</v>
      </c>
      <c r="E22" s="166">
        <f>[2]!Table3[[#This Row],[CLM $ Collected ]]/'[2]1.) CLM Reference'!$B$4</f>
        <v>2.5897031523486776E-3</v>
      </c>
      <c r="F22" s="167">
        <f>Table325[[#This Row],[Residential Incentive Disbursements]]+Table325[[#This Row],[C&amp;I Incentive Disbursements]]</f>
        <v>85</v>
      </c>
      <c r="G22" s="166">
        <f>[2]!Table3[[#This Row],[Incentive Disbursements]]/'[2]1.) CLM Reference'!$B$5</f>
        <v>2.0906645527465372E-3</v>
      </c>
      <c r="H22" s="166" t="str">
        <f t="shared" si="0"/>
        <v>NO</v>
      </c>
      <c r="I22" s="168">
        <v>0</v>
      </c>
      <c r="J22" s="169">
        <f>[2]!Table3[[#This Row],[CLM $ Collected ]]/'[2]1.) CLM Reference'!$B$4</f>
        <v>2.5897031523486776E-3</v>
      </c>
      <c r="K22" s="170">
        <v>0</v>
      </c>
      <c r="L22" s="169">
        <f>[2]!Table3[[#This Row],[Incentive Disbursements]]/'[2]1.) CLM Reference'!$B$5</f>
        <v>2.0906645527465372E-3</v>
      </c>
      <c r="M22" s="168">
        <v>0</v>
      </c>
      <c r="N22" s="192">
        <f>[2]!Table3[[#This Row],[CLM $ Collected ]]/'[2]1.) CLM Reference'!$B$4</f>
        <v>2.5897031523486776E-3</v>
      </c>
      <c r="O22" s="170">
        <v>85</v>
      </c>
      <c r="P22" s="172">
        <f>[2]!Table3[[#This Row],[Incentive Disbursements]]/'[2]1.) CLM Reference'!$B$5</f>
        <v>2.0906645527465372E-3</v>
      </c>
    </row>
    <row r="23" spans="1:16" ht="15.75" thickBot="1" x14ac:dyDescent="0.3">
      <c r="A23" s="163" t="s">
        <v>1994</v>
      </c>
      <c r="B23" s="16" t="s">
        <v>1974</v>
      </c>
      <c r="C23" s="164" t="s">
        <v>1792</v>
      </c>
      <c r="D23" s="165">
        <f>Table325[[#This Row],[Residential CLM $ Collected]]+Table325[[#This Row],[C&amp;I CLM $ Collected]]</f>
        <v>23732.358</v>
      </c>
      <c r="E23" s="166">
        <f>[2]!Table3[[#This Row],[CLM $ Collected ]]/'[2]1.) CLM Reference'!$B$4</f>
        <v>4.0787861310231923E-3</v>
      </c>
      <c r="F23" s="167">
        <f>Table325[[#This Row],[Residential Incentive Disbursements]]+Table325[[#This Row],[C&amp;I Incentive Disbursements]]</f>
        <v>0</v>
      </c>
      <c r="G23" s="166">
        <f>[2]!Table3[[#This Row],[Incentive Disbursements]]/'[2]1.) CLM Reference'!$B$5</f>
        <v>5.2688508650839772E-4</v>
      </c>
      <c r="H23" s="166" t="str">
        <f t="shared" si="0"/>
        <v>NO</v>
      </c>
      <c r="I23" s="168">
        <v>0</v>
      </c>
      <c r="J23" s="169">
        <f>[2]!Table3[[#This Row],[CLM $ Collected ]]/'[2]1.) CLM Reference'!$B$4</f>
        <v>4.0787861310231923E-3</v>
      </c>
      <c r="K23" s="170">
        <v>0</v>
      </c>
      <c r="L23" s="169">
        <f>[2]!Table3[[#This Row],[Incentive Disbursements]]/'[2]1.) CLM Reference'!$B$5</f>
        <v>5.2688508650839772E-4</v>
      </c>
      <c r="M23" s="168">
        <v>23732.358</v>
      </c>
      <c r="N23" s="192">
        <f>[2]!Table3[[#This Row],[CLM $ Collected ]]/'[2]1.) CLM Reference'!$B$4</f>
        <v>4.0787861310231923E-3</v>
      </c>
      <c r="O23" s="170">
        <v>0</v>
      </c>
      <c r="P23" s="172">
        <f>[2]!Table3[[#This Row],[Incentive Disbursements]]/'[2]1.) CLM Reference'!$B$5</f>
        <v>5.2688508650839772E-4</v>
      </c>
    </row>
    <row r="24" spans="1:16" ht="15.75" thickBot="1" x14ac:dyDescent="0.3">
      <c r="A24" s="163" t="s">
        <v>1996</v>
      </c>
      <c r="B24" s="16" t="s">
        <v>1993</v>
      </c>
      <c r="C24" s="164" t="s">
        <v>1774</v>
      </c>
      <c r="D24" s="165">
        <f>Table325[[#This Row],[Residential CLM $ Collected]]+Table325[[#This Row],[C&amp;I CLM $ Collected]]</f>
        <v>0</v>
      </c>
      <c r="E24" s="166">
        <f>[2]!Table3[[#This Row],[CLM $ Collected ]]/'[2]1.) CLM Reference'!$B$4</f>
        <v>1.8534214633550644E-5</v>
      </c>
      <c r="F24" s="167">
        <f>Table325[[#This Row],[Residential Incentive Disbursements]]+Table325[[#This Row],[C&amp;I Incentive Disbursements]]</f>
        <v>92446</v>
      </c>
      <c r="G24" s="166">
        <f>[2]!Table3[[#This Row],[Incentive Disbursements]]/'[2]1.) CLM Reference'!$B$5</f>
        <v>0</v>
      </c>
      <c r="H24" s="166" t="str">
        <f t="shared" si="0"/>
        <v>NO</v>
      </c>
      <c r="I24" s="168">
        <v>0</v>
      </c>
      <c r="J24" s="169">
        <f>[2]!Table3[[#This Row],[CLM $ Collected ]]/'[2]1.) CLM Reference'!$B$4</f>
        <v>1.8534214633550644E-5</v>
      </c>
      <c r="K24" s="170">
        <v>0</v>
      </c>
      <c r="L24" s="169">
        <f>[2]!Table3[[#This Row],[Incentive Disbursements]]/'[2]1.) CLM Reference'!$B$5</f>
        <v>0</v>
      </c>
      <c r="M24" s="168">
        <v>0</v>
      </c>
      <c r="N24" s="192">
        <f>[2]!Table3[[#This Row],[CLM $ Collected ]]/'[2]1.) CLM Reference'!$B$4</f>
        <v>1.8534214633550644E-5</v>
      </c>
      <c r="O24" s="170">
        <v>92446</v>
      </c>
      <c r="P24" s="172">
        <f>[2]!Table3[[#This Row],[Incentive Disbursements]]/'[2]1.) CLM Reference'!$B$5</f>
        <v>0</v>
      </c>
    </row>
    <row r="25" spans="1:16" ht="15.75" thickBot="1" x14ac:dyDescent="0.3">
      <c r="A25" s="163" t="s">
        <v>1996</v>
      </c>
      <c r="B25" s="16" t="s">
        <v>1974</v>
      </c>
      <c r="C25" s="164" t="s">
        <v>1792</v>
      </c>
      <c r="D25" s="165">
        <f>Table325[[#This Row],[Residential CLM $ Collected]]+Table325[[#This Row],[C&amp;I CLM $ Collected]]</f>
        <v>90882.647700000001</v>
      </c>
      <c r="E25" s="166">
        <f>[2]!Table3[[#This Row],[CLM $ Collected ]]/'[2]1.) CLM Reference'!$B$4</f>
        <v>6.4748125530436768E-3</v>
      </c>
      <c r="F25" s="167">
        <f>Table325[[#This Row],[Residential Incentive Disbursements]]+Table325[[#This Row],[C&amp;I Incentive Disbursements]]</f>
        <v>0</v>
      </c>
      <c r="G25" s="166">
        <f>[2]!Table3[[#This Row],[Incentive Disbursements]]/'[2]1.) CLM Reference'!$B$5</f>
        <v>2.065394610243269E-3</v>
      </c>
      <c r="H25" s="166" t="str">
        <f t="shared" si="0"/>
        <v>NO</v>
      </c>
      <c r="I25" s="168">
        <v>0</v>
      </c>
      <c r="J25" s="169">
        <f>[2]!Table3[[#This Row],[CLM $ Collected ]]/'[2]1.) CLM Reference'!$B$4</f>
        <v>6.4748125530436768E-3</v>
      </c>
      <c r="K25" s="170">
        <v>0</v>
      </c>
      <c r="L25" s="169">
        <f>[2]!Table3[[#This Row],[Incentive Disbursements]]/'[2]1.) CLM Reference'!$B$5</f>
        <v>2.065394610243269E-3</v>
      </c>
      <c r="M25" s="168">
        <v>90882.647700000001</v>
      </c>
      <c r="N25" s="192">
        <f>[2]!Table3[[#This Row],[CLM $ Collected ]]/'[2]1.) CLM Reference'!$B$4</f>
        <v>6.4748125530436768E-3</v>
      </c>
      <c r="O25" s="170">
        <v>0</v>
      </c>
      <c r="P25" s="172">
        <f>[2]!Table3[[#This Row],[Incentive Disbursements]]/'[2]1.) CLM Reference'!$B$5</f>
        <v>2.065394610243269E-3</v>
      </c>
    </row>
    <row r="26" spans="1:16" ht="15.75" thickBot="1" x14ac:dyDescent="0.3">
      <c r="A26" s="163" t="s">
        <v>1997</v>
      </c>
      <c r="B26" s="16" t="s">
        <v>1993</v>
      </c>
      <c r="C26" s="164" t="s">
        <v>1774</v>
      </c>
      <c r="D26" s="165">
        <f>Table325[[#This Row],[Residential CLM $ Collected]]+Table325[[#This Row],[C&amp;I CLM $ Collected]]</f>
        <v>0</v>
      </c>
      <c r="E26" s="166">
        <f>[2]!Table3[[#This Row],[CLM $ Collected ]]/'[2]1.) CLM Reference'!$B$4</f>
        <v>6.2608954859231705E-3</v>
      </c>
      <c r="F26" s="167">
        <f>Table325[[#This Row],[Residential Incentive Disbursements]]+Table325[[#This Row],[C&amp;I Incentive Disbursements]]</f>
        <v>484416</v>
      </c>
      <c r="G26" s="166">
        <f>[2]!Table3[[#This Row],[Incentive Disbursements]]/'[2]1.) CLM Reference'!$B$5</f>
        <v>1.473453825703799E-3</v>
      </c>
      <c r="H26" s="166" t="str">
        <f t="shared" si="0"/>
        <v>NO</v>
      </c>
      <c r="I26" s="168">
        <v>0</v>
      </c>
      <c r="J26" s="169">
        <f>[2]!Table3[[#This Row],[CLM $ Collected ]]/'[2]1.) CLM Reference'!$B$4</f>
        <v>6.2608954859231705E-3</v>
      </c>
      <c r="K26" s="170">
        <v>0</v>
      </c>
      <c r="L26" s="169">
        <f>[2]!Table3[[#This Row],[Incentive Disbursements]]/'[2]1.) CLM Reference'!$B$5</f>
        <v>1.473453825703799E-3</v>
      </c>
      <c r="M26" s="168">
        <v>0</v>
      </c>
      <c r="N26" s="192">
        <f>[2]!Table3[[#This Row],[CLM $ Collected ]]/'[2]1.) CLM Reference'!$B$4</f>
        <v>6.2608954859231705E-3</v>
      </c>
      <c r="O26" s="170">
        <v>484416</v>
      </c>
      <c r="P26" s="172">
        <f>[2]!Table3[[#This Row],[Incentive Disbursements]]/'[2]1.) CLM Reference'!$B$5</f>
        <v>1.473453825703799E-3</v>
      </c>
    </row>
    <row r="27" spans="1:16" ht="15.75" thickBot="1" x14ac:dyDescent="0.3">
      <c r="A27" s="163" t="s">
        <v>1997</v>
      </c>
      <c r="B27" s="16" t="s">
        <v>1974</v>
      </c>
      <c r="C27" s="164" t="s">
        <v>1792</v>
      </c>
      <c r="D27" s="165">
        <f>Table325[[#This Row],[Residential CLM $ Collected]]+Table325[[#This Row],[C&amp;I CLM $ Collected]]</f>
        <v>28740.396199999999</v>
      </c>
      <c r="E27" s="166">
        <f>[2]!Table3[[#This Row],[CLM $ Collected ]]/'[2]1.) CLM Reference'!$B$4</f>
        <v>0</v>
      </c>
      <c r="F27" s="167">
        <f>Table325[[#This Row],[Residential Incentive Disbursements]]+Table325[[#This Row],[C&amp;I Incentive Disbursements]]</f>
        <v>0</v>
      </c>
      <c r="G27" s="166">
        <f>[2]!Table3[[#This Row],[Incentive Disbursements]]/'[2]1.) CLM Reference'!$B$5</f>
        <v>6.8961123123761155E-4</v>
      </c>
      <c r="H27" s="166" t="str">
        <f t="shared" si="0"/>
        <v>N/A</v>
      </c>
      <c r="I27" s="168">
        <v>0</v>
      </c>
      <c r="J27" s="169">
        <f>[2]!Table3[[#This Row],[CLM $ Collected ]]/'[2]1.) CLM Reference'!$B$4</f>
        <v>0</v>
      </c>
      <c r="K27" s="170">
        <v>0</v>
      </c>
      <c r="L27" s="169">
        <f>[2]!Table3[[#This Row],[Incentive Disbursements]]/'[2]1.) CLM Reference'!$B$5</f>
        <v>6.8961123123761155E-4</v>
      </c>
      <c r="M27" s="168">
        <v>28740.396199999999</v>
      </c>
      <c r="N27" s="192">
        <f>[2]!Table3[[#This Row],[CLM $ Collected ]]/'[2]1.) CLM Reference'!$B$4</f>
        <v>0</v>
      </c>
      <c r="O27" s="170">
        <v>0</v>
      </c>
      <c r="P27" s="172">
        <f>[2]!Table3[[#This Row],[Incentive Disbursements]]/'[2]1.) CLM Reference'!$B$5</f>
        <v>6.8961123123761155E-4</v>
      </c>
    </row>
    <row r="28" spans="1:16" ht="15.75" thickBot="1" x14ac:dyDescent="0.3">
      <c r="A28" s="163" t="s">
        <v>1999</v>
      </c>
      <c r="B28" s="16" t="s">
        <v>1974</v>
      </c>
      <c r="C28" s="164" t="s">
        <v>1792</v>
      </c>
      <c r="D28" s="165">
        <f>Table325[[#This Row],[Residential CLM $ Collected]]+Table325[[#This Row],[C&amp;I CLM $ Collected]]</f>
        <v>16724.715800000002</v>
      </c>
      <c r="E28" s="166">
        <f>[2]!Table3[[#This Row],[CLM $ Collected ]]/'[2]1.) CLM Reference'!$B$4</f>
        <v>4.0691271591036283E-3</v>
      </c>
      <c r="F28" s="167">
        <f>Table325[[#This Row],[Residential Incentive Disbursements]]+Table325[[#This Row],[C&amp;I Incentive Disbursements]]</f>
        <v>0</v>
      </c>
      <c r="G28" s="166">
        <f>[2]!Table3[[#This Row],[Incentive Disbursements]]/'[2]1.) CLM Reference'!$B$5</f>
        <v>0</v>
      </c>
      <c r="H28" s="166" t="str">
        <f t="shared" si="0"/>
        <v>NO</v>
      </c>
      <c r="I28" s="168">
        <v>0</v>
      </c>
      <c r="J28" s="169">
        <f>[2]!Table3[[#This Row],[CLM $ Collected ]]/'[2]1.) CLM Reference'!$B$4</f>
        <v>4.0691271591036283E-3</v>
      </c>
      <c r="K28" s="170">
        <v>0</v>
      </c>
      <c r="L28" s="169">
        <f>[2]!Table3[[#This Row],[Incentive Disbursements]]/'[2]1.) CLM Reference'!$B$5</f>
        <v>0</v>
      </c>
      <c r="M28" s="168">
        <v>16724.715800000002</v>
      </c>
      <c r="N28" s="192">
        <f>[2]!Table3[[#This Row],[CLM $ Collected ]]/'[2]1.) CLM Reference'!$B$4</f>
        <v>4.0691271591036283E-3</v>
      </c>
      <c r="O28" s="170">
        <v>0</v>
      </c>
      <c r="P28" s="172">
        <f>[2]!Table3[[#This Row],[Incentive Disbursements]]/'[2]1.) CLM Reference'!$B$5</f>
        <v>0</v>
      </c>
    </row>
    <row r="29" spans="1:16" ht="15.75" thickBot="1" x14ac:dyDescent="0.3">
      <c r="A29" s="163" t="s">
        <v>2000</v>
      </c>
      <c r="B29" s="16" t="s">
        <v>1993</v>
      </c>
      <c r="C29" s="164" t="s">
        <v>1774</v>
      </c>
      <c r="D29" s="165">
        <f>Table325[[#This Row],[Residential CLM $ Collected]]+Table325[[#This Row],[C&amp;I CLM $ Collected]]</f>
        <v>0</v>
      </c>
      <c r="E29" s="166">
        <f>[2]!Table3[[#This Row],[CLM $ Collected ]]/'[2]1.) CLM Reference'!$B$4</f>
        <v>0</v>
      </c>
      <c r="F29" s="167">
        <f>Table325[[#This Row],[Residential Incentive Disbursements]]+Table325[[#This Row],[C&amp;I Incentive Disbursements]]</f>
        <v>49135</v>
      </c>
      <c r="G29" s="166">
        <f>[2]!Table3[[#This Row],[Incentive Disbursements]]/'[2]1.) CLM Reference'!$B$5</f>
        <v>5.1608453118843578E-4</v>
      </c>
      <c r="H29" s="166" t="str">
        <f t="shared" si="0"/>
        <v>N/A</v>
      </c>
      <c r="I29" s="168">
        <v>0</v>
      </c>
      <c r="J29" s="169">
        <f>[2]!Table3[[#This Row],[CLM $ Collected ]]/'[2]1.) CLM Reference'!$B$4</f>
        <v>0</v>
      </c>
      <c r="K29" s="170">
        <v>0</v>
      </c>
      <c r="L29" s="169">
        <f>[2]!Table3[[#This Row],[Incentive Disbursements]]/'[2]1.) CLM Reference'!$B$5</f>
        <v>5.1608453118843578E-4</v>
      </c>
      <c r="M29" s="168">
        <v>0</v>
      </c>
      <c r="N29" s="192">
        <f>[2]!Table3[[#This Row],[CLM $ Collected ]]/'[2]1.) CLM Reference'!$B$4</f>
        <v>0</v>
      </c>
      <c r="O29" s="170">
        <v>49135</v>
      </c>
      <c r="P29" s="172">
        <f>[2]!Table3[[#This Row],[Incentive Disbursements]]/'[2]1.) CLM Reference'!$B$5</f>
        <v>5.1608453118843578E-4</v>
      </c>
    </row>
    <row r="30" spans="1:16" ht="15.75" thickBot="1" x14ac:dyDescent="0.3">
      <c r="A30" s="163" t="s">
        <v>2000</v>
      </c>
      <c r="B30" s="16" t="s">
        <v>1974</v>
      </c>
      <c r="C30" s="164" t="s">
        <v>1792</v>
      </c>
      <c r="D30" s="165">
        <f>Table325[[#This Row],[Residential CLM $ Collected]]+Table325[[#This Row],[C&amp;I CLM $ Collected]]</f>
        <v>329048.53960000002</v>
      </c>
      <c r="E30" s="166">
        <f>[2]!Table3[[#This Row],[CLM $ Collected ]]/'[2]1.) CLM Reference'!$B$4</f>
        <v>2.3196537377020692E-3</v>
      </c>
      <c r="F30" s="167">
        <f>Table325[[#This Row],[Residential Incentive Disbursements]]+Table325[[#This Row],[C&amp;I Incentive Disbursements]]</f>
        <v>0</v>
      </c>
      <c r="G30" s="166">
        <f>[2]!Table3[[#This Row],[Incentive Disbursements]]/'[2]1.) CLM Reference'!$B$5</f>
        <v>0</v>
      </c>
      <c r="H30" s="166" t="str">
        <f t="shared" si="0"/>
        <v>NO</v>
      </c>
      <c r="I30" s="168">
        <v>0</v>
      </c>
      <c r="J30" s="169">
        <f>[2]!Table3[[#This Row],[CLM $ Collected ]]/'[2]1.) CLM Reference'!$B$4</f>
        <v>2.3196537377020692E-3</v>
      </c>
      <c r="K30" s="170">
        <v>0</v>
      </c>
      <c r="L30" s="169">
        <f>[2]!Table3[[#This Row],[Incentive Disbursements]]/'[2]1.) CLM Reference'!$B$5</f>
        <v>0</v>
      </c>
      <c r="M30" s="168">
        <v>329048.53960000002</v>
      </c>
      <c r="N30" s="192">
        <f>[2]!Table3[[#This Row],[CLM $ Collected ]]/'[2]1.) CLM Reference'!$B$4</f>
        <v>2.3196537377020692E-3</v>
      </c>
      <c r="O30" s="170">
        <v>0</v>
      </c>
      <c r="P30" s="172">
        <f>[2]!Table3[[#This Row],[Incentive Disbursements]]/'[2]1.) CLM Reference'!$B$5</f>
        <v>0</v>
      </c>
    </row>
    <row r="31" spans="1:16" ht="15.75" thickBot="1" x14ac:dyDescent="0.3">
      <c r="A31" s="163" t="s">
        <v>2001</v>
      </c>
      <c r="B31" s="16" t="s">
        <v>1974</v>
      </c>
      <c r="C31" s="164" t="s">
        <v>1792</v>
      </c>
      <c r="D31" s="165">
        <f>Table325[[#This Row],[Residential CLM $ Collected]]+Table325[[#This Row],[C&amp;I CLM $ Collected]]</f>
        <v>14584.582</v>
      </c>
      <c r="E31" s="166">
        <f>[2]!Table3[[#This Row],[CLM $ Collected ]]/'[2]1.) CLM Reference'!$B$4</f>
        <v>0</v>
      </c>
      <c r="F31" s="167">
        <f>Table325[[#This Row],[Residential Incentive Disbursements]]+Table325[[#This Row],[C&amp;I Incentive Disbursements]]</f>
        <v>0</v>
      </c>
      <c r="G31" s="166">
        <f>[2]!Table3[[#This Row],[Incentive Disbursements]]/'[2]1.) CLM Reference'!$B$5</f>
        <v>4.4619995046636532E-5</v>
      </c>
      <c r="H31" s="166" t="str">
        <f t="shared" si="0"/>
        <v>N/A</v>
      </c>
      <c r="I31" s="168">
        <v>0</v>
      </c>
      <c r="J31" s="169">
        <f>[2]!Table3[[#This Row],[CLM $ Collected ]]/'[2]1.) CLM Reference'!$B$4</f>
        <v>0</v>
      </c>
      <c r="K31" s="170">
        <v>0</v>
      </c>
      <c r="L31" s="169">
        <f>[2]!Table3[[#This Row],[Incentive Disbursements]]/'[2]1.) CLM Reference'!$B$5</f>
        <v>4.4619995046636532E-5</v>
      </c>
      <c r="M31" s="168">
        <v>14584.582</v>
      </c>
      <c r="N31" s="192">
        <f>[2]!Table3[[#This Row],[CLM $ Collected ]]/'[2]1.) CLM Reference'!$B$4</f>
        <v>0</v>
      </c>
      <c r="O31" s="170">
        <v>0</v>
      </c>
      <c r="P31" s="172">
        <f>[2]!Table3[[#This Row],[Incentive Disbursements]]/'[2]1.) CLM Reference'!$B$5</f>
        <v>4.4619995046636532E-5</v>
      </c>
    </row>
    <row r="32" spans="1:16" ht="15.75" thickBot="1" x14ac:dyDescent="0.3">
      <c r="A32" s="163" t="s">
        <v>2002</v>
      </c>
      <c r="B32" s="16" t="s">
        <v>1974</v>
      </c>
      <c r="C32" s="164" t="s">
        <v>1792</v>
      </c>
      <c r="D32" s="165">
        <f>Table325[[#This Row],[Residential CLM $ Collected]]+Table325[[#This Row],[C&amp;I CLM $ Collected]]</f>
        <v>21101.988799999999</v>
      </c>
      <c r="E32" s="166">
        <f>[2]!Table3[[#This Row],[CLM $ Collected ]]/'[2]1.) CLM Reference'!$B$4</f>
        <v>0</v>
      </c>
      <c r="F32" s="167">
        <f>Table325[[#This Row],[Residential Incentive Disbursements]]+Table325[[#This Row],[C&amp;I Incentive Disbursements]]</f>
        <v>0</v>
      </c>
      <c r="G32" s="166">
        <f>[2]!Table3[[#This Row],[Incentive Disbursements]]/'[2]1.) CLM Reference'!$B$5</f>
        <v>1.2708734770911213E-2</v>
      </c>
      <c r="H32" s="166" t="str">
        <f t="shared" si="0"/>
        <v>N/A</v>
      </c>
      <c r="I32" s="168">
        <v>0</v>
      </c>
      <c r="J32" s="169">
        <f>[2]!Table3[[#This Row],[CLM $ Collected ]]/'[2]1.) CLM Reference'!$B$4</f>
        <v>0</v>
      </c>
      <c r="K32" s="170">
        <v>0</v>
      </c>
      <c r="L32" s="169">
        <f>[2]!Table3[[#This Row],[Incentive Disbursements]]/'[2]1.) CLM Reference'!$B$5</f>
        <v>1.2708734770911213E-2</v>
      </c>
      <c r="M32" s="168">
        <v>21101.988799999999</v>
      </c>
      <c r="N32" s="192">
        <f>[2]!Table3[[#This Row],[CLM $ Collected ]]/'[2]1.) CLM Reference'!$B$4</f>
        <v>0</v>
      </c>
      <c r="O32" s="170">
        <v>0</v>
      </c>
      <c r="P32" s="172">
        <f>[2]!Table3[[#This Row],[Incentive Disbursements]]/'[2]1.) CLM Reference'!$B$5</f>
        <v>1.2708734770911213E-2</v>
      </c>
    </row>
    <row r="33" spans="1:16" ht="15.75" thickBot="1" x14ac:dyDescent="0.3">
      <c r="A33" s="163" t="s">
        <v>2003</v>
      </c>
      <c r="B33" s="16" t="s">
        <v>1974</v>
      </c>
      <c r="C33" s="164" t="s">
        <v>1774</v>
      </c>
      <c r="D33" s="165">
        <f>Table325[[#This Row],[Residential CLM $ Collected]]+Table325[[#This Row],[C&amp;I CLM $ Collected]]</f>
        <v>5250.7829000000002</v>
      </c>
      <c r="E33" s="166">
        <f>[2]!Table3[[#This Row],[CLM $ Collected ]]/'[2]1.) CLM Reference'!$B$4</f>
        <v>1.808941612791681E-3</v>
      </c>
      <c r="F33" s="167">
        <f>Table325[[#This Row],[Residential Incentive Disbursements]]+Table325[[#This Row],[C&amp;I Incentive Disbursements]]</f>
        <v>0</v>
      </c>
      <c r="G33" s="166">
        <f>[2]!Table3[[#This Row],[Incentive Disbursements]]/'[2]1.) CLM Reference'!$B$5</f>
        <v>0</v>
      </c>
      <c r="H33" s="166" t="str">
        <f t="shared" si="0"/>
        <v>NO</v>
      </c>
      <c r="I33" s="168">
        <v>0</v>
      </c>
      <c r="J33" s="169">
        <f>[2]!Table3[[#This Row],[CLM $ Collected ]]/'[2]1.) CLM Reference'!$B$4</f>
        <v>1.808941612791681E-3</v>
      </c>
      <c r="K33" s="170">
        <v>0</v>
      </c>
      <c r="L33" s="169">
        <f>[2]!Table3[[#This Row],[Incentive Disbursements]]/'[2]1.) CLM Reference'!$B$5</f>
        <v>0</v>
      </c>
      <c r="M33" s="168">
        <v>5250.7829000000002</v>
      </c>
      <c r="N33" s="192">
        <f>[2]!Table3[[#This Row],[CLM $ Collected ]]/'[2]1.) CLM Reference'!$B$4</f>
        <v>1.808941612791681E-3</v>
      </c>
      <c r="O33" s="170">
        <v>0</v>
      </c>
      <c r="P33" s="172">
        <f>[2]!Table3[[#This Row],[Incentive Disbursements]]/'[2]1.) CLM Reference'!$B$5</f>
        <v>0</v>
      </c>
    </row>
    <row r="34" spans="1:16" ht="15.75" thickBot="1" x14ac:dyDescent="0.3">
      <c r="A34" s="163" t="s">
        <v>2004</v>
      </c>
      <c r="B34" s="16" t="s">
        <v>1993</v>
      </c>
      <c r="C34" s="164" t="s">
        <v>1774</v>
      </c>
      <c r="D34" s="165">
        <f>Table325[[#This Row],[Residential CLM $ Collected]]+Table325[[#This Row],[C&amp;I CLM $ Collected]]</f>
        <v>0</v>
      </c>
      <c r="E34" s="166">
        <f>[2]!Table3[[#This Row],[CLM $ Collected ]]/'[2]1.) CLM Reference'!$B$4</f>
        <v>0</v>
      </c>
      <c r="F34" s="167">
        <f>Table325[[#This Row],[Residential Incentive Disbursements]]+Table325[[#This Row],[C&amp;I Incentive Disbursements]]</f>
        <v>4617</v>
      </c>
      <c r="G34" s="166">
        <f>[2]!Table3[[#This Row],[Incentive Disbursements]]/'[2]1.) CLM Reference'!$B$5</f>
        <v>1.4901087986434646E-4</v>
      </c>
      <c r="H34" s="166" t="str">
        <f t="shared" si="0"/>
        <v>N/A</v>
      </c>
      <c r="I34" s="168">
        <v>0</v>
      </c>
      <c r="J34" s="169">
        <f>[2]!Table3[[#This Row],[CLM $ Collected ]]/'[2]1.) CLM Reference'!$B$4</f>
        <v>0</v>
      </c>
      <c r="K34" s="170">
        <v>0</v>
      </c>
      <c r="L34" s="169">
        <f>[2]!Table3[[#This Row],[Incentive Disbursements]]/'[2]1.) CLM Reference'!$B$5</f>
        <v>1.4901087986434646E-4</v>
      </c>
      <c r="M34" s="168">
        <v>0</v>
      </c>
      <c r="N34" s="192">
        <f>[2]!Table3[[#This Row],[CLM $ Collected ]]/'[2]1.) CLM Reference'!$B$4</f>
        <v>0</v>
      </c>
      <c r="O34" s="170">
        <v>4617</v>
      </c>
      <c r="P34" s="172">
        <f>[2]!Table3[[#This Row],[Incentive Disbursements]]/'[2]1.) CLM Reference'!$B$5</f>
        <v>1.4901087986434646E-4</v>
      </c>
    </row>
    <row r="35" spans="1:16" ht="15.75" thickBot="1" x14ac:dyDescent="0.3">
      <c r="A35" s="163" t="s">
        <v>2004</v>
      </c>
      <c r="B35" s="16" t="s">
        <v>1974</v>
      </c>
      <c r="C35" s="164" t="s">
        <v>1792</v>
      </c>
      <c r="D35" s="165">
        <f>Table325[[#This Row],[Residential CLM $ Collected]]+Table325[[#This Row],[C&amp;I CLM $ Collected]]</f>
        <v>26819.623799999998</v>
      </c>
      <c r="E35" s="166">
        <f>[2]!Table3[[#This Row],[CLM $ Collected ]]/'[2]1.) CLM Reference'!$B$4</f>
        <v>8.2195840081376946E-4</v>
      </c>
      <c r="F35" s="167">
        <f>Table325[[#This Row],[Residential Incentive Disbursements]]+Table325[[#This Row],[C&amp;I Incentive Disbursements]]</f>
        <v>0</v>
      </c>
      <c r="G35" s="166">
        <f>[2]!Table3[[#This Row],[Incentive Disbursements]]/'[2]1.) CLM Reference'!$B$5</f>
        <v>0</v>
      </c>
      <c r="H35" s="166" t="str">
        <f t="shared" si="0"/>
        <v>NO</v>
      </c>
      <c r="I35" s="168">
        <v>1014.0401000000001</v>
      </c>
      <c r="J35" s="169">
        <f>[2]!Table3[[#This Row],[CLM $ Collected ]]/'[2]1.) CLM Reference'!$B$4</f>
        <v>8.2195840081376946E-4</v>
      </c>
      <c r="K35" s="170">
        <v>0</v>
      </c>
      <c r="L35" s="169">
        <f>[2]!Table3[[#This Row],[Incentive Disbursements]]/'[2]1.) CLM Reference'!$B$5</f>
        <v>0</v>
      </c>
      <c r="M35" s="168">
        <v>25805.583699999999</v>
      </c>
      <c r="N35" s="192">
        <f>[2]!Table3[[#This Row],[CLM $ Collected ]]/'[2]1.) CLM Reference'!$B$4</f>
        <v>8.2195840081376946E-4</v>
      </c>
      <c r="O35" s="170">
        <v>0</v>
      </c>
      <c r="P35" s="172">
        <f>[2]!Table3[[#This Row],[Incentive Disbursements]]/'[2]1.) CLM Reference'!$B$5</f>
        <v>0</v>
      </c>
    </row>
    <row r="36" spans="1:16" ht="15.75" thickBot="1" x14ac:dyDescent="0.3">
      <c r="A36" s="163" t="s">
        <v>2005</v>
      </c>
      <c r="B36" s="16" t="s">
        <v>1974</v>
      </c>
      <c r="C36" s="164" t="s">
        <v>1792</v>
      </c>
      <c r="D36" s="165">
        <f>Table325[[#This Row],[Residential CLM $ Collected]]+Table325[[#This Row],[C&amp;I CLM $ Collected]]</f>
        <v>33404.633399999999</v>
      </c>
      <c r="E36" s="166">
        <f>[2]!Table3[[#This Row],[CLM $ Collected ]]/'[2]1.) CLM Reference'!$B$4</f>
        <v>1.7478704207832351E-6</v>
      </c>
      <c r="F36" s="167">
        <f>Table325[[#This Row],[Residential Incentive Disbursements]]+Table325[[#This Row],[C&amp;I Incentive Disbursements]]</f>
        <v>0</v>
      </c>
      <c r="G36" s="166">
        <f>[2]!Table3[[#This Row],[Incentive Disbursements]]/'[2]1.) CLM Reference'!$B$5</f>
        <v>0</v>
      </c>
      <c r="H36" s="166" t="str">
        <f t="shared" si="0"/>
        <v>N/A</v>
      </c>
      <c r="I36" s="168">
        <v>0</v>
      </c>
      <c r="J36" s="169">
        <f>[2]!Table3[[#This Row],[CLM $ Collected ]]/'[2]1.) CLM Reference'!$B$4</f>
        <v>1.7478704207832351E-6</v>
      </c>
      <c r="K36" s="170">
        <v>0</v>
      </c>
      <c r="L36" s="169">
        <f>[2]!Table3[[#This Row],[Incentive Disbursements]]/'[2]1.) CLM Reference'!$B$5</f>
        <v>0</v>
      </c>
      <c r="M36" s="168">
        <v>33404.633399999999</v>
      </c>
      <c r="N36" s="192">
        <f>[2]!Table3[[#This Row],[CLM $ Collected ]]/'[2]1.) CLM Reference'!$B$4</f>
        <v>1.7478704207832351E-6</v>
      </c>
      <c r="O36" s="170">
        <v>0</v>
      </c>
      <c r="P36" s="172">
        <f>[2]!Table3[[#This Row],[Incentive Disbursements]]/'[2]1.) CLM Reference'!$B$5</f>
        <v>0</v>
      </c>
    </row>
    <row r="37" spans="1:16" ht="15.75" thickBot="1" x14ac:dyDescent="0.3">
      <c r="A37" s="163" t="s">
        <v>2006</v>
      </c>
      <c r="B37" s="16" t="s">
        <v>1974</v>
      </c>
      <c r="C37" s="164" t="s">
        <v>1774</v>
      </c>
      <c r="D37" s="165">
        <f>Table325[[#This Row],[Residential CLM $ Collected]]+Table325[[#This Row],[C&amp;I CLM $ Collected]]</f>
        <v>17213.561799999999</v>
      </c>
      <c r="E37" s="166">
        <f>[2]!Table3[[#This Row],[CLM $ Collected ]]/'[2]1.) CLM Reference'!$B$4</f>
        <v>0</v>
      </c>
      <c r="F37" s="167">
        <f>Table325[[#This Row],[Residential Incentive Disbursements]]+Table325[[#This Row],[C&amp;I Incentive Disbursements]]</f>
        <v>0</v>
      </c>
      <c r="G37" s="166">
        <f>[2]!Table3[[#This Row],[Incentive Disbursements]]/'[2]1.) CLM Reference'!$B$5</f>
        <v>9.8785797773534145E-4</v>
      </c>
      <c r="H37" s="166" t="str">
        <f t="shared" si="0"/>
        <v>N/A</v>
      </c>
      <c r="I37" s="168">
        <v>0</v>
      </c>
      <c r="J37" s="169">
        <f>[2]!Table3[[#This Row],[CLM $ Collected ]]/'[2]1.) CLM Reference'!$B$4</f>
        <v>0</v>
      </c>
      <c r="K37" s="170">
        <v>0</v>
      </c>
      <c r="L37" s="169">
        <f>[2]!Table3[[#This Row],[Incentive Disbursements]]/'[2]1.) CLM Reference'!$B$5</f>
        <v>9.8785797773534145E-4</v>
      </c>
      <c r="M37" s="168">
        <v>17213.561799999999</v>
      </c>
      <c r="N37" s="192">
        <f>[2]!Table3[[#This Row],[CLM $ Collected ]]/'[2]1.) CLM Reference'!$B$4</f>
        <v>0</v>
      </c>
      <c r="O37" s="170">
        <v>0</v>
      </c>
      <c r="P37" s="172">
        <f>[2]!Table3[[#This Row],[Incentive Disbursements]]/'[2]1.) CLM Reference'!$B$5</f>
        <v>9.8785797773534145E-4</v>
      </c>
    </row>
    <row r="38" spans="1:16" ht="15.75" thickBot="1" x14ac:dyDescent="0.3">
      <c r="A38" s="163" t="s">
        <v>2008</v>
      </c>
      <c r="B38" s="16" t="s">
        <v>1993</v>
      </c>
      <c r="C38" s="164" t="s">
        <v>1774</v>
      </c>
      <c r="D38" s="165">
        <f>Table325[[#This Row],[Residential CLM $ Collected]]+Table325[[#This Row],[C&amp;I CLM $ Collected]]</f>
        <v>0</v>
      </c>
      <c r="E38" s="166">
        <f>[2]!Table3[[#This Row],[CLM $ Collected ]]/'[2]1.) CLM Reference'!$B$4</f>
        <v>9.995301815193616E-4</v>
      </c>
      <c r="F38" s="167">
        <f>Table325[[#This Row],[Residential Incentive Disbursements]]+Table325[[#This Row],[C&amp;I Incentive Disbursements]]</f>
        <v>244</v>
      </c>
      <c r="G38" s="166">
        <f>[2]!Table3[[#This Row],[Incentive Disbursements]]/'[2]1.) CLM Reference'!$B$5</f>
        <v>0</v>
      </c>
      <c r="H38" s="166" t="str">
        <f t="shared" si="0"/>
        <v>NO</v>
      </c>
      <c r="I38" s="168">
        <v>0</v>
      </c>
      <c r="J38" s="169">
        <f>[2]!Table3[[#This Row],[CLM $ Collected ]]/'[2]1.) CLM Reference'!$B$4</f>
        <v>9.995301815193616E-4</v>
      </c>
      <c r="K38" s="170">
        <v>0</v>
      </c>
      <c r="L38" s="169">
        <f>[2]!Table3[[#This Row],[Incentive Disbursements]]/'[2]1.) CLM Reference'!$B$5</f>
        <v>0</v>
      </c>
      <c r="M38" s="168">
        <v>0</v>
      </c>
      <c r="N38" s="192">
        <f>[2]!Table3[[#This Row],[CLM $ Collected ]]/'[2]1.) CLM Reference'!$B$4</f>
        <v>9.995301815193616E-4</v>
      </c>
      <c r="O38" s="170">
        <v>244</v>
      </c>
      <c r="P38" s="172">
        <f>[2]!Table3[[#This Row],[Incentive Disbursements]]/'[2]1.) CLM Reference'!$B$5</f>
        <v>0</v>
      </c>
    </row>
    <row r="39" spans="1:16" ht="15.75" thickBot="1" x14ac:dyDescent="0.3">
      <c r="A39" s="163" t="s">
        <v>2008</v>
      </c>
      <c r="B39" s="16" t="s">
        <v>1974</v>
      </c>
      <c r="C39" s="164" t="s">
        <v>1792</v>
      </c>
      <c r="D39" s="165">
        <f>Table325[[#This Row],[Residential CLM $ Collected]]+Table325[[#This Row],[C&amp;I CLM $ Collected]]</f>
        <v>30759.562900000001</v>
      </c>
      <c r="E39" s="166">
        <f>[2]!Table3[[#This Row],[CLM $ Collected ]]/'[2]1.) CLM Reference'!$B$4</f>
        <v>0</v>
      </c>
      <c r="F39" s="167">
        <f>Table325[[#This Row],[Residential Incentive Disbursements]]+Table325[[#This Row],[C&amp;I Incentive Disbursements]]</f>
        <v>0</v>
      </c>
      <c r="G39" s="166">
        <f>[2]!Table3[[#This Row],[Incentive Disbursements]]/'[2]1.) CLM Reference'!$B$5</f>
        <v>6.584811571649498E-3</v>
      </c>
      <c r="H39" s="166" t="str">
        <f t="shared" si="0"/>
        <v>N/A</v>
      </c>
      <c r="I39" s="168">
        <v>0</v>
      </c>
      <c r="J39" s="169">
        <f>[2]!Table3[[#This Row],[CLM $ Collected ]]/'[2]1.) CLM Reference'!$B$4</f>
        <v>0</v>
      </c>
      <c r="K39" s="170">
        <v>0</v>
      </c>
      <c r="L39" s="169">
        <f>[2]!Table3[[#This Row],[Incentive Disbursements]]/'[2]1.) CLM Reference'!$B$5</f>
        <v>6.584811571649498E-3</v>
      </c>
      <c r="M39" s="168">
        <v>30759.562900000001</v>
      </c>
      <c r="N39" s="192">
        <f>[2]!Table3[[#This Row],[CLM $ Collected ]]/'[2]1.) CLM Reference'!$B$4</f>
        <v>0</v>
      </c>
      <c r="O39" s="170">
        <v>0</v>
      </c>
      <c r="P39" s="172">
        <f>[2]!Table3[[#This Row],[Incentive Disbursements]]/'[2]1.) CLM Reference'!$B$5</f>
        <v>6.584811571649498E-3</v>
      </c>
    </row>
    <row r="40" spans="1:16" ht="15.75" thickBot="1" x14ac:dyDescent="0.3">
      <c r="A40" s="163" t="s">
        <v>2010</v>
      </c>
      <c r="B40" s="16" t="s">
        <v>1974</v>
      </c>
      <c r="C40" s="164" t="s">
        <v>1792</v>
      </c>
      <c r="D40" s="165">
        <f>Table325[[#This Row],[Residential CLM $ Collected]]+Table325[[#This Row],[C&amp;I CLM $ Collected]]</f>
        <v>17861.459299999999</v>
      </c>
      <c r="E40" s="166">
        <f>[2]!Table3[[#This Row],[CLM $ Collected ]]/'[2]1.) CLM Reference'!$B$4</f>
        <v>4.9591130900188997E-3</v>
      </c>
      <c r="F40" s="167">
        <f>Table325[[#This Row],[Residential Incentive Disbursements]]+Table325[[#This Row],[C&amp;I Incentive Disbursements]]</f>
        <v>0</v>
      </c>
      <c r="G40" s="166">
        <f>[2]!Table3[[#This Row],[Incentive Disbursements]]/'[2]1.) CLM Reference'!$B$5</f>
        <v>0</v>
      </c>
      <c r="H40" s="166" t="str">
        <f t="shared" si="0"/>
        <v>NO</v>
      </c>
      <c r="I40" s="168">
        <v>0</v>
      </c>
      <c r="J40" s="169">
        <f>[2]!Table3[[#This Row],[CLM $ Collected ]]/'[2]1.) CLM Reference'!$B$4</f>
        <v>4.9591130900188997E-3</v>
      </c>
      <c r="K40" s="170">
        <v>0</v>
      </c>
      <c r="L40" s="169">
        <f>[2]!Table3[[#This Row],[Incentive Disbursements]]/'[2]1.) CLM Reference'!$B$5</f>
        <v>0</v>
      </c>
      <c r="M40" s="168">
        <v>17861.459299999999</v>
      </c>
      <c r="N40" s="192">
        <f>[2]!Table3[[#This Row],[CLM $ Collected ]]/'[2]1.) CLM Reference'!$B$4</f>
        <v>4.9591130900188997E-3</v>
      </c>
      <c r="O40" s="170">
        <v>0</v>
      </c>
      <c r="P40" s="172">
        <f>[2]!Table3[[#This Row],[Incentive Disbursements]]/'[2]1.) CLM Reference'!$B$5</f>
        <v>0</v>
      </c>
    </row>
    <row r="41" spans="1:16" ht="15.75" thickBot="1" x14ac:dyDescent="0.3">
      <c r="A41" s="163" t="s">
        <v>2011</v>
      </c>
      <c r="B41" s="16" t="s">
        <v>1974</v>
      </c>
      <c r="C41" s="164" t="s">
        <v>1774</v>
      </c>
      <c r="D41" s="165">
        <f>Table325[[#This Row],[Residential CLM $ Collected]]+Table325[[#This Row],[C&amp;I CLM $ Collected]]</f>
        <v>87822.353399999993</v>
      </c>
      <c r="E41" s="166">
        <f>[2]!Table3[[#This Row],[CLM $ Collected ]]/'[2]1.) CLM Reference'!$B$4</f>
        <v>0</v>
      </c>
      <c r="F41" s="167">
        <f>Table325[[#This Row],[Residential Incentive Disbursements]]+Table325[[#This Row],[C&amp;I Incentive Disbursements]]</f>
        <v>10584</v>
      </c>
      <c r="G41" s="166">
        <f>[2]!Table3[[#This Row],[Incentive Disbursements]]/'[2]1.) CLM Reference'!$B$5</f>
        <v>1.805073014405593E-3</v>
      </c>
      <c r="H41" s="166" t="str">
        <f t="shared" si="0"/>
        <v>N/A</v>
      </c>
      <c r="I41" s="168">
        <v>3855.4358999999999</v>
      </c>
      <c r="J41" s="169">
        <f>[2]!Table3[[#This Row],[CLM $ Collected ]]/'[2]1.) CLM Reference'!$B$4</f>
        <v>0</v>
      </c>
      <c r="K41" s="170">
        <v>0</v>
      </c>
      <c r="L41" s="169">
        <f>[2]!Table3[[#This Row],[Incentive Disbursements]]/'[2]1.) CLM Reference'!$B$5</f>
        <v>1.805073014405593E-3</v>
      </c>
      <c r="M41" s="168">
        <v>83966.917499999996</v>
      </c>
      <c r="N41" s="192">
        <f>[2]!Table3[[#This Row],[CLM $ Collected ]]/'[2]1.) CLM Reference'!$B$4</f>
        <v>0</v>
      </c>
      <c r="O41" s="170">
        <v>10584</v>
      </c>
      <c r="P41" s="172">
        <f>[2]!Table3[[#This Row],[Incentive Disbursements]]/'[2]1.) CLM Reference'!$B$5</f>
        <v>1.805073014405593E-3</v>
      </c>
    </row>
    <row r="42" spans="1:16" ht="15.75" thickBot="1" x14ac:dyDescent="0.3">
      <c r="A42" s="163" t="s">
        <v>2012</v>
      </c>
      <c r="B42" s="16" t="s">
        <v>1974</v>
      </c>
      <c r="C42" s="164" t="s">
        <v>1792</v>
      </c>
      <c r="D42" s="165">
        <f>Table325[[#This Row],[Residential CLM $ Collected]]+Table325[[#This Row],[C&amp;I CLM $ Collected]]</f>
        <v>9298.1455999999998</v>
      </c>
      <c r="E42" s="166">
        <f>[2]!Table3[[#This Row],[CLM $ Collected ]]/'[2]1.) CLM Reference'!$B$4</f>
        <v>1.3769037113771734E-3</v>
      </c>
      <c r="F42" s="167">
        <f>Table325[[#This Row],[Residential Incentive Disbursements]]+Table325[[#This Row],[C&amp;I Incentive Disbursements]]</f>
        <v>0</v>
      </c>
      <c r="G42" s="166">
        <f>[2]!Table3[[#This Row],[Incentive Disbursements]]/'[2]1.) CLM Reference'!$B$5</f>
        <v>0</v>
      </c>
      <c r="H42" s="166" t="str">
        <f t="shared" si="0"/>
        <v>NO</v>
      </c>
      <c r="I42" s="168">
        <v>0</v>
      </c>
      <c r="J42" s="169">
        <f>[2]!Table3[[#This Row],[CLM $ Collected ]]/'[2]1.) CLM Reference'!$B$4</f>
        <v>1.3769037113771734E-3</v>
      </c>
      <c r="K42" s="170">
        <v>0</v>
      </c>
      <c r="L42" s="169">
        <f>[2]!Table3[[#This Row],[Incentive Disbursements]]/'[2]1.) CLM Reference'!$B$5</f>
        <v>0</v>
      </c>
      <c r="M42" s="168">
        <v>9298.1455999999998</v>
      </c>
      <c r="N42" s="192">
        <f>[2]!Table3[[#This Row],[CLM $ Collected ]]/'[2]1.) CLM Reference'!$B$4</f>
        <v>1.3769037113771734E-3</v>
      </c>
      <c r="O42" s="170">
        <v>0</v>
      </c>
      <c r="P42" s="172">
        <f>[2]!Table3[[#This Row],[Incentive Disbursements]]/'[2]1.) CLM Reference'!$B$5</f>
        <v>0</v>
      </c>
    </row>
    <row r="43" spans="1:16" ht="15.75" thickBot="1" x14ac:dyDescent="0.3">
      <c r="A43" s="163" t="s">
        <v>2013</v>
      </c>
      <c r="B43" s="16" t="s">
        <v>1974</v>
      </c>
      <c r="C43" s="164" t="s">
        <v>1774</v>
      </c>
      <c r="D43" s="165">
        <f>Table325[[#This Row],[Residential CLM $ Collected]]+Table325[[#This Row],[C&amp;I CLM $ Collected]]</f>
        <v>8122.7389000000003</v>
      </c>
      <c r="E43" s="166">
        <f>[2]!Table3[[#This Row],[CLM $ Collected ]]/'[2]1.) CLM Reference'!$B$4</f>
        <v>0</v>
      </c>
      <c r="F43" s="167">
        <f>Table325[[#This Row],[Residential Incentive Disbursements]]+Table325[[#This Row],[C&amp;I Incentive Disbursements]]</f>
        <v>0</v>
      </c>
      <c r="G43" s="166">
        <f>[2]!Table3[[#This Row],[Incentive Disbursements]]/'[2]1.) CLM Reference'!$B$5</f>
        <v>1.0219339499949658E-3</v>
      </c>
      <c r="H43" s="166" t="str">
        <f t="shared" si="0"/>
        <v>N/A</v>
      </c>
      <c r="I43" s="168">
        <v>0</v>
      </c>
      <c r="J43" s="169">
        <f>[2]!Table3[[#This Row],[CLM $ Collected ]]/'[2]1.) CLM Reference'!$B$4</f>
        <v>0</v>
      </c>
      <c r="K43" s="170">
        <v>0</v>
      </c>
      <c r="L43" s="169">
        <f>[2]!Table3[[#This Row],[Incentive Disbursements]]/'[2]1.) CLM Reference'!$B$5</f>
        <v>1.0219339499949658E-3</v>
      </c>
      <c r="M43" s="168">
        <v>8122.7389000000003</v>
      </c>
      <c r="N43" s="192">
        <f>[2]!Table3[[#This Row],[CLM $ Collected ]]/'[2]1.) CLM Reference'!$B$4</f>
        <v>0</v>
      </c>
      <c r="O43" s="170">
        <v>0</v>
      </c>
      <c r="P43" s="172">
        <f>[2]!Table3[[#This Row],[Incentive Disbursements]]/'[2]1.) CLM Reference'!$B$5</f>
        <v>1.0219339499949658E-3</v>
      </c>
    </row>
    <row r="44" spans="1:16" ht="15.75" thickBot="1" x14ac:dyDescent="0.3">
      <c r="A44" s="163" t="s">
        <v>2014</v>
      </c>
      <c r="B44" s="16" t="s">
        <v>1974</v>
      </c>
      <c r="C44" s="164" t="s">
        <v>1774</v>
      </c>
      <c r="D44" s="165">
        <f>Table325[[#This Row],[Residential CLM $ Collected]]+Table325[[#This Row],[C&amp;I CLM $ Collected]]</f>
        <v>5110.9471999999996</v>
      </c>
      <c r="E44" s="166">
        <f>[2]!Table3[[#This Row],[CLM $ Collected ]]/'[2]1.) CLM Reference'!$B$4</f>
        <v>2.1836445253311122E-3</v>
      </c>
      <c r="F44" s="167">
        <f>Table325[[#This Row],[Residential Incentive Disbursements]]+Table325[[#This Row],[C&amp;I Incentive Disbursements]]</f>
        <v>0</v>
      </c>
      <c r="G44" s="166">
        <f>[2]!Table3[[#This Row],[Incentive Disbursements]]/'[2]1.) CLM Reference'!$B$5</f>
        <v>0</v>
      </c>
      <c r="H44" s="166" t="str">
        <f t="shared" si="0"/>
        <v>NO</v>
      </c>
      <c r="I44" s="168">
        <v>0</v>
      </c>
      <c r="J44" s="169">
        <f>[2]!Table3[[#This Row],[CLM $ Collected ]]/'[2]1.) CLM Reference'!$B$4</f>
        <v>2.1836445253311122E-3</v>
      </c>
      <c r="K44" s="170">
        <v>0</v>
      </c>
      <c r="L44" s="169">
        <f>[2]!Table3[[#This Row],[Incentive Disbursements]]/'[2]1.) CLM Reference'!$B$5</f>
        <v>0</v>
      </c>
      <c r="M44" s="168">
        <v>5110.9471999999996</v>
      </c>
      <c r="N44" s="192">
        <f>[2]!Table3[[#This Row],[CLM $ Collected ]]/'[2]1.) CLM Reference'!$B$4</f>
        <v>2.1836445253311122E-3</v>
      </c>
      <c r="O44" s="170">
        <v>0</v>
      </c>
      <c r="P44" s="172">
        <f>[2]!Table3[[#This Row],[Incentive Disbursements]]/'[2]1.) CLM Reference'!$B$5</f>
        <v>0</v>
      </c>
    </row>
    <row r="45" spans="1:16" ht="15.75" thickBot="1" x14ac:dyDescent="0.3">
      <c r="A45" s="163" t="s">
        <v>2015</v>
      </c>
      <c r="B45" s="16" t="s">
        <v>1974</v>
      </c>
      <c r="C45" s="164" t="s">
        <v>1774</v>
      </c>
      <c r="D45" s="165">
        <f>Table325[[#This Row],[Residential CLM $ Collected]]+Table325[[#This Row],[C&amp;I CLM $ Collected]]</f>
        <v>3329.8946000000001</v>
      </c>
      <c r="E45" s="166">
        <f>[2]!Table3[[#This Row],[CLM $ Collected ]]/'[2]1.) CLM Reference'!$B$4</f>
        <v>2.2988901198295114E-3</v>
      </c>
      <c r="F45" s="167">
        <f>Table325[[#This Row],[Residential Incentive Disbursements]]+Table325[[#This Row],[C&amp;I Incentive Disbursements]]</f>
        <v>0</v>
      </c>
      <c r="G45" s="166">
        <f>[2]!Table3[[#This Row],[Incentive Disbursements]]/'[2]1.) CLM Reference'!$B$5</f>
        <v>1.7758973492080898E-3</v>
      </c>
      <c r="H45" s="166" t="str">
        <f t="shared" si="0"/>
        <v>NO</v>
      </c>
      <c r="I45" s="168">
        <v>0</v>
      </c>
      <c r="J45" s="169">
        <f>[2]!Table3[[#This Row],[CLM $ Collected ]]/'[2]1.) CLM Reference'!$B$4</f>
        <v>2.2988901198295114E-3</v>
      </c>
      <c r="K45" s="170">
        <v>0</v>
      </c>
      <c r="L45" s="169">
        <f>[2]!Table3[[#This Row],[Incentive Disbursements]]/'[2]1.) CLM Reference'!$B$5</f>
        <v>1.7758973492080898E-3</v>
      </c>
      <c r="M45" s="168">
        <v>3329.8946000000001</v>
      </c>
      <c r="N45" s="192">
        <f>[2]!Table3[[#This Row],[CLM $ Collected ]]/'[2]1.) CLM Reference'!$B$4</f>
        <v>2.2988901198295114E-3</v>
      </c>
      <c r="O45" s="170">
        <v>0</v>
      </c>
      <c r="P45" s="172">
        <f>[2]!Table3[[#This Row],[Incentive Disbursements]]/'[2]1.) CLM Reference'!$B$5</f>
        <v>1.7758973492080898E-3</v>
      </c>
    </row>
    <row r="46" spans="1:16" ht="15.75" thickBot="1" x14ac:dyDescent="0.3">
      <c r="A46" s="163" t="s">
        <v>2016</v>
      </c>
      <c r="B46" s="16" t="s">
        <v>1974</v>
      </c>
      <c r="C46" s="164" t="s">
        <v>1774</v>
      </c>
      <c r="D46" s="165">
        <f>Table325[[#This Row],[Residential CLM $ Collected]]+Table325[[#This Row],[C&amp;I CLM $ Collected]]</f>
        <v>29978.312300000001</v>
      </c>
      <c r="E46" s="166">
        <f>[2]!Table3[[#This Row],[CLM $ Collected ]]/'[2]1.) CLM Reference'!$B$4</f>
        <v>0</v>
      </c>
      <c r="F46" s="167">
        <f>Table325[[#This Row],[Residential Incentive Disbursements]]+Table325[[#This Row],[C&amp;I Incentive Disbursements]]</f>
        <v>350</v>
      </c>
      <c r="G46" s="166">
        <f>[2]!Table3[[#This Row],[Incentive Disbursements]]/'[2]1.) CLM Reference'!$B$5</f>
        <v>1.1966474850109664E-3</v>
      </c>
      <c r="H46" s="166" t="str">
        <f t="shared" si="0"/>
        <v>N/A</v>
      </c>
      <c r="I46" s="168">
        <v>0</v>
      </c>
      <c r="J46" s="169">
        <f>[2]!Table3[[#This Row],[CLM $ Collected ]]/'[2]1.) CLM Reference'!$B$4</f>
        <v>0</v>
      </c>
      <c r="K46" s="170">
        <v>0</v>
      </c>
      <c r="L46" s="169">
        <f>[2]!Table3[[#This Row],[Incentive Disbursements]]/'[2]1.) CLM Reference'!$B$5</f>
        <v>1.1966474850109664E-3</v>
      </c>
      <c r="M46" s="168">
        <v>29978.312300000001</v>
      </c>
      <c r="N46" s="192">
        <f>[2]!Table3[[#This Row],[CLM $ Collected ]]/'[2]1.) CLM Reference'!$B$4</f>
        <v>0</v>
      </c>
      <c r="O46" s="170">
        <v>350</v>
      </c>
      <c r="P46" s="172">
        <f>[2]!Table3[[#This Row],[Incentive Disbursements]]/'[2]1.) CLM Reference'!$B$5</f>
        <v>1.1966474850109664E-3</v>
      </c>
    </row>
    <row r="47" spans="1:16" ht="15.75" thickBot="1" x14ac:dyDescent="0.3">
      <c r="A47" s="163" t="s">
        <v>2017</v>
      </c>
      <c r="B47" s="16" t="s">
        <v>1974</v>
      </c>
      <c r="C47" s="164" t="s">
        <v>1774</v>
      </c>
      <c r="D47" s="165">
        <f>Table325[[#This Row],[Residential CLM $ Collected]]+Table325[[#This Row],[C&amp;I CLM $ Collected]]</f>
        <v>4154.7861000000003</v>
      </c>
      <c r="E47" s="166">
        <f>[2]!Table3[[#This Row],[CLM $ Collected ]]/'[2]1.) CLM Reference'!$B$4</f>
        <v>2.256580546602072E-3</v>
      </c>
      <c r="F47" s="167">
        <f>Table325[[#This Row],[Residential Incentive Disbursements]]+Table325[[#This Row],[C&amp;I Incentive Disbursements]]</f>
        <v>0</v>
      </c>
      <c r="G47" s="166">
        <f>[2]!Table3[[#This Row],[Incentive Disbursements]]/'[2]1.) CLM Reference'!$B$5</f>
        <v>0</v>
      </c>
      <c r="H47" s="166" t="str">
        <f t="shared" si="0"/>
        <v>NO</v>
      </c>
      <c r="I47" s="168">
        <v>0</v>
      </c>
      <c r="J47" s="169">
        <f>[2]!Table3[[#This Row],[CLM $ Collected ]]/'[2]1.) CLM Reference'!$B$4</f>
        <v>2.256580546602072E-3</v>
      </c>
      <c r="K47" s="170">
        <v>0</v>
      </c>
      <c r="L47" s="169">
        <f>[2]!Table3[[#This Row],[Incentive Disbursements]]/'[2]1.) CLM Reference'!$B$5</f>
        <v>0</v>
      </c>
      <c r="M47" s="168">
        <v>4154.7861000000003</v>
      </c>
      <c r="N47" s="192">
        <f>[2]!Table3[[#This Row],[CLM $ Collected ]]/'[2]1.) CLM Reference'!$B$4</f>
        <v>2.256580546602072E-3</v>
      </c>
      <c r="O47" s="170">
        <v>0</v>
      </c>
      <c r="P47" s="172">
        <f>[2]!Table3[[#This Row],[Incentive Disbursements]]/'[2]1.) CLM Reference'!$B$5</f>
        <v>0</v>
      </c>
    </row>
    <row r="48" spans="1:16" ht="15.75" thickBot="1" x14ac:dyDescent="0.3">
      <c r="A48" s="163" t="s">
        <v>2018</v>
      </c>
      <c r="B48" s="16" t="s">
        <v>1974</v>
      </c>
      <c r="C48" s="164" t="s">
        <v>1774</v>
      </c>
      <c r="D48" s="165">
        <f>Table325[[#This Row],[Residential CLM $ Collected]]+Table325[[#This Row],[C&amp;I CLM $ Collected]]</f>
        <v>1798.4163000000001</v>
      </c>
      <c r="E48" s="166">
        <f>[2]!Table3[[#This Row],[CLM $ Collected ]]/'[2]1.) CLM Reference'!$B$4</f>
        <v>0</v>
      </c>
      <c r="F48" s="167">
        <f>Table325[[#This Row],[Residential Incentive Disbursements]]+Table325[[#This Row],[C&amp;I Incentive Disbursements]]</f>
        <v>0</v>
      </c>
      <c r="G48" s="166">
        <f>[2]!Table3[[#This Row],[Incentive Disbursements]]/'[2]1.) CLM Reference'!$B$5</f>
        <v>1.6500934379277458E-4</v>
      </c>
      <c r="H48" s="166" t="str">
        <f t="shared" si="0"/>
        <v>N/A</v>
      </c>
      <c r="I48" s="168">
        <v>0</v>
      </c>
      <c r="J48" s="169">
        <f>[2]!Table3[[#This Row],[CLM $ Collected ]]/'[2]1.) CLM Reference'!$B$4</f>
        <v>0</v>
      </c>
      <c r="K48" s="170">
        <v>0</v>
      </c>
      <c r="L48" s="169">
        <f>[2]!Table3[[#This Row],[Incentive Disbursements]]/'[2]1.) CLM Reference'!$B$5</f>
        <v>1.6500934379277458E-4</v>
      </c>
      <c r="M48" s="168">
        <v>1798.4163000000001</v>
      </c>
      <c r="N48" s="192">
        <f>[2]!Table3[[#This Row],[CLM $ Collected ]]/'[2]1.) CLM Reference'!$B$4</f>
        <v>0</v>
      </c>
      <c r="O48" s="170">
        <v>0</v>
      </c>
      <c r="P48" s="172">
        <f>[2]!Table3[[#This Row],[Incentive Disbursements]]/'[2]1.) CLM Reference'!$B$5</f>
        <v>1.6500934379277458E-4</v>
      </c>
    </row>
    <row r="49" spans="1:16" ht="15.75" thickBot="1" x14ac:dyDescent="0.3">
      <c r="A49" s="163" t="s">
        <v>2019</v>
      </c>
      <c r="B49" s="16" t="s">
        <v>1974</v>
      </c>
      <c r="C49" s="164" t="s">
        <v>1774</v>
      </c>
      <c r="D49" s="165">
        <f>Table325[[#This Row],[Residential CLM $ Collected]]+Table325[[#This Row],[C&amp;I CLM $ Collected]]</f>
        <v>37765.5844</v>
      </c>
      <c r="E49" s="166">
        <f>[2]!Table3[[#This Row],[CLM $ Collected ]]/'[2]1.) CLM Reference'!$B$4</f>
        <v>1.8643202854622997E-3</v>
      </c>
      <c r="F49" s="167">
        <f>Table325[[#This Row],[Residential Incentive Disbursements]]+Table325[[#This Row],[C&amp;I Incentive Disbursements]]</f>
        <v>0</v>
      </c>
      <c r="G49" s="166">
        <f>[2]!Table3[[#This Row],[Incentive Disbursements]]/'[2]1.) CLM Reference'!$B$5</f>
        <v>0</v>
      </c>
      <c r="H49" s="166" t="str">
        <f t="shared" si="0"/>
        <v>NO</v>
      </c>
      <c r="I49" s="168">
        <v>0</v>
      </c>
      <c r="J49" s="169">
        <f>[2]!Table3[[#This Row],[CLM $ Collected ]]/'[2]1.) CLM Reference'!$B$4</f>
        <v>1.8643202854622997E-3</v>
      </c>
      <c r="K49" s="170">
        <v>0</v>
      </c>
      <c r="L49" s="169">
        <f>[2]!Table3[[#This Row],[Incentive Disbursements]]/'[2]1.) CLM Reference'!$B$5</f>
        <v>0</v>
      </c>
      <c r="M49" s="168">
        <v>37765.5844</v>
      </c>
      <c r="N49" s="192">
        <f>[2]!Table3[[#This Row],[CLM $ Collected ]]/'[2]1.) CLM Reference'!$B$4</f>
        <v>1.8643202854622997E-3</v>
      </c>
      <c r="O49" s="170">
        <v>0</v>
      </c>
      <c r="P49" s="172">
        <f>[2]!Table3[[#This Row],[Incentive Disbursements]]/'[2]1.) CLM Reference'!$B$5</f>
        <v>0</v>
      </c>
    </row>
    <row r="50" spans="1:16" ht="15.75" thickBot="1" x14ac:dyDescent="0.3">
      <c r="A50" s="163" t="s">
        <v>2020</v>
      </c>
      <c r="B50" s="16" t="s">
        <v>1974</v>
      </c>
      <c r="C50" s="164" t="s">
        <v>1774</v>
      </c>
      <c r="D50" s="165">
        <f>Table325[[#This Row],[Residential CLM $ Collected]]+Table325[[#This Row],[C&amp;I CLM $ Collected]]</f>
        <v>14444.051799999999</v>
      </c>
      <c r="E50" s="166">
        <f>[2]!Table3[[#This Row],[CLM $ Collected ]]/'[2]1.) CLM Reference'!$B$4</f>
        <v>2.3487631558260363E-3</v>
      </c>
      <c r="F50" s="167">
        <f>Table325[[#This Row],[Residential Incentive Disbursements]]+Table325[[#This Row],[C&amp;I Incentive Disbursements]]</f>
        <v>1360</v>
      </c>
      <c r="G50" s="166">
        <f>[2]!Table3[[#This Row],[Incentive Disbursements]]/'[2]1.) CLM Reference'!$B$5</f>
        <v>6.094504691202395E-4</v>
      </c>
      <c r="H50" s="166" t="str">
        <f t="shared" si="0"/>
        <v>NO</v>
      </c>
      <c r="I50" s="168">
        <v>0</v>
      </c>
      <c r="J50" s="169">
        <f>[2]!Table3[[#This Row],[CLM $ Collected ]]/'[2]1.) CLM Reference'!$B$4</f>
        <v>2.3487631558260363E-3</v>
      </c>
      <c r="K50" s="170">
        <v>0</v>
      </c>
      <c r="L50" s="169">
        <f>[2]!Table3[[#This Row],[Incentive Disbursements]]/'[2]1.) CLM Reference'!$B$5</f>
        <v>6.094504691202395E-4</v>
      </c>
      <c r="M50" s="168">
        <v>14444.051799999999</v>
      </c>
      <c r="N50" s="192">
        <f>[2]!Table3[[#This Row],[CLM $ Collected ]]/'[2]1.) CLM Reference'!$B$4</f>
        <v>2.3487631558260363E-3</v>
      </c>
      <c r="O50" s="170">
        <v>1360</v>
      </c>
      <c r="P50" s="172">
        <f>[2]!Table3[[#This Row],[Incentive Disbursements]]/'[2]1.) CLM Reference'!$B$5</f>
        <v>6.094504691202395E-4</v>
      </c>
    </row>
    <row r="51" spans="1:16" ht="15.75" thickBot="1" x14ac:dyDescent="0.3">
      <c r="A51" s="163" t="s">
        <v>2021</v>
      </c>
      <c r="B51" s="16" t="s">
        <v>1974</v>
      </c>
      <c r="C51" s="164" t="s">
        <v>1792</v>
      </c>
      <c r="D51" s="165">
        <f>Table325[[#This Row],[Residential CLM $ Collected]]+Table325[[#This Row],[C&amp;I CLM $ Collected]]</f>
        <v>43169.746700000003</v>
      </c>
      <c r="E51" s="166">
        <f>[2]!Table3[[#This Row],[CLM $ Collected ]]/'[2]1.) CLM Reference'!$B$4</f>
        <v>0</v>
      </c>
      <c r="F51" s="167">
        <f>Table325[[#This Row],[Residential Incentive Disbursements]]+Table325[[#This Row],[C&amp;I Incentive Disbursements]]</f>
        <v>0</v>
      </c>
      <c r="G51" s="166">
        <f>[2]!Table3[[#This Row],[Incentive Disbursements]]/'[2]1.) CLM Reference'!$B$5</f>
        <v>7.9212603590716105E-5</v>
      </c>
      <c r="H51" s="166" t="str">
        <f t="shared" si="0"/>
        <v>N/A</v>
      </c>
      <c r="I51" s="168">
        <v>0</v>
      </c>
      <c r="J51" s="169">
        <f>[2]!Table3[[#This Row],[CLM $ Collected ]]/'[2]1.) CLM Reference'!$B$4</f>
        <v>0</v>
      </c>
      <c r="K51" s="170">
        <v>0</v>
      </c>
      <c r="L51" s="169">
        <f>[2]!Table3[[#This Row],[Incentive Disbursements]]/'[2]1.) CLM Reference'!$B$5</f>
        <v>7.9212603590716105E-5</v>
      </c>
      <c r="M51" s="168">
        <v>43169.746700000003</v>
      </c>
      <c r="N51" s="192">
        <f>[2]!Table3[[#This Row],[CLM $ Collected ]]/'[2]1.) CLM Reference'!$B$4</f>
        <v>0</v>
      </c>
      <c r="O51" s="170">
        <v>0</v>
      </c>
      <c r="P51" s="172">
        <f>[2]!Table3[[#This Row],[Incentive Disbursements]]/'[2]1.) CLM Reference'!$B$5</f>
        <v>7.9212603590716105E-5</v>
      </c>
    </row>
    <row r="52" spans="1:16" ht="15.75" thickBot="1" x14ac:dyDescent="0.3">
      <c r="A52" s="163" t="s">
        <v>2023</v>
      </c>
      <c r="B52" s="16" t="s">
        <v>1974</v>
      </c>
      <c r="C52" s="164" t="s">
        <v>1792</v>
      </c>
      <c r="D52" s="165">
        <f>Table325[[#This Row],[Residential CLM $ Collected]]+Table325[[#This Row],[C&amp;I CLM $ Collected]]</f>
        <v>11648.727500000001</v>
      </c>
      <c r="E52" s="166">
        <f>[2]!Table3[[#This Row],[CLM $ Collected ]]/'[2]1.) CLM Reference'!$B$4</f>
        <v>1.0932259100922819E-3</v>
      </c>
      <c r="F52" s="167">
        <f>Table325[[#This Row],[Residential Incentive Disbursements]]+Table325[[#This Row],[C&amp;I Incentive Disbursements]]</f>
        <v>0</v>
      </c>
      <c r="G52" s="166">
        <f>[2]!Table3[[#This Row],[Incentive Disbursements]]/'[2]1.) CLM Reference'!$B$5</f>
        <v>0</v>
      </c>
      <c r="H52" s="166" t="str">
        <f t="shared" si="0"/>
        <v>NO</v>
      </c>
      <c r="I52" s="168">
        <v>0</v>
      </c>
      <c r="J52" s="169">
        <f>[2]!Table3[[#This Row],[CLM $ Collected ]]/'[2]1.) CLM Reference'!$B$4</f>
        <v>1.0932259100922819E-3</v>
      </c>
      <c r="K52" s="170">
        <v>0</v>
      </c>
      <c r="L52" s="169">
        <f>[2]!Table3[[#This Row],[Incentive Disbursements]]/'[2]1.) CLM Reference'!$B$5</f>
        <v>0</v>
      </c>
      <c r="M52" s="168">
        <v>11648.727500000001</v>
      </c>
      <c r="N52" s="192">
        <f>[2]!Table3[[#This Row],[CLM $ Collected ]]/'[2]1.) CLM Reference'!$B$4</f>
        <v>1.0932259100922819E-3</v>
      </c>
      <c r="O52" s="170">
        <v>0</v>
      </c>
      <c r="P52" s="172">
        <f>[2]!Table3[[#This Row],[Incentive Disbursements]]/'[2]1.) CLM Reference'!$B$5</f>
        <v>0</v>
      </c>
    </row>
    <row r="53" spans="1:16" ht="15.75" thickBot="1" x14ac:dyDescent="0.3">
      <c r="A53" s="163" t="s">
        <v>2024</v>
      </c>
      <c r="B53" s="16" t="s">
        <v>1974</v>
      </c>
      <c r="C53" s="164" t="s">
        <v>1792</v>
      </c>
      <c r="D53" s="165">
        <f>Table325[[#This Row],[Residential CLM $ Collected]]+Table325[[#This Row],[C&amp;I CLM $ Collected]]</f>
        <v>11700.818600000001</v>
      </c>
      <c r="E53" s="166">
        <f>[2]!Table3[[#This Row],[CLM $ Collected ]]/'[2]1.) CLM Reference'!$B$4</f>
        <v>0</v>
      </c>
      <c r="F53" s="167">
        <f>Table325[[#This Row],[Residential Incentive Disbursements]]+Table325[[#This Row],[C&amp;I Incentive Disbursements]]</f>
        <v>0</v>
      </c>
      <c r="G53" s="166">
        <f>[2]!Table3[[#This Row],[Incentive Disbursements]]/'[2]1.) CLM Reference'!$B$5</f>
        <v>1.3689671131881657E-5</v>
      </c>
      <c r="H53" s="166" t="str">
        <f t="shared" si="0"/>
        <v>N/A</v>
      </c>
      <c r="I53" s="168">
        <v>0</v>
      </c>
      <c r="J53" s="169">
        <f>[2]!Table3[[#This Row],[CLM $ Collected ]]/'[2]1.) CLM Reference'!$B$4</f>
        <v>0</v>
      </c>
      <c r="K53" s="170">
        <v>0</v>
      </c>
      <c r="L53" s="169">
        <f>[2]!Table3[[#This Row],[Incentive Disbursements]]/'[2]1.) CLM Reference'!$B$5</f>
        <v>1.3689671131881657E-5</v>
      </c>
      <c r="M53" s="168">
        <v>11700.818600000001</v>
      </c>
      <c r="N53" s="192">
        <f>[2]!Table3[[#This Row],[CLM $ Collected ]]/'[2]1.) CLM Reference'!$B$4</f>
        <v>0</v>
      </c>
      <c r="O53" s="170">
        <v>0</v>
      </c>
      <c r="P53" s="172">
        <f>[2]!Table3[[#This Row],[Incentive Disbursements]]/'[2]1.) CLM Reference'!$B$5</f>
        <v>1.3689671131881657E-5</v>
      </c>
    </row>
    <row r="54" spans="1:16" ht="15.75" thickBot="1" x14ac:dyDescent="0.3">
      <c r="A54" s="163" t="s">
        <v>2025</v>
      </c>
      <c r="B54" s="16" t="s">
        <v>1974</v>
      </c>
      <c r="C54" s="164" t="s">
        <v>1792</v>
      </c>
      <c r="D54" s="165">
        <f>Table325[[#This Row],[Residential CLM $ Collected]]+Table325[[#This Row],[C&amp;I CLM $ Collected]]</f>
        <v>2031.7844</v>
      </c>
      <c r="E54" s="166">
        <f>[2]!Table3[[#This Row],[CLM $ Collected ]]/'[2]1.) CLM Reference'!$B$4</f>
        <v>0</v>
      </c>
      <c r="F54" s="167">
        <f>Table325[[#This Row],[Residential Incentive Disbursements]]+Table325[[#This Row],[C&amp;I Incentive Disbursements]]</f>
        <v>0</v>
      </c>
      <c r="G54" s="166">
        <f>[2]!Table3[[#This Row],[Incentive Disbursements]]/'[2]1.) CLM Reference'!$B$5</f>
        <v>4.9759514231709798E-4</v>
      </c>
      <c r="H54" s="166" t="str">
        <f t="shared" si="0"/>
        <v>N/A</v>
      </c>
      <c r="I54" s="168">
        <v>0</v>
      </c>
      <c r="J54" s="169">
        <f>[2]!Table3[[#This Row],[CLM $ Collected ]]/'[2]1.) CLM Reference'!$B$4</f>
        <v>0</v>
      </c>
      <c r="K54" s="170">
        <v>0</v>
      </c>
      <c r="L54" s="169">
        <f>[2]!Table3[[#This Row],[Incentive Disbursements]]/'[2]1.) CLM Reference'!$B$5</f>
        <v>4.9759514231709798E-4</v>
      </c>
      <c r="M54" s="168">
        <v>2031.7844</v>
      </c>
      <c r="N54" s="192">
        <f>[2]!Table3[[#This Row],[CLM $ Collected ]]/'[2]1.) CLM Reference'!$B$4</f>
        <v>0</v>
      </c>
      <c r="O54" s="170">
        <v>0</v>
      </c>
      <c r="P54" s="172">
        <f>[2]!Table3[[#This Row],[Incentive Disbursements]]/'[2]1.) CLM Reference'!$B$5</f>
        <v>4.9759514231709798E-4</v>
      </c>
    </row>
    <row r="55" spans="1:16" ht="15.75" thickBot="1" x14ac:dyDescent="0.3">
      <c r="A55" s="163" t="s">
        <v>2026</v>
      </c>
      <c r="B55" s="16" t="s">
        <v>1974</v>
      </c>
      <c r="C55" s="164" t="s">
        <v>1792</v>
      </c>
      <c r="D55" s="165">
        <f>Table325[[#This Row],[Residential CLM $ Collected]]+Table325[[#This Row],[C&amp;I CLM $ Collected]]</f>
        <v>7256.6374999999998</v>
      </c>
      <c r="E55" s="166">
        <f>[2]!Table3[[#This Row],[CLM $ Collected ]]/'[2]1.) CLM Reference'!$B$4</f>
        <v>2.2222457127090002E-3</v>
      </c>
      <c r="F55" s="167">
        <f>Table325[[#This Row],[Residential Incentive Disbursements]]+Table325[[#This Row],[C&amp;I Incentive Disbursements]]</f>
        <v>0</v>
      </c>
      <c r="G55" s="166">
        <f>[2]!Table3[[#This Row],[Incentive Disbursements]]/'[2]1.) CLM Reference'!$B$5</f>
        <v>0</v>
      </c>
      <c r="H55" s="166" t="str">
        <f t="shared" si="0"/>
        <v>NO</v>
      </c>
      <c r="I55" s="168">
        <v>0</v>
      </c>
      <c r="J55" s="169">
        <f>[2]!Table3[[#This Row],[CLM $ Collected ]]/'[2]1.) CLM Reference'!$B$4</f>
        <v>2.2222457127090002E-3</v>
      </c>
      <c r="K55" s="170">
        <v>0</v>
      </c>
      <c r="L55" s="169">
        <f>[2]!Table3[[#This Row],[Incentive Disbursements]]/'[2]1.) CLM Reference'!$B$5</f>
        <v>0</v>
      </c>
      <c r="M55" s="168">
        <v>7256.6374999999998</v>
      </c>
      <c r="N55" s="192">
        <f>[2]!Table3[[#This Row],[CLM $ Collected ]]/'[2]1.) CLM Reference'!$B$4</f>
        <v>2.2222457127090002E-3</v>
      </c>
      <c r="O55" s="170">
        <v>0</v>
      </c>
      <c r="P55" s="172">
        <f>[2]!Table3[[#This Row],[Incentive Disbursements]]/'[2]1.) CLM Reference'!$B$5</f>
        <v>0</v>
      </c>
    </row>
    <row r="56" spans="1:16" ht="15.75" thickBot="1" x14ac:dyDescent="0.3">
      <c r="A56" s="163" t="s">
        <v>2027</v>
      </c>
      <c r="B56" s="16" t="s">
        <v>1993</v>
      </c>
      <c r="C56" s="164" t="s">
        <v>1774</v>
      </c>
      <c r="D56" s="165">
        <f>Table325[[#This Row],[Residential CLM $ Collected]]+Table325[[#This Row],[C&amp;I CLM $ Collected]]</f>
        <v>0</v>
      </c>
      <c r="E56" s="166">
        <f>[2]!Table3[[#This Row],[CLM $ Collected ]]/'[2]1.) CLM Reference'!$B$4</f>
        <v>0</v>
      </c>
      <c r="F56" s="167">
        <f>Table325[[#This Row],[Residential Incentive Disbursements]]+Table325[[#This Row],[C&amp;I Incentive Disbursements]]</f>
        <v>2975.52</v>
      </c>
      <c r="G56" s="166">
        <f>[2]!Table3[[#This Row],[Incentive Disbursements]]/'[2]1.) CLM Reference'!$B$5</f>
        <v>1.1370920587594469E-3</v>
      </c>
      <c r="H56" s="166" t="str">
        <f t="shared" si="0"/>
        <v>N/A</v>
      </c>
      <c r="I56" s="168">
        <v>0</v>
      </c>
      <c r="J56" s="169">
        <f>[2]!Table3[[#This Row],[CLM $ Collected ]]/'[2]1.) CLM Reference'!$B$4</f>
        <v>0</v>
      </c>
      <c r="K56" s="170">
        <v>0</v>
      </c>
      <c r="L56" s="169">
        <f>[2]!Table3[[#This Row],[Incentive Disbursements]]/'[2]1.) CLM Reference'!$B$5</f>
        <v>1.1370920587594469E-3</v>
      </c>
      <c r="M56" s="168">
        <v>0</v>
      </c>
      <c r="N56" s="192">
        <f>[2]!Table3[[#This Row],[CLM $ Collected ]]/'[2]1.) CLM Reference'!$B$4</f>
        <v>0</v>
      </c>
      <c r="O56" s="170">
        <v>2975.52</v>
      </c>
      <c r="P56" s="172">
        <f>[2]!Table3[[#This Row],[Incentive Disbursements]]/'[2]1.) CLM Reference'!$B$5</f>
        <v>1.1370920587594469E-3</v>
      </c>
    </row>
    <row r="57" spans="1:16" ht="15.75" thickBot="1" x14ac:dyDescent="0.3">
      <c r="A57" s="163" t="s">
        <v>2027</v>
      </c>
      <c r="B57" s="16" t="s">
        <v>1974</v>
      </c>
      <c r="C57" s="164" t="s">
        <v>1792</v>
      </c>
      <c r="D57" s="165">
        <f>Table325[[#This Row],[Residential CLM $ Collected]]+Table325[[#This Row],[C&amp;I CLM $ Collected]]</f>
        <v>175607.78</v>
      </c>
      <c r="E57" s="166">
        <f>[2]!Table3[[#This Row],[CLM $ Collected ]]/'[2]1.) CLM Reference'!$B$4</f>
        <v>1.8020036969912025E-3</v>
      </c>
      <c r="F57" s="167">
        <f>Table325[[#This Row],[Residential Incentive Disbursements]]+Table325[[#This Row],[C&amp;I Incentive Disbursements]]</f>
        <v>0</v>
      </c>
      <c r="G57" s="166">
        <f>[2]!Table3[[#This Row],[Incentive Disbursements]]/'[2]1.) CLM Reference'!$B$5</f>
        <v>0</v>
      </c>
      <c r="H57" s="166" t="str">
        <f t="shared" si="0"/>
        <v>NO</v>
      </c>
      <c r="I57" s="168">
        <v>0</v>
      </c>
      <c r="J57" s="169">
        <f>[2]!Table3[[#This Row],[CLM $ Collected ]]/'[2]1.) CLM Reference'!$B$4</f>
        <v>1.8020036969912025E-3</v>
      </c>
      <c r="K57" s="170">
        <v>0</v>
      </c>
      <c r="L57" s="169">
        <f>[2]!Table3[[#This Row],[Incentive Disbursements]]/'[2]1.) CLM Reference'!$B$5</f>
        <v>0</v>
      </c>
      <c r="M57" s="168">
        <v>175607.78</v>
      </c>
      <c r="N57" s="192">
        <f>[2]!Table3[[#This Row],[CLM $ Collected ]]/'[2]1.) CLM Reference'!$B$4</f>
        <v>1.8020036969912025E-3</v>
      </c>
      <c r="O57" s="170">
        <v>0</v>
      </c>
      <c r="P57" s="172">
        <f>[2]!Table3[[#This Row],[Incentive Disbursements]]/'[2]1.) CLM Reference'!$B$5</f>
        <v>0</v>
      </c>
    </row>
    <row r="58" spans="1:16" ht="15.75" thickBot="1" x14ac:dyDescent="0.3">
      <c r="A58" s="163" t="s">
        <v>2028</v>
      </c>
      <c r="B58" s="16" t="s">
        <v>1993</v>
      </c>
      <c r="C58" s="164" t="s">
        <v>1774</v>
      </c>
      <c r="D58" s="165">
        <f>Table325[[#This Row],[Residential CLM $ Collected]]+Table325[[#This Row],[C&amp;I CLM $ Collected]]</f>
        <v>0</v>
      </c>
      <c r="E58" s="166">
        <f>[2]!Table3[[#This Row],[CLM $ Collected ]]/'[2]1.) CLM Reference'!$B$4</f>
        <v>5.0764009301842716E-3</v>
      </c>
      <c r="F58" s="167">
        <f>Table325[[#This Row],[Residential Incentive Disbursements]]+Table325[[#This Row],[C&amp;I Incentive Disbursements]]</f>
        <v>23408</v>
      </c>
      <c r="G58" s="166">
        <f>[2]!Table3[[#This Row],[Incentive Disbursements]]/'[2]1.) CLM Reference'!$B$5</f>
        <v>2.7802811408119831E-3</v>
      </c>
      <c r="H58" s="166" t="str">
        <f t="shared" si="0"/>
        <v>NO</v>
      </c>
      <c r="I58" s="168">
        <v>0</v>
      </c>
      <c r="J58" s="169">
        <f>[2]!Table3[[#This Row],[CLM $ Collected ]]/'[2]1.) CLM Reference'!$B$4</f>
        <v>5.0764009301842716E-3</v>
      </c>
      <c r="K58" s="170">
        <v>0</v>
      </c>
      <c r="L58" s="169">
        <f>[2]!Table3[[#This Row],[Incentive Disbursements]]/'[2]1.) CLM Reference'!$B$5</f>
        <v>2.7802811408119831E-3</v>
      </c>
      <c r="M58" s="168">
        <v>0</v>
      </c>
      <c r="N58" s="192">
        <f>[2]!Table3[[#This Row],[CLM $ Collected ]]/'[2]1.) CLM Reference'!$B$4</f>
        <v>5.0764009301842716E-3</v>
      </c>
      <c r="O58" s="170">
        <v>23408</v>
      </c>
      <c r="P58" s="172">
        <f>[2]!Table3[[#This Row],[Incentive Disbursements]]/'[2]1.) CLM Reference'!$B$5</f>
        <v>2.7802811408119831E-3</v>
      </c>
    </row>
    <row r="59" spans="1:16" ht="15.75" thickBot="1" x14ac:dyDescent="0.3">
      <c r="A59" s="163" t="s">
        <v>2028</v>
      </c>
      <c r="B59" s="16" t="s">
        <v>1974</v>
      </c>
      <c r="C59" s="164" t="s">
        <v>1792</v>
      </c>
      <c r="D59" s="165">
        <f>Table325[[#This Row],[Residential CLM $ Collected]]+Table325[[#This Row],[C&amp;I CLM $ Collected]]</f>
        <v>46458.431499999999</v>
      </c>
      <c r="E59" s="166">
        <f>[2]!Table3[[#This Row],[CLM $ Collected ]]/'[2]1.) CLM Reference'!$B$4</f>
        <v>1.3168485667076864E-5</v>
      </c>
      <c r="F59" s="167">
        <f>Table325[[#This Row],[Residential Incentive Disbursements]]+Table325[[#This Row],[C&amp;I Incentive Disbursements]]</f>
        <v>0</v>
      </c>
      <c r="G59" s="166">
        <f>[2]!Table3[[#This Row],[Incentive Disbursements]]/'[2]1.) CLM Reference'!$B$5</f>
        <v>0</v>
      </c>
      <c r="H59" s="166" t="str">
        <f t="shared" si="0"/>
        <v>NO</v>
      </c>
      <c r="I59" s="168">
        <v>0</v>
      </c>
      <c r="J59" s="169">
        <f>[2]!Table3[[#This Row],[CLM $ Collected ]]/'[2]1.) CLM Reference'!$B$4</f>
        <v>1.3168485667076864E-5</v>
      </c>
      <c r="K59" s="170">
        <v>0</v>
      </c>
      <c r="L59" s="169">
        <f>[2]!Table3[[#This Row],[Incentive Disbursements]]/'[2]1.) CLM Reference'!$B$5</f>
        <v>0</v>
      </c>
      <c r="M59" s="168">
        <v>46458.431499999999</v>
      </c>
      <c r="N59" s="192">
        <f>[2]!Table3[[#This Row],[CLM $ Collected ]]/'[2]1.) CLM Reference'!$B$4</f>
        <v>1.3168485667076864E-5</v>
      </c>
      <c r="O59" s="170">
        <v>0</v>
      </c>
      <c r="P59" s="172">
        <f>[2]!Table3[[#This Row],[Incentive Disbursements]]/'[2]1.) CLM Reference'!$B$5</f>
        <v>0</v>
      </c>
    </row>
    <row r="60" spans="1:16" ht="15.75" thickBot="1" x14ac:dyDescent="0.3">
      <c r="A60" s="163" t="s">
        <v>2029</v>
      </c>
      <c r="B60" s="16" t="s">
        <v>1974</v>
      </c>
      <c r="C60" s="164" t="s">
        <v>1792</v>
      </c>
      <c r="D60" s="165">
        <f>Table325[[#This Row],[Residential CLM $ Collected]]+Table325[[#This Row],[C&amp;I CLM $ Collected]]</f>
        <v>7462.4552000000003</v>
      </c>
      <c r="E60" s="166">
        <f>[2]!Table3[[#This Row],[CLM $ Collected ]]/'[2]1.) CLM Reference'!$B$4</f>
        <v>0</v>
      </c>
      <c r="F60" s="167">
        <f>Table325[[#This Row],[Residential Incentive Disbursements]]+Table325[[#This Row],[C&amp;I Incentive Disbursements]]</f>
        <v>0</v>
      </c>
      <c r="G60" s="166">
        <f>[2]!Table3[[#This Row],[Incentive Disbursements]]/'[2]1.) CLM Reference'!$B$5</f>
        <v>4.4176074724015177E-3</v>
      </c>
      <c r="H60" s="166" t="str">
        <f t="shared" si="0"/>
        <v>N/A</v>
      </c>
      <c r="I60" s="168">
        <v>5912.9186</v>
      </c>
      <c r="J60" s="169">
        <f>[2]!Table3[[#This Row],[CLM $ Collected ]]/'[2]1.) CLM Reference'!$B$4</f>
        <v>0</v>
      </c>
      <c r="K60" s="170">
        <v>0</v>
      </c>
      <c r="L60" s="169">
        <f>[2]!Table3[[#This Row],[Incentive Disbursements]]/'[2]1.) CLM Reference'!$B$5</f>
        <v>4.4176074724015177E-3</v>
      </c>
      <c r="M60" s="168">
        <v>1549.5365999999999</v>
      </c>
      <c r="N60" s="192">
        <f>[2]!Table3[[#This Row],[CLM $ Collected ]]/'[2]1.) CLM Reference'!$B$4</f>
        <v>0</v>
      </c>
      <c r="O60" s="170">
        <v>0</v>
      </c>
      <c r="P60" s="172">
        <f>[2]!Table3[[#This Row],[Incentive Disbursements]]/'[2]1.) CLM Reference'!$B$5</f>
        <v>4.4176074724015177E-3</v>
      </c>
    </row>
    <row r="61" spans="1:16" ht="15.75" thickBot="1" x14ac:dyDescent="0.3">
      <c r="A61" s="163" t="s">
        <v>2030</v>
      </c>
      <c r="B61" s="16" t="s">
        <v>1974</v>
      </c>
      <c r="C61" s="164" t="s">
        <v>1792</v>
      </c>
      <c r="D61" s="165">
        <f>Table325[[#This Row],[Residential CLM $ Collected]]+Table325[[#This Row],[C&amp;I CLM $ Collected]]</f>
        <v>24043.608</v>
      </c>
      <c r="E61" s="166">
        <f>[2]!Table3[[#This Row],[CLM $ Collected ]]/'[2]1.) CLM Reference'!$B$4</f>
        <v>1.6621655239894111E-3</v>
      </c>
      <c r="F61" s="167">
        <f>Table325[[#This Row],[Residential Incentive Disbursements]]+Table325[[#This Row],[C&amp;I Incentive Disbursements]]</f>
        <v>0</v>
      </c>
      <c r="G61" s="166">
        <f>[2]!Table3[[#This Row],[Incentive Disbursements]]/'[2]1.) CLM Reference'!$B$5</f>
        <v>0</v>
      </c>
      <c r="H61" s="166" t="str">
        <f t="shared" si="0"/>
        <v>NO</v>
      </c>
      <c r="I61" s="168">
        <v>0</v>
      </c>
      <c r="J61" s="169">
        <f>[2]!Table3[[#This Row],[CLM $ Collected ]]/'[2]1.) CLM Reference'!$B$4</f>
        <v>1.6621655239894111E-3</v>
      </c>
      <c r="K61" s="170">
        <v>0</v>
      </c>
      <c r="L61" s="169">
        <f>[2]!Table3[[#This Row],[Incentive Disbursements]]/'[2]1.) CLM Reference'!$B$5</f>
        <v>0</v>
      </c>
      <c r="M61" s="168">
        <v>24043.608</v>
      </c>
      <c r="N61" s="192">
        <f>[2]!Table3[[#This Row],[CLM $ Collected ]]/'[2]1.) CLM Reference'!$B$4</f>
        <v>1.6621655239894111E-3</v>
      </c>
      <c r="O61" s="170">
        <v>0</v>
      </c>
      <c r="P61" s="172">
        <f>[2]!Table3[[#This Row],[Incentive Disbursements]]/'[2]1.) CLM Reference'!$B$5</f>
        <v>0</v>
      </c>
    </row>
    <row r="62" spans="1:16" ht="15.75" thickBot="1" x14ac:dyDescent="0.3">
      <c r="A62" s="163" t="s">
        <v>2031</v>
      </c>
      <c r="B62" s="16" t="s">
        <v>1993</v>
      </c>
      <c r="C62" s="164" t="s">
        <v>1774</v>
      </c>
      <c r="D62" s="165">
        <f>Table325[[#This Row],[Residential CLM $ Collected]]+Table325[[#This Row],[C&amp;I CLM $ Collected]]</f>
        <v>0</v>
      </c>
      <c r="E62" s="166">
        <f>[2]!Table3[[#This Row],[CLM $ Collected ]]/'[2]1.) CLM Reference'!$B$4</f>
        <v>5.4895751565469905E-8</v>
      </c>
      <c r="F62" s="167">
        <f>Table325[[#This Row],[Residential Incentive Disbursements]]+Table325[[#This Row],[C&amp;I Incentive Disbursements]]</f>
        <v>7205</v>
      </c>
      <c r="G62" s="166">
        <f>[2]!Table3[[#This Row],[Incentive Disbursements]]/'[2]1.) CLM Reference'!$B$5</f>
        <v>0</v>
      </c>
      <c r="H62" s="166" t="str">
        <f t="shared" si="0"/>
        <v>N/A</v>
      </c>
      <c r="I62" s="168">
        <v>0</v>
      </c>
      <c r="J62" s="169">
        <f>[2]!Table3[[#This Row],[CLM $ Collected ]]/'[2]1.) CLM Reference'!$B$4</f>
        <v>5.4895751565469905E-8</v>
      </c>
      <c r="K62" s="170">
        <v>0</v>
      </c>
      <c r="L62" s="169">
        <f>[2]!Table3[[#This Row],[Incentive Disbursements]]/'[2]1.) CLM Reference'!$B$5</f>
        <v>0</v>
      </c>
      <c r="M62" s="168">
        <v>0</v>
      </c>
      <c r="N62" s="192">
        <f>[2]!Table3[[#This Row],[CLM $ Collected ]]/'[2]1.) CLM Reference'!$B$4</f>
        <v>5.4895751565469905E-8</v>
      </c>
      <c r="O62" s="170">
        <v>7205</v>
      </c>
      <c r="P62" s="172">
        <f>[2]!Table3[[#This Row],[Incentive Disbursements]]/'[2]1.) CLM Reference'!$B$5</f>
        <v>0</v>
      </c>
    </row>
    <row r="63" spans="1:16" ht="15.75" thickBot="1" x14ac:dyDescent="0.3">
      <c r="A63" s="163" t="s">
        <v>2031</v>
      </c>
      <c r="B63" s="16" t="s">
        <v>1974</v>
      </c>
      <c r="C63" s="164" t="s">
        <v>1792</v>
      </c>
      <c r="D63" s="165">
        <f>Table325[[#This Row],[Residential CLM $ Collected]]+Table325[[#This Row],[C&amp;I CLM $ Collected]]</f>
        <v>69615.934999999998</v>
      </c>
      <c r="E63" s="166">
        <f>[2]!Table3[[#This Row],[CLM $ Collected ]]/'[2]1.) CLM Reference'!$B$4</f>
        <v>2.4740625867836659E-3</v>
      </c>
      <c r="F63" s="167">
        <f>Table325[[#This Row],[Residential Incentive Disbursements]]+Table325[[#This Row],[C&amp;I Incentive Disbursements]]</f>
        <v>0</v>
      </c>
      <c r="G63" s="166">
        <f>[2]!Table3[[#This Row],[Incentive Disbursements]]/'[2]1.) CLM Reference'!$B$5</f>
        <v>1.116034963746242E-3</v>
      </c>
      <c r="H63" s="166" t="str">
        <f t="shared" si="0"/>
        <v>NO</v>
      </c>
      <c r="I63" s="168">
        <v>0</v>
      </c>
      <c r="J63" s="169">
        <f>[2]!Table3[[#This Row],[CLM $ Collected ]]/'[2]1.) CLM Reference'!$B$4</f>
        <v>2.4740625867836659E-3</v>
      </c>
      <c r="K63" s="170">
        <v>0</v>
      </c>
      <c r="L63" s="169">
        <f>[2]!Table3[[#This Row],[Incentive Disbursements]]/'[2]1.) CLM Reference'!$B$5</f>
        <v>1.116034963746242E-3</v>
      </c>
      <c r="M63" s="168">
        <v>69615.934999999998</v>
      </c>
      <c r="N63" s="192">
        <f>[2]!Table3[[#This Row],[CLM $ Collected ]]/'[2]1.) CLM Reference'!$B$4</f>
        <v>2.4740625867836659E-3</v>
      </c>
      <c r="O63" s="170">
        <v>0</v>
      </c>
      <c r="P63" s="172">
        <f>[2]!Table3[[#This Row],[Incentive Disbursements]]/'[2]1.) CLM Reference'!$B$5</f>
        <v>1.116034963746242E-3</v>
      </c>
    </row>
    <row r="64" spans="1:16" ht="15.75" thickBot="1" x14ac:dyDescent="0.3">
      <c r="A64" s="163" t="s">
        <v>2032</v>
      </c>
      <c r="B64" s="16" t="s">
        <v>1993</v>
      </c>
      <c r="C64" s="164" t="s">
        <v>1774</v>
      </c>
      <c r="D64" s="165">
        <f>Table325[[#This Row],[Residential CLM $ Collected]]+Table325[[#This Row],[C&amp;I CLM $ Collected]]</f>
        <v>0</v>
      </c>
      <c r="E64" s="166">
        <f>[2]!Table3[[#This Row],[CLM $ Collected ]]/'[2]1.) CLM Reference'!$B$4</f>
        <v>1.6110817677761852E-3</v>
      </c>
      <c r="F64" s="167">
        <f>Table325[[#This Row],[Residential Incentive Disbursements]]+Table325[[#This Row],[C&amp;I Incentive Disbursements]]</f>
        <v>15529</v>
      </c>
      <c r="G64" s="166">
        <f>[2]!Table3[[#This Row],[Incentive Disbursements]]/'[2]1.) CLM Reference'!$B$5</f>
        <v>1.968420551163576E-3</v>
      </c>
      <c r="H64" s="166" t="str">
        <f t="shared" si="0"/>
        <v>YES</v>
      </c>
      <c r="I64" s="168">
        <v>0</v>
      </c>
      <c r="J64" s="169">
        <f>[2]!Table3[[#This Row],[CLM $ Collected ]]/'[2]1.) CLM Reference'!$B$4</f>
        <v>1.6110817677761852E-3</v>
      </c>
      <c r="K64" s="170">
        <v>0</v>
      </c>
      <c r="L64" s="169">
        <f>[2]!Table3[[#This Row],[Incentive Disbursements]]/'[2]1.) CLM Reference'!$B$5</f>
        <v>1.968420551163576E-3</v>
      </c>
      <c r="M64" s="168">
        <v>0</v>
      </c>
      <c r="N64" s="192">
        <f>[2]!Table3[[#This Row],[CLM $ Collected ]]/'[2]1.) CLM Reference'!$B$4</f>
        <v>1.6110817677761852E-3</v>
      </c>
      <c r="O64" s="170">
        <v>15529</v>
      </c>
      <c r="P64" s="172">
        <f>[2]!Table3[[#This Row],[Incentive Disbursements]]/'[2]1.) CLM Reference'!$B$5</f>
        <v>1.968420551163576E-3</v>
      </c>
    </row>
    <row r="65" spans="1:16" ht="15.75" thickBot="1" x14ac:dyDescent="0.3">
      <c r="A65" s="163" t="s">
        <v>2032</v>
      </c>
      <c r="B65" s="16" t="s">
        <v>1974</v>
      </c>
      <c r="C65" s="164" t="s">
        <v>1792</v>
      </c>
      <c r="D65" s="165">
        <f>Table325[[#This Row],[Residential CLM $ Collected]]+Table325[[#This Row],[C&amp;I CLM $ Collected]]</f>
        <v>71389.851200000005</v>
      </c>
      <c r="E65" s="166">
        <f>[2]!Table3[[#This Row],[CLM $ Collected ]]/'[2]1.) CLM Reference'!$B$4</f>
        <v>3.2170927900667138E-3</v>
      </c>
      <c r="F65" s="167">
        <f>Table325[[#This Row],[Residential Incentive Disbursements]]+Table325[[#This Row],[C&amp;I Incentive Disbursements]]</f>
        <v>0</v>
      </c>
      <c r="G65" s="166">
        <f>[2]!Table3[[#This Row],[Incentive Disbursements]]/'[2]1.) CLM Reference'!$B$5</f>
        <v>1.1797306227105168E-3</v>
      </c>
      <c r="H65" s="166" t="str">
        <f t="shared" si="0"/>
        <v>NO</v>
      </c>
      <c r="I65" s="168">
        <v>0</v>
      </c>
      <c r="J65" s="169">
        <f>[2]!Table3[[#This Row],[CLM $ Collected ]]/'[2]1.) CLM Reference'!$B$4</f>
        <v>3.2170927900667138E-3</v>
      </c>
      <c r="K65" s="170">
        <v>0</v>
      </c>
      <c r="L65" s="169">
        <f>[2]!Table3[[#This Row],[Incentive Disbursements]]/'[2]1.) CLM Reference'!$B$5</f>
        <v>1.1797306227105168E-3</v>
      </c>
      <c r="M65" s="168">
        <v>71389.851200000005</v>
      </c>
      <c r="N65" s="192">
        <f>[2]!Table3[[#This Row],[CLM $ Collected ]]/'[2]1.) CLM Reference'!$B$4</f>
        <v>3.2170927900667138E-3</v>
      </c>
      <c r="O65" s="170">
        <v>0</v>
      </c>
      <c r="P65" s="172">
        <f>[2]!Table3[[#This Row],[Incentive Disbursements]]/'[2]1.) CLM Reference'!$B$5</f>
        <v>1.1797306227105168E-3</v>
      </c>
    </row>
    <row r="66" spans="1:16" ht="15.75" thickBot="1" x14ac:dyDescent="0.3">
      <c r="A66" s="163" t="s">
        <v>2033</v>
      </c>
      <c r="B66" s="16" t="s">
        <v>1998</v>
      </c>
      <c r="C66" s="164" t="s">
        <v>1774</v>
      </c>
      <c r="D66" s="165">
        <f>Table325[[#This Row],[Residential CLM $ Collected]]+Table325[[#This Row],[C&amp;I CLM $ Collected]]</f>
        <v>30426.064299999998</v>
      </c>
      <c r="E66" s="166">
        <f>[2]!Table3[[#This Row],[CLM $ Collected ]]/'[2]1.) CLM Reference'!$B$4</f>
        <v>1.9236914617126416E-6</v>
      </c>
      <c r="F66" s="167">
        <f>Table325[[#This Row],[Residential Incentive Disbursements]]+Table325[[#This Row],[C&amp;I Incentive Disbursements]]</f>
        <v>29931</v>
      </c>
      <c r="G66" s="166">
        <f>[2]!Table3[[#This Row],[Incentive Disbursements]]/'[2]1.) CLM Reference'!$B$5</f>
        <v>0</v>
      </c>
      <c r="H66" s="166" t="str">
        <f t="shared" si="0"/>
        <v>N/A</v>
      </c>
      <c r="I66" s="168">
        <v>0</v>
      </c>
      <c r="J66" s="169">
        <f>[2]!Table3[[#This Row],[CLM $ Collected ]]/'[2]1.) CLM Reference'!$B$4</f>
        <v>1.9236914617126416E-6</v>
      </c>
      <c r="K66" s="170">
        <v>0</v>
      </c>
      <c r="L66" s="169">
        <f>[2]!Table3[[#This Row],[Incentive Disbursements]]/'[2]1.) CLM Reference'!$B$5</f>
        <v>0</v>
      </c>
      <c r="M66" s="168">
        <v>30426.064299999998</v>
      </c>
      <c r="N66" s="192">
        <f>[2]!Table3[[#This Row],[CLM $ Collected ]]/'[2]1.) CLM Reference'!$B$4</f>
        <v>1.9236914617126416E-6</v>
      </c>
      <c r="O66" s="170">
        <v>29931</v>
      </c>
      <c r="P66" s="172">
        <f>[2]!Table3[[#This Row],[Incentive Disbursements]]/'[2]1.) CLM Reference'!$B$5</f>
        <v>0</v>
      </c>
    </row>
    <row r="67" spans="1:16" ht="15.75" thickBot="1" x14ac:dyDescent="0.3">
      <c r="A67" s="163" t="s">
        <v>2034</v>
      </c>
      <c r="B67" s="16" t="s">
        <v>1998</v>
      </c>
      <c r="C67" s="164" t="s">
        <v>1774</v>
      </c>
      <c r="D67" s="165">
        <f>Table325[[#This Row],[Residential CLM $ Collected]]+Table325[[#This Row],[C&amp;I CLM $ Collected]]</f>
        <v>27474.929800000002</v>
      </c>
      <c r="E67" s="166">
        <f>[2]!Table3[[#This Row],[CLM $ Collected ]]/'[2]1.) CLM Reference'!$B$4</f>
        <v>5.1843330016691017E-3</v>
      </c>
      <c r="F67" s="167">
        <f>Table325[[#This Row],[Residential Incentive Disbursements]]+Table325[[#This Row],[C&amp;I Incentive Disbursements]]</f>
        <v>0</v>
      </c>
      <c r="G67" s="166">
        <f>[2]!Table3[[#This Row],[Incentive Disbursements]]/'[2]1.) CLM Reference'!$B$5</f>
        <v>3.0709902353438802E-3</v>
      </c>
      <c r="H67" s="166" t="str">
        <f t="shared" si="0"/>
        <v>NO</v>
      </c>
      <c r="I67" s="168">
        <v>0</v>
      </c>
      <c r="J67" s="169">
        <f>[2]!Table3[[#This Row],[CLM $ Collected ]]/'[2]1.) CLM Reference'!$B$4</f>
        <v>5.1843330016691017E-3</v>
      </c>
      <c r="K67" s="170">
        <v>0</v>
      </c>
      <c r="L67" s="169">
        <f>[2]!Table3[[#This Row],[Incentive Disbursements]]/'[2]1.) CLM Reference'!$B$5</f>
        <v>3.0709902353438802E-3</v>
      </c>
      <c r="M67" s="168">
        <v>27474.929800000002</v>
      </c>
      <c r="N67" s="192">
        <f>[2]!Table3[[#This Row],[CLM $ Collected ]]/'[2]1.) CLM Reference'!$B$4</f>
        <v>5.1843330016691017E-3</v>
      </c>
      <c r="O67" s="170">
        <v>0</v>
      </c>
      <c r="P67" s="172">
        <f>[2]!Table3[[#This Row],[Incentive Disbursements]]/'[2]1.) CLM Reference'!$B$5</f>
        <v>3.0709902353438802E-3</v>
      </c>
    </row>
    <row r="68" spans="1:16" ht="15.75" thickBot="1" x14ac:dyDescent="0.3">
      <c r="A68" s="163" t="s">
        <v>2035</v>
      </c>
      <c r="B68" s="16" t="s">
        <v>1998</v>
      </c>
      <c r="C68" s="164" t="s">
        <v>1774</v>
      </c>
      <c r="D68" s="165">
        <f>Table325[[#This Row],[Residential CLM $ Collected]]+Table325[[#This Row],[C&amp;I CLM $ Collected]]</f>
        <v>94995.182000000001</v>
      </c>
      <c r="E68" s="166">
        <f>[2]!Table3[[#This Row],[CLM $ Collected ]]/'[2]1.) CLM Reference'!$B$4</f>
        <v>1.4425675695886076E-6</v>
      </c>
      <c r="F68" s="167">
        <f>Table325[[#This Row],[Residential Incentive Disbursements]]+Table325[[#This Row],[C&amp;I Incentive Disbursements]]</f>
        <v>44725</v>
      </c>
      <c r="G68" s="166">
        <f>[2]!Table3[[#This Row],[Incentive Disbursements]]/'[2]1.) CLM Reference'!$B$5</f>
        <v>0</v>
      </c>
      <c r="H68" s="166" t="str">
        <f t="shared" si="0"/>
        <v>N/A</v>
      </c>
      <c r="I68" s="168">
        <v>0</v>
      </c>
      <c r="J68" s="169">
        <f>[2]!Table3[[#This Row],[CLM $ Collected ]]/'[2]1.) CLM Reference'!$B$4</f>
        <v>1.4425675695886076E-6</v>
      </c>
      <c r="K68" s="170">
        <v>0</v>
      </c>
      <c r="L68" s="169">
        <f>[2]!Table3[[#This Row],[Incentive Disbursements]]/'[2]1.) CLM Reference'!$B$5</f>
        <v>0</v>
      </c>
      <c r="M68" s="168">
        <v>94995.182000000001</v>
      </c>
      <c r="N68" s="192">
        <f>[2]!Table3[[#This Row],[CLM $ Collected ]]/'[2]1.) CLM Reference'!$B$4</f>
        <v>1.4425675695886076E-6</v>
      </c>
      <c r="O68" s="170">
        <v>44725</v>
      </c>
      <c r="P68" s="172">
        <f>[2]!Table3[[#This Row],[Incentive Disbursements]]/'[2]1.) CLM Reference'!$B$5</f>
        <v>0</v>
      </c>
    </row>
    <row r="69" spans="1:16" ht="15.75" thickBot="1" x14ac:dyDescent="0.3">
      <c r="A69" s="163" t="s">
        <v>2036</v>
      </c>
      <c r="B69" s="16" t="s">
        <v>1998</v>
      </c>
      <c r="C69" s="164" t="s">
        <v>1774</v>
      </c>
      <c r="D69" s="165">
        <f>Table325[[#This Row],[Residential CLM $ Collected]]+Table325[[#This Row],[C&amp;I CLM $ Collected]]</f>
        <v>93423.159499999994</v>
      </c>
      <c r="E69" s="166">
        <f>[2]!Table3[[#This Row],[CLM $ Collected ]]/'[2]1.) CLM Reference'!$B$4</f>
        <v>2.70620018785602E-3</v>
      </c>
      <c r="F69" s="167">
        <f>Table325[[#This Row],[Residential Incentive Disbursements]]+Table325[[#This Row],[C&amp;I Incentive Disbursements]]</f>
        <v>84674.5</v>
      </c>
      <c r="G69" s="166">
        <f>[2]!Table3[[#This Row],[Incentive Disbursements]]/'[2]1.) CLM Reference'!$B$5</f>
        <v>3.1806480723288086E-3</v>
      </c>
      <c r="H69" s="166" t="str">
        <f t="shared" si="0"/>
        <v>YES</v>
      </c>
      <c r="I69" s="168">
        <v>0</v>
      </c>
      <c r="J69" s="169">
        <f>[2]!Table3[[#This Row],[CLM $ Collected ]]/'[2]1.) CLM Reference'!$B$4</f>
        <v>2.70620018785602E-3</v>
      </c>
      <c r="K69" s="170">
        <v>0</v>
      </c>
      <c r="L69" s="169">
        <f>[2]!Table3[[#This Row],[Incentive Disbursements]]/'[2]1.) CLM Reference'!$B$5</f>
        <v>3.1806480723288086E-3</v>
      </c>
      <c r="M69" s="168">
        <v>93423.159499999994</v>
      </c>
      <c r="N69" s="192">
        <f>[2]!Table3[[#This Row],[CLM $ Collected ]]/'[2]1.) CLM Reference'!$B$4</f>
        <v>2.70620018785602E-3</v>
      </c>
      <c r="O69" s="170">
        <v>84674.5</v>
      </c>
      <c r="P69" s="172">
        <f>[2]!Table3[[#This Row],[Incentive Disbursements]]/'[2]1.) CLM Reference'!$B$5</f>
        <v>3.1806480723288086E-3</v>
      </c>
    </row>
    <row r="70" spans="1:16" ht="15.75" thickBot="1" x14ac:dyDescent="0.3">
      <c r="A70" s="163" t="s">
        <v>2037</v>
      </c>
      <c r="B70" s="16" t="s">
        <v>1998</v>
      </c>
      <c r="C70" s="164" t="s">
        <v>1774</v>
      </c>
      <c r="D70" s="165">
        <f>Table325[[#This Row],[Residential CLM $ Collected]]+Table325[[#This Row],[C&amp;I CLM $ Collected]]</f>
        <v>47038.957799999996</v>
      </c>
      <c r="E70" s="166">
        <f>[2]!Table3[[#This Row],[CLM $ Collected ]]/'[2]1.) CLM Reference'!$B$4</f>
        <v>9.761059117543731E-6</v>
      </c>
      <c r="F70" s="167">
        <f>Table325[[#This Row],[Residential Incentive Disbursements]]+Table325[[#This Row],[C&amp;I Incentive Disbursements]]</f>
        <v>75</v>
      </c>
      <c r="G70" s="166">
        <f>[2]!Table3[[#This Row],[Incentive Disbursements]]/'[2]1.) CLM Reference'!$B$5</f>
        <v>0</v>
      </c>
      <c r="H70" s="166" t="str">
        <f t="shared" si="0"/>
        <v>NO</v>
      </c>
      <c r="I70" s="168">
        <v>0</v>
      </c>
      <c r="J70" s="169">
        <f>[2]!Table3[[#This Row],[CLM $ Collected ]]/'[2]1.) CLM Reference'!$B$4</f>
        <v>9.761059117543731E-6</v>
      </c>
      <c r="K70" s="170">
        <v>0</v>
      </c>
      <c r="L70" s="169">
        <f>[2]!Table3[[#This Row],[Incentive Disbursements]]/'[2]1.) CLM Reference'!$B$5</f>
        <v>0</v>
      </c>
      <c r="M70" s="168">
        <v>47038.957799999996</v>
      </c>
      <c r="N70" s="192">
        <f>[2]!Table3[[#This Row],[CLM $ Collected ]]/'[2]1.) CLM Reference'!$B$4</f>
        <v>9.761059117543731E-6</v>
      </c>
      <c r="O70" s="170">
        <v>75</v>
      </c>
      <c r="P70" s="172">
        <f>[2]!Table3[[#This Row],[Incentive Disbursements]]/'[2]1.) CLM Reference'!$B$5</f>
        <v>0</v>
      </c>
    </row>
    <row r="71" spans="1:16" ht="15.75" thickBot="1" x14ac:dyDescent="0.3">
      <c r="A71" s="163" t="s">
        <v>2038</v>
      </c>
      <c r="B71" s="16" t="s">
        <v>1998</v>
      </c>
      <c r="C71" s="164" t="s">
        <v>1774</v>
      </c>
      <c r="D71" s="165">
        <f>Table325[[#This Row],[Residential CLM $ Collected]]+Table325[[#This Row],[C&amp;I CLM $ Collected]]</f>
        <v>34462.429799999998</v>
      </c>
      <c r="E71" s="166">
        <f>[2]!Table3[[#This Row],[CLM $ Collected ]]/'[2]1.) CLM Reference'!$B$4</f>
        <v>2.6500368650369879E-3</v>
      </c>
      <c r="F71" s="167">
        <f>Table325[[#This Row],[Residential Incentive Disbursements]]+Table325[[#This Row],[C&amp;I Incentive Disbursements]]</f>
        <v>6890</v>
      </c>
      <c r="G71" s="166">
        <f>[2]!Table3[[#This Row],[Incentive Disbursements]]/'[2]1.) CLM Reference'!$B$5</f>
        <v>1.4278512693917488E-2</v>
      </c>
      <c r="H71" s="166" t="str">
        <f t="shared" ref="H71:H134" si="1">IF(ROUND(E71,5)&lt;0.00001,"N/A",IF(ROUND(E71,5)&lt;=ROUND(G71,5),"YES","NO"))</f>
        <v>YES</v>
      </c>
      <c r="I71" s="168">
        <v>0</v>
      </c>
      <c r="J71" s="169">
        <f>[2]!Table3[[#This Row],[CLM $ Collected ]]/'[2]1.) CLM Reference'!$B$4</f>
        <v>2.6500368650369879E-3</v>
      </c>
      <c r="K71" s="170">
        <v>0</v>
      </c>
      <c r="L71" s="169">
        <f>[2]!Table3[[#This Row],[Incentive Disbursements]]/'[2]1.) CLM Reference'!$B$5</f>
        <v>1.4278512693917488E-2</v>
      </c>
      <c r="M71" s="168">
        <v>34462.429799999998</v>
      </c>
      <c r="N71" s="192">
        <f>[2]!Table3[[#This Row],[CLM $ Collected ]]/'[2]1.) CLM Reference'!$B$4</f>
        <v>2.6500368650369879E-3</v>
      </c>
      <c r="O71" s="170">
        <v>6890</v>
      </c>
      <c r="P71" s="172">
        <f>[2]!Table3[[#This Row],[Incentive Disbursements]]/'[2]1.) CLM Reference'!$B$5</f>
        <v>1.4278512693917488E-2</v>
      </c>
    </row>
    <row r="72" spans="1:16" ht="15.75" thickBot="1" x14ac:dyDescent="0.3">
      <c r="A72" s="163" t="s">
        <v>2039</v>
      </c>
      <c r="B72" s="16" t="s">
        <v>1998</v>
      </c>
      <c r="C72" s="164" t="s">
        <v>1774</v>
      </c>
      <c r="D72" s="165">
        <f>Table325[[#This Row],[Residential CLM $ Collected]]+Table325[[#This Row],[C&amp;I CLM $ Collected]]</f>
        <v>82882.264999999999</v>
      </c>
      <c r="E72" s="166">
        <f>[2]!Table3[[#This Row],[CLM $ Collected ]]/'[2]1.) CLM Reference'!$B$4</f>
        <v>2.696990127448277E-3</v>
      </c>
      <c r="F72" s="167">
        <f>Table325[[#This Row],[Residential Incentive Disbursements]]+Table325[[#This Row],[C&amp;I Incentive Disbursements]]</f>
        <v>35040</v>
      </c>
      <c r="G72" s="166">
        <f>[2]!Table3[[#This Row],[Incentive Disbursements]]/'[2]1.) CLM Reference'!$B$5</f>
        <v>4.0092410113189321E-3</v>
      </c>
      <c r="H72" s="166" t="str">
        <f t="shared" si="1"/>
        <v>YES</v>
      </c>
      <c r="I72" s="168">
        <v>0</v>
      </c>
      <c r="J72" s="169">
        <f>[2]!Table3[[#This Row],[CLM $ Collected ]]/'[2]1.) CLM Reference'!$B$4</f>
        <v>2.696990127448277E-3</v>
      </c>
      <c r="K72" s="170">
        <v>0</v>
      </c>
      <c r="L72" s="169">
        <f>[2]!Table3[[#This Row],[Incentive Disbursements]]/'[2]1.) CLM Reference'!$B$5</f>
        <v>4.0092410113189321E-3</v>
      </c>
      <c r="M72" s="168">
        <v>82882.264999999999</v>
      </c>
      <c r="N72" s="192">
        <f>[2]!Table3[[#This Row],[CLM $ Collected ]]/'[2]1.) CLM Reference'!$B$4</f>
        <v>2.696990127448277E-3</v>
      </c>
      <c r="O72" s="170">
        <v>35040</v>
      </c>
      <c r="P72" s="172">
        <f>[2]!Table3[[#This Row],[Incentive Disbursements]]/'[2]1.) CLM Reference'!$B$5</f>
        <v>4.0092410113189321E-3</v>
      </c>
    </row>
    <row r="73" spans="1:16" ht="15.75" thickBot="1" x14ac:dyDescent="0.3">
      <c r="A73" s="163" t="s">
        <v>2041</v>
      </c>
      <c r="B73" s="16" t="s">
        <v>1998</v>
      </c>
      <c r="C73" s="164" t="s">
        <v>1774</v>
      </c>
      <c r="D73" s="165">
        <f>Table325[[#This Row],[Residential CLM $ Collected]]+Table325[[#This Row],[C&amp;I CLM $ Collected]]</f>
        <v>3132.4115000000002</v>
      </c>
      <c r="E73" s="166">
        <f>[2]!Table3[[#This Row],[CLM $ Collected ]]/'[2]1.) CLM Reference'!$B$4</f>
        <v>6.376498066033551E-7</v>
      </c>
      <c r="F73" s="167">
        <f>Table325[[#This Row],[Residential Incentive Disbursements]]+Table325[[#This Row],[C&amp;I Incentive Disbursements]]</f>
        <v>0</v>
      </c>
      <c r="G73" s="166">
        <f>[2]!Table3[[#This Row],[Incentive Disbursements]]/'[2]1.) CLM Reference'!$B$5</f>
        <v>0</v>
      </c>
      <c r="H73" s="166" t="str">
        <f t="shared" si="1"/>
        <v>N/A</v>
      </c>
      <c r="I73" s="168">
        <v>0</v>
      </c>
      <c r="J73" s="169">
        <f>[2]!Table3[[#This Row],[CLM $ Collected ]]/'[2]1.) CLM Reference'!$B$4</f>
        <v>6.376498066033551E-7</v>
      </c>
      <c r="K73" s="170">
        <v>0</v>
      </c>
      <c r="L73" s="169">
        <f>[2]!Table3[[#This Row],[Incentive Disbursements]]/'[2]1.) CLM Reference'!$B$5</f>
        <v>0</v>
      </c>
      <c r="M73" s="168">
        <v>3132.4115000000002</v>
      </c>
      <c r="N73" s="192">
        <f>[2]!Table3[[#This Row],[CLM $ Collected ]]/'[2]1.) CLM Reference'!$B$4</f>
        <v>6.376498066033551E-7</v>
      </c>
      <c r="O73" s="170">
        <v>0</v>
      </c>
      <c r="P73" s="172">
        <f>[2]!Table3[[#This Row],[Incentive Disbursements]]/'[2]1.) CLM Reference'!$B$5</f>
        <v>0</v>
      </c>
    </row>
    <row r="74" spans="1:16" ht="15.75" thickBot="1" x14ac:dyDescent="0.3">
      <c r="A74" s="163" t="s">
        <v>2042</v>
      </c>
      <c r="B74" s="16" t="s">
        <v>1998</v>
      </c>
      <c r="C74" s="164" t="s">
        <v>1774</v>
      </c>
      <c r="D74" s="165">
        <f>Table325[[#This Row],[Residential CLM $ Collected]]+Table325[[#This Row],[C&amp;I CLM $ Collected]]</f>
        <v>6311.1261999999997</v>
      </c>
      <c r="E74" s="166">
        <f>[2]!Table3[[#This Row],[CLM $ Collected ]]/'[2]1.) CLM Reference'!$B$4</f>
        <v>5.1600769384182496E-6</v>
      </c>
      <c r="F74" s="167">
        <f>Table325[[#This Row],[Residential Incentive Disbursements]]+Table325[[#This Row],[C&amp;I Incentive Disbursements]]</f>
        <v>0</v>
      </c>
      <c r="G74" s="166">
        <f>[2]!Table3[[#This Row],[Incentive Disbursements]]/'[2]1.) CLM Reference'!$B$5</f>
        <v>0</v>
      </c>
      <c r="H74" s="166" t="str">
        <f t="shared" si="1"/>
        <v>NO</v>
      </c>
      <c r="I74" s="168">
        <v>0</v>
      </c>
      <c r="J74" s="169">
        <f>[2]!Table3[[#This Row],[CLM $ Collected ]]/'[2]1.) CLM Reference'!$B$4</f>
        <v>5.1600769384182496E-6</v>
      </c>
      <c r="K74" s="170">
        <v>0</v>
      </c>
      <c r="L74" s="169">
        <f>[2]!Table3[[#This Row],[Incentive Disbursements]]/'[2]1.) CLM Reference'!$B$5</f>
        <v>0</v>
      </c>
      <c r="M74" s="168">
        <v>6311.1261999999997</v>
      </c>
      <c r="N74" s="192">
        <f>[2]!Table3[[#This Row],[CLM $ Collected ]]/'[2]1.) CLM Reference'!$B$4</f>
        <v>5.1600769384182496E-6</v>
      </c>
      <c r="O74" s="170">
        <v>0</v>
      </c>
      <c r="P74" s="172">
        <f>[2]!Table3[[#This Row],[Incentive Disbursements]]/'[2]1.) CLM Reference'!$B$5</f>
        <v>0</v>
      </c>
    </row>
    <row r="75" spans="1:16" ht="15.75" thickBot="1" x14ac:dyDescent="0.3">
      <c r="A75" s="163" t="s">
        <v>2043</v>
      </c>
      <c r="B75" s="16" t="s">
        <v>1998</v>
      </c>
      <c r="C75" s="164" t="s">
        <v>1774</v>
      </c>
      <c r="D75" s="165">
        <f>Table325[[#This Row],[Residential CLM $ Collected]]+Table325[[#This Row],[C&amp;I CLM $ Collected]]</f>
        <v>31194.002799999998</v>
      </c>
      <c r="E75" s="166">
        <f>[2]!Table3[[#This Row],[CLM $ Collected ]]/'[2]1.) CLM Reference'!$B$4</f>
        <v>1.527099250530837E-3</v>
      </c>
      <c r="F75" s="167">
        <f>Table325[[#This Row],[Residential Incentive Disbursements]]+Table325[[#This Row],[C&amp;I Incentive Disbursements]]</f>
        <v>104783</v>
      </c>
      <c r="G75" s="166">
        <f>[2]!Table3[[#This Row],[Incentive Disbursements]]/'[2]1.) CLM Reference'!$B$5</f>
        <v>1.077237840555397E-3</v>
      </c>
      <c r="H75" s="166" t="str">
        <f t="shared" si="1"/>
        <v>NO</v>
      </c>
      <c r="I75" s="168">
        <v>0</v>
      </c>
      <c r="J75" s="169">
        <f>[2]!Table3[[#This Row],[CLM $ Collected ]]/'[2]1.) CLM Reference'!$B$4</f>
        <v>1.527099250530837E-3</v>
      </c>
      <c r="K75" s="170">
        <v>0</v>
      </c>
      <c r="L75" s="169">
        <f>[2]!Table3[[#This Row],[Incentive Disbursements]]/'[2]1.) CLM Reference'!$B$5</f>
        <v>1.077237840555397E-3</v>
      </c>
      <c r="M75" s="168">
        <v>31194.002799999998</v>
      </c>
      <c r="N75" s="192">
        <f>[2]!Table3[[#This Row],[CLM $ Collected ]]/'[2]1.) CLM Reference'!$B$4</f>
        <v>1.527099250530837E-3</v>
      </c>
      <c r="O75" s="170">
        <v>104783</v>
      </c>
      <c r="P75" s="172">
        <f>[2]!Table3[[#This Row],[Incentive Disbursements]]/'[2]1.) CLM Reference'!$B$5</f>
        <v>1.077237840555397E-3</v>
      </c>
    </row>
    <row r="76" spans="1:16" ht="15.75" thickBot="1" x14ac:dyDescent="0.3">
      <c r="A76" s="163" t="s">
        <v>2044</v>
      </c>
      <c r="B76" s="16" t="s">
        <v>1998</v>
      </c>
      <c r="C76" s="164" t="s">
        <v>1774</v>
      </c>
      <c r="D76" s="165">
        <f>Table325[[#This Row],[Residential CLM $ Collected]]+Table325[[#This Row],[C&amp;I CLM $ Collected]]</f>
        <v>16496.093799999999</v>
      </c>
      <c r="E76" s="166">
        <f>[2]!Table3[[#This Row],[CLM $ Collected ]]/'[2]1.) CLM Reference'!$B$4</f>
        <v>4.0776976625284123E-6</v>
      </c>
      <c r="F76" s="167">
        <f>Table325[[#This Row],[Residential Incentive Disbursements]]+Table325[[#This Row],[C&amp;I Incentive Disbursements]]</f>
        <v>0</v>
      </c>
      <c r="G76" s="166">
        <f>[2]!Table3[[#This Row],[Incentive Disbursements]]/'[2]1.) CLM Reference'!$B$5</f>
        <v>0</v>
      </c>
      <c r="H76" s="166" t="str">
        <f t="shared" si="1"/>
        <v>N/A</v>
      </c>
      <c r="I76" s="168">
        <v>0</v>
      </c>
      <c r="J76" s="169">
        <f>[2]!Table3[[#This Row],[CLM $ Collected ]]/'[2]1.) CLM Reference'!$B$4</f>
        <v>4.0776976625284123E-6</v>
      </c>
      <c r="K76" s="170">
        <v>0</v>
      </c>
      <c r="L76" s="169">
        <f>[2]!Table3[[#This Row],[Incentive Disbursements]]/'[2]1.) CLM Reference'!$B$5</f>
        <v>0</v>
      </c>
      <c r="M76" s="168">
        <v>16496.093799999999</v>
      </c>
      <c r="N76" s="192">
        <f>[2]!Table3[[#This Row],[CLM $ Collected ]]/'[2]1.) CLM Reference'!$B$4</f>
        <v>4.0776976625284123E-6</v>
      </c>
      <c r="O76" s="170">
        <v>0</v>
      </c>
      <c r="P76" s="172">
        <f>[2]!Table3[[#This Row],[Incentive Disbursements]]/'[2]1.) CLM Reference'!$B$5</f>
        <v>0</v>
      </c>
    </row>
    <row r="77" spans="1:16" ht="15.75" thickBot="1" x14ac:dyDescent="0.3">
      <c r="A77" s="163" t="s">
        <v>2045</v>
      </c>
      <c r="B77" s="16" t="s">
        <v>1998</v>
      </c>
      <c r="C77" s="164" t="s">
        <v>1774</v>
      </c>
      <c r="D77" s="165">
        <f>Table325[[#This Row],[Residential CLM $ Collected]]+Table325[[#This Row],[C&amp;I CLM $ Collected]]</f>
        <v>167987.89379999999</v>
      </c>
      <c r="E77" s="166">
        <f>[2]!Table3[[#This Row],[CLM $ Collected ]]/'[2]1.) CLM Reference'!$B$4</f>
        <v>0</v>
      </c>
      <c r="F77" s="167">
        <f>Table325[[#This Row],[Residential Incentive Disbursements]]+Table325[[#This Row],[C&amp;I Incentive Disbursements]]</f>
        <v>79769</v>
      </c>
      <c r="G77" s="166">
        <f>[2]!Table3[[#This Row],[Incentive Disbursements]]/'[2]1.) CLM Reference'!$B$5</f>
        <v>3.1435163273913114E-3</v>
      </c>
      <c r="H77" s="166" t="str">
        <f t="shared" si="1"/>
        <v>N/A</v>
      </c>
      <c r="I77" s="168">
        <v>6526.4359999999997</v>
      </c>
      <c r="J77" s="169">
        <f>[2]!Table3[[#This Row],[CLM $ Collected ]]/'[2]1.) CLM Reference'!$B$4</f>
        <v>0</v>
      </c>
      <c r="K77" s="170">
        <v>0</v>
      </c>
      <c r="L77" s="169">
        <f>[2]!Table3[[#This Row],[Incentive Disbursements]]/'[2]1.) CLM Reference'!$B$5</f>
        <v>3.1435163273913114E-3</v>
      </c>
      <c r="M77" s="168">
        <v>161461.4578</v>
      </c>
      <c r="N77" s="192">
        <f>[2]!Table3[[#This Row],[CLM $ Collected ]]/'[2]1.) CLM Reference'!$B$4</f>
        <v>0</v>
      </c>
      <c r="O77" s="170">
        <v>79769</v>
      </c>
      <c r="P77" s="172">
        <f>[2]!Table3[[#This Row],[Incentive Disbursements]]/'[2]1.) CLM Reference'!$B$5</f>
        <v>3.1435163273913114E-3</v>
      </c>
    </row>
    <row r="78" spans="1:16" ht="15.75" thickBot="1" x14ac:dyDescent="0.3">
      <c r="A78" s="163" t="s">
        <v>2046</v>
      </c>
      <c r="B78" s="16" t="s">
        <v>1976</v>
      </c>
      <c r="C78" s="164" t="s">
        <v>1774</v>
      </c>
      <c r="D78" s="165">
        <f>Table325[[#This Row],[Residential CLM $ Collected]]+Table325[[#This Row],[C&amp;I CLM $ Collected]]</f>
        <v>64761.160300000003</v>
      </c>
      <c r="E78" s="166">
        <f>[2]!Table3[[#This Row],[CLM $ Collected ]]/'[2]1.) CLM Reference'!$B$4</f>
        <v>3.2416818531801825E-3</v>
      </c>
      <c r="F78" s="167">
        <f>Table325[[#This Row],[Residential Incentive Disbursements]]+Table325[[#This Row],[C&amp;I Incentive Disbursements]]</f>
        <v>200</v>
      </c>
      <c r="G78" s="166">
        <f>[2]!Table3[[#This Row],[Incentive Disbursements]]/'[2]1.) CLM Reference'!$B$5</f>
        <v>0</v>
      </c>
      <c r="H78" s="166" t="str">
        <f t="shared" si="1"/>
        <v>NO</v>
      </c>
      <c r="I78" s="168">
        <v>0</v>
      </c>
      <c r="J78" s="169">
        <f>[2]!Table3[[#This Row],[CLM $ Collected ]]/'[2]1.) CLM Reference'!$B$4</f>
        <v>3.2416818531801825E-3</v>
      </c>
      <c r="K78" s="170">
        <v>0</v>
      </c>
      <c r="L78" s="169">
        <f>[2]!Table3[[#This Row],[Incentive Disbursements]]/'[2]1.) CLM Reference'!$B$5</f>
        <v>0</v>
      </c>
      <c r="M78" s="168">
        <v>64761.160300000003</v>
      </c>
      <c r="N78" s="192">
        <f>[2]!Table3[[#This Row],[CLM $ Collected ]]/'[2]1.) CLM Reference'!$B$4</f>
        <v>3.2416818531801825E-3</v>
      </c>
      <c r="O78" s="170">
        <v>200</v>
      </c>
      <c r="P78" s="172">
        <f>[2]!Table3[[#This Row],[Incentive Disbursements]]/'[2]1.) CLM Reference'!$B$5</f>
        <v>0</v>
      </c>
    </row>
    <row r="79" spans="1:16" ht="15.75" thickBot="1" x14ac:dyDescent="0.3">
      <c r="A79" s="163" t="s">
        <v>2047</v>
      </c>
      <c r="B79" s="16" t="s">
        <v>1976</v>
      </c>
      <c r="C79" s="164" t="s">
        <v>1774</v>
      </c>
      <c r="D79" s="165">
        <f>Table325[[#This Row],[Residential CLM $ Collected]]+Table325[[#This Row],[C&amp;I CLM $ Collected]]</f>
        <v>33524.442799999997</v>
      </c>
      <c r="E79" s="166">
        <f>[2]!Table3[[#This Row],[CLM $ Collected ]]/'[2]1.) CLM Reference'!$B$4</f>
        <v>3.4346768349737689E-6</v>
      </c>
      <c r="F79" s="167">
        <f>Table325[[#This Row],[Residential Incentive Disbursements]]+Table325[[#This Row],[C&amp;I Incentive Disbursements]]</f>
        <v>0</v>
      </c>
      <c r="G79" s="166">
        <f>[2]!Table3[[#This Row],[Incentive Disbursements]]/'[2]1.) CLM Reference'!$B$5</f>
        <v>0</v>
      </c>
      <c r="H79" s="166" t="str">
        <f t="shared" si="1"/>
        <v>N/A</v>
      </c>
      <c r="I79" s="168">
        <v>0</v>
      </c>
      <c r="J79" s="169">
        <f>[2]!Table3[[#This Row],[CLM $ Collected ]]/'[2]1.) CLM Reference'!$B$4</f>
        <v>3.4346768349737689E-6</v>
      </c>
      <c r="K79" s="170">
        <v>0</v>
      </c>
      <c r="L79" s="169">
        <f>[2]!Table3[[#This Row],[Incentive Disbursements]]/'[2]1.) CLM Reference'!$B$5</f>
        <v>0</v>
      </c>
      <c r="M79" s="168">
        <v>33524.442799999997</v>
      </c>
      <c r="N79" s="192">
        <f>[2]!Table3[[#This Row],[CLM $ Collected ]]/'[2]1.) CLM Reference'!$B$4</f>
        <v>3.4346768349737689E-6</v>
      </c>
      <c r="O79" s="170">
        <v>0</v>
      </c>
      <c r="P79" s="172">
        <f>[2]!Table3[[#This Row],[Incentive Disbursements]]/'[2]1.) CLM Reference'!$B$5</f>
        <v>0</v>
      </c>
    </row>
    <row r="80" spans="1:16" ht="15.75" thickBot="1" x14ac:dyDescent="0.3">
      <c r="A80" s="163" t="s">
        <v>2048</v>
      </c>
      <c r="B80" s="16" t="s">
        <v>1976</v>
      </c>
      <c r="C80" s="164" t="s">
        <v>1774</v>
      </c>
      <c r="D80" s="165">
        <f>Table325[[#This Row],[Residential CLM $ Collected]]+Table325[[#This Row],[C&amp;I CLM $ Collected]]</f>
        <v>91398.118099999992</v>
      </c>
      <c r="E80" s="166">
        <f>[2]!Table3[[#This Row],[CLM $ Collected ]]/'[2]1.) CLM Reference'!$B$4</f>
        <v>9.0858228169780637E-4</v>
      </c>
      <c r="F80" s="167">
        <f>Table325[[#This Row],[Residential Incentive Disbursements]]+Table325[[#This Row],[C&amp;I Incentive Disbursements]]</f>
        <v>0</v>
      </c>
      <c r="G80" s="166">
        <f>[2]!Table3[[#This Row],[Incentive Disbursements]]/'[2]1.) CLM Reference'!$B$5</f>
        <v>1.8171728980768983E-4</v>
      </c>
      <c r="H80" s="166" t="str">
        <f t="shared" si="1"/>
        <v>NO</v>
      </c>
      <c r="I80" s="168">
        <v>2789.9992999999999</v>
      </c>
      <c r="J80" s="169">
        <f>[2]!Table3[[#This Row],[CLM $ Collected ]]/'[2]1.) CLM Reference'!$B$4</f>
        <v>9.0858228169780637E-4</v>
      </c>
      <c r="K80" s="170">
        <v>0</v>
      </c>
      <c r="L80" s="169">
        <f>[2]!Table3[[#This Row],[Incentive Disbursements]]/'[2]1.) CLM Reference'!$B$5</f>
        <v>1.8171728980768983E-4</v>
      </c>
      <c r="M80" s="168">
        <v>88608.118799999997</v>
      </c>
      <c r="N80" s="192">
        <f>[2]!Table3[[#This Row],[CLM $ Collected ]]/'[2]1.) CLM Reference'!$B$4</f>
        <v>9.0858228169780637E-4</v>
      </c>
      <c r="O80" s="170">
        <v>0</v>
      </c>
      <c r="P80" s="172">
        <f>[2]!Table3[[#This Row],[Incentive Disbursements]]/'[2]1.) CLM Reference'!$B$5</f>
        <v>1.8171728980768983E-4</v>
      </c>
    </row>
    <row r="81" spans="1:16" ht="15.75" thickBot="1" x14ac:dyDescent="0.3">
      <c r="A81" s="163" t="s">
        <v>2049</v>
      </c>
      <c r="B81" s="16" t="s">
        <v>1976</v>
      </c>
      <c r="C81" s="164" t="s">
        <v>1774</v>
      </c>
      <c r="D81" s="165">
        <f>Table325[[#This Row],[Residential CLM $ Collected]]+Table325[[#This Row],[C&amp;I CLM $ Collected]]</f>
        <v>82588.587100000004</v>
      </c>
      <c r="E81" s="166">
        <f>[2]!Table3[[#This Row],[CLM $ Collected ]]/'[2]1.) CLM Reference'!$B$4</f>
        <v>1.2808665063232084E-6</v>
      </c>
      <c r="F81" s="167">
        <f>Table325[[#This Row],[Residential Incentive Disbursements]]+Table325[[#This Row],[C&amp;I Incentive Disbursements]]</f>
        <v>56839</v>
      </c>
      <c r="G81" s="166">
        <f>[2]!Table3[[#This Row],[Incentive Disbursements]]/'[2]1.) CLM Reference'!$B$5</f>
        <v>0</v>
      </c>
      <c r="H81" s="166" t="str">
        <f t="shared" si="1"/>
        <v>N/A</v>
      </c>
      <c r="I81" s="168">
        <v>0</v>
      </c>
      <c r="J81" s="169">
        <f>[2]!Table3[[#This Row],[CLM $ Collected ]]/'[2]1.) CLM Reference'!$B$4</f>
        <v>1.2808665063232084E-6</v>
      </c>
      <c r="K81" s="170">
        <v>0</v>
      </c>
      <c r="L81" s="169">
        <f>[2]!Table3[[#This Row],[Incentive Disbursements]]/'[2]1.) CLM Reference'!$B$5</f>
        <v>0</v>
      </c>
      <c r="M81" s="168">
        <v>82588.587100000004</v>
      </c>
      <c r="N81" s="192">
        <f>[2]!Table3[[#This Row],[CLM $ Collected ]]/'[2]1.) CLM Reference'!$B$4</f>
        <v>1.2808665063232084E-6</v>
      </c>
      <c r="O81" s="170">
        <v>56839</v>
      </c>
      <c r="P81" s="172">
        <f>[2]!Table3[[#This Row],[Incentive Disbursements]]/'[2]1.) CLM Reference'!$B$5</f>
        <v>0</v>
      </c>
    </row>
    <row r="82" spans="1:16" ht="15.75" thickBot="1" x14ac:dyDescent="0.3">
      <c r="A82" s="163" t="s">
        <v>2050</v>
      </c>
      <c r="B82" s="16" t="s">
        <v>1976</v>
      </c>
      <c r="C82" s="164" t="s">
        <v>1774</v>
      </c>
      <c r="D82" s="165">
        <f>Table325[[#This Row],[Residential CLM $ Collected]]+Table325[[#This Row],[C&amp;I CLM $ Collected]]</f>
        <v>262382.63909999997</v>
      </c>
      <c r="E82" s="166">
        <f>[2]!Table3[[#This Row],[CLM $ Collected ]]/'[2]1.) CLM Reference'!$B$4</f>
        <v>0</v>
      </c>
      <c r="F82" s="167">
        <f>Table325[[#This Row],[Residential Incentive Disbursements]]+Table325[[#This Row],[C&amp;I Incentive Disbursements]]</f>
        <v>146069</v>
      </c>
      <c r="G82" s="166">
        <f>[2]!Table3[[#This Row],[Incentive Disbursements]]/'[2]1.) CLM Reference'!$B$5</f>
        <v>1.4157887644746646E-3</v>
      </c>
      <c r="H82" s="166" t="str">
        <f t="shared" si="1"/>
        <v>N/A</v>
      </c>
      <c r="I82" s="168">
        <v>0</v>
      </c>
      <c r="J82" s="169">
        <f>[2]!Table3[[#This Row],[CLM $ Collected ]]/'[2]1.) CLM Reference'!$B$4</f>
        <v>0</v>
      </c>
      <c r="K82" s="170">
        <v>0</v>
      </c>
      <c r="L82" s="169">
        <f>[2]!Table3[[#This Row],[Incentive Disbursements]]/'[2]1.) CLM Reference'!$B$5</f>
        <v>1.4157887644746646E-3</v>
      </c>
      <c r="M82" s="168">
        <v>262382.63909999997</v>
      </c>
      <c r="N82" s="192">
        <f>[2]!Table3[[#This Row],[CLM $ Collected ]]/'[2]1.) CLM Reference'!$B$4</f>
        <v>0</v>
      </c>
      <c r="O82" s="170">
        <v>146069</v>
      </c>
      <c r="P82" s="172">
        <f>[2]!Table3[[#This Row],[Incentive Disbursements]]/'[2]1.) CLM Reference'!$B$5</f>
        <v>1.4157887644746646E-3</v>
      </c>
    </row>
    <row r="83" spans="1:16" ht="15.75" thickBot="1" x14ac:dyDescent="0.3">
      <c r="A83" s="163" t="s">
        <v>2052</v>
      </c>
      <c r="B83" s="16" t="s">
        <v>1976</v>
      </c>
      <c r="C83" s="164" t="s">
        <v>1774</v>
      </c>
      <c r="D83" s="165">
        <f>Table325[[#This Row],[Residential CLM $ Collected]]+Table325[[#This Row],[C&amp;I CLM $ Collected]]</f>
        <v>21139.378799999999</v>
      </c>
      <c r="E83" s="166">
        <f>[2]!Table3[[#This Row],[CLM $ Collected ]]/'[2]1.) CLM Reference'!$B$4</f>
        <v>2.5043168811496328E-3</v>
      </c>
      <c r="F83" s="167">
        <f>Table325[[#This Row],[Residential Incentive Disbursements]]+Table325[[#This Row],[C&amp;I Incentive Disbursements]]</f>
        <v>0</v>
      </c>
      <c r="G83" s="166">
        <f>[2]!Table3[[#This Row],[Incentive Disbursements]]/'[2]1.) CLM Reference'!$B$5</f>
        <v>0</v>
      </c>
      <c r="H83" s="166" t="str">
        <f t="shared" si="1"/>
        <v>NO</v>
      </c>
      <c r="I83" s="168">
        <v>0</v>
      </c>
      <c r="J83" s="169">
        <f>[2]!Table3[[#This Row],[CLM $ Collected ]]/'[2]1.) CLM Reference'!$B$4</f>
        <v>2.5043168811496328E-3</v>
      </c>
      <c r="K83" s="170">
        <v>0</v>
      </c>
      <c r="L83" s="169">
        <f>[2]!Table3[[#This Row],[Incentive Disbursements]]/'[2]1.) CLM Reference'!$B$5</f>
        <v>0</v>
      </c>
      <c r="M83" s="168">
        <v>21139.378799999999</v>
      </c>
      <c r="N83" s="192">
        <f>[2]!Table3[[#This Row],[CLM $ Collected ]]/'[2]1.) CLM Reference'!$B$4</f>
        <v>2.5043168811496328E-3</v>
      </c>
      <c r="O83" s="170">
        <v>0</v>
      </c>
      <c r="P83" s="172">
        <f>[2]!Table3[[#This Row],[Incentive Disbursements]]/'[2]1.) CLM Reference'!$B$5</f>
        <v>0</v>
      </c>
    </row>
    <row r="84" spans="1:16" ht="15.75" thickBot="1" x14ac:dyDescent="0.3">
      <c r="A84" s="163" t="s">
        <v>2053</v>
      </c>
      <c r="B84" s="16" t="s">
        <v>1976</v>
      </c>
      <c r="C84" s="164" t="s">
        <v>1774</v>
      </c>
      <c r="D84" s="165">
        <f>Table325[[#This Row],[Residential CLM $ Collected]]+Table325[[#This Row],[C&amp;I CLM $ Collected]]</f>
        <v>46069.947800000002</v>
      </c>
      <c r="E84" s="166">
        <f>[2]!Table3[[#This Row],[CLM $ Collected ]]/'[2]1.) CLM Reference'!$B$4</f>
        <v>0</v>
      </c>
      <c r="F84" s="167">
        <f>Table325[[#This Row],[Residential Incentive Disbursements]]+Table325[[#This Row],[C&amp;I Incentive Disbursements]]</f>
        <v>0</v>
      </c>
      <c r="G84" s="166">
        <f>[2]!Table3[[#This Row],[Incentive Disbursements]]/'[2]1.) CLM Reference'!$B$5</f>
        <v>3.339959536915257E-3</v>
      </c>
      <c r="H84" s="166" t="str">
        <f t="shared" si="1"/>
        <v>N/A</v>
      </c>
      <c r="I84" s="168">
        <v>1844.7194999999999</v>
      </c>
      <c r="J84" s="169">
        <f>[2]!Table3[[#This Row],[CLM $ Collected ]]/'[2]1.) CLM Reference'!$B$4</f>
        <v>0</v>
      </c>
      <c r="K84" s="170">
        <v>0</v>
      </c>
      <c r="L84" s="169">
        <f>[2]!Table3[[#This Row],[Incentive Disbursements]]/'[2]1.) CLM Reference'!$B$5</f>
        <v>3.339959536915257E-3</v>
      </c>
      <c r="M84" s="168">
        <v>44225.228300000002</v>
      </c>
      <c r="N84" s="192">
        <f>[2]!Table3[[#This Row],[CLM $ Collected ]]/'[2]1.) CLM Reference'!$B$4</f>
        <v>0</v>
      </c>
      <c r="O84" s="170">
        <v>0</v>
      </c>
      <c r="P84" s="172">
        <f>[2]!Table3[[#This Row],[Incentive Disbursements]]/'[2]1.) CLM Reference'!$B$5</f>
        <v>3.339959536915257E-3</v>
      </c>
    </row>
    <row r="85" spans="1:16" ht="15.75" thickBot="1" x14ac:dyDescent="0.3">
      <c r="A85" s="163" t="s">
        <v>2056</v>
      </c>
      <c r="B85" s="16" t="s">
        <v>1971</v>
      </c>
      <c r="C85" s="164" t="s">
        <v>1774</v>
      </c>
      <c r="D85" s="165">
        <f>Table325[[#This Row],[Residential CLM $ Collected]]+Table325[[#This Row],[C&amp;I CLM $ Collected]]</f>
        <v>31652.1731</v>
      </c>
      <c r="E85" s="166">
        <f>[2]!Table3[[#This Row],[CLM $ Collected ]]/'[2]1.) CLM Reference'!$B$4</f>
        <v>2.7463588510373963E-3</v>
      </c>
      <c r="F85" s="167">
        <f>Table325[[#This Row],[Residential Incentive Disbursements]]+Table325[[#This Row],[C&amp;I Incentive Disbursements]]</f>
        <v>60</v>
      </c>
      <c r="G85" s="166">
        <f>[2]!Table3[[#This Row],[Incentive Disbursements]]/'[2]1.) CLM Reference'!$B$5</f>
        <v>0</v>
      </c>
      <c r="H85" s="166" t="str">
        <f t="shared" si="1"/>
        <v>NO</v>
      </c>
      <c r="I85" s="168">
        <v>0</v>
      </c>
      <c r="J85" s="169">
        <f>[2]!Table3[[#This Row],[CLM $ Collected ]]/'[2]1.) CLM Reference'!$B$4</f>
        <v>2.7463588510373963E-3</v>
      </c>
      <c r="K85" s="170">
        <v>0</v>
      </c>
      <c r="L85" s="169">
        <f>[2]!Table3[[#This Row],[Incentive Disbursements]]/'[2]1.) CLM Reference'!$B$5</f>
        <v>0</v>
      </c>
      <c r="M85" s="168">
        <v>31652.1731</v>
      </c>
      <c r="N85" s="192">
        <f>[2]!Table3[[#This Row],[CLM $ Collected ]]/'[2]1.) CLM Reference'!$B$4</f>
        <v>2.7463588510373963E-3</v>
      </c>
      <c r="O85" s="170">
        <v>60</v>
      </c>
      <c r="P85" s="172">
        <f>[2]!Table3[[#This Row],[Incentive Disbursements]]/'[2]1.) CLM Reference'!$B$5</f>
        <v>0</v>
      </c>
    </row>
    <row r="86" spans="1:16" ht="15.75" thickBot="1" x14ac:dyDescent="0.3">
      <c r="A86" s="163" t="s">
        <v>2057</v>
      </c>
      <c r="B86" s="16" t="s">
        <v>1971</v>
      </c>
      <c r="C86" s="164" t="s">
        <v>1774</v>
      </c>
      <c r="D86" s="165">
        <f>Table325[[#This Row],[Residential CLM $ Collected]]+Table325[[#This Row],[C&amp;I CLM $ Collected]]</f>
        <v>1963.6956</v>
      </c>
      <c r="E86" s="166">
        <f>[2]!Table3[[#This Row],[CLM $ Collected ]]/'[2]1.) CLM Reference'!$B$4</f>
        <v>0</v>
      </c>
      <c r="F86" s="167">
        <f>Table325[[#This Row],[Residential Incentive Disbursements]]+Table325[[#This Row],[C&amp;I Incentive Disbursements]]</f>
        <v>0</v>
      </c>
      <c r="G86" s="166">
        <f>[2]!Table3[[#This Row],[Incentive Disbursements]]/'[2]1.) CLM Reference'!$B$5</f>
        <v>4.9421022232896711E-4</v>
      </c>
      <c r="H86" s="166" t="str">
        <f t="shared" si="1"/>
        <v>N/A</v>
      </c>
      <c r="I86" s="168">
        <v>0</v>
      </c>
      <c r="J86" s="169">
        <f>[2]!Table3[[#This Row],[CLM $ Collected ]]/'[2]1.) CLM Reference'!$B$4</f>
        <v>0</v>
      </c>
      <c r="K86" s="170">
        <v>0</v>
      </c>
      <c r="L86" s="169">
        <f>[2]!Table3[[#This Row],[Incentive Disbursements]]/'[2]1.) CLM Reference'!$B$5</f>
        <v>4.9421022232896711E-4</v>
      </c>
      <c r="M86" s="168">
        <v>1963.6956</v>
      </c>
      <c r="N86" s="192">
        <f>[2]!Table3[[#This Row],[CLM $ Collected ]]/'[2]1.) CLM Reference'!$B$4</f>
        <v>0</v>
      </c>
      <c r="O86" s="170">
        <v>0</v>
      </c>
      <c r="P86" s="172">
        <f>[2]!Table3[[#This Row],[Incentive Disbursements]]/'[2]1.) CLM Reference'!$B$5</f>
        <v>4.9421022232896711E-4</v>
      </c>
    </row>
    <row r="87" spans="1:16" ht="15.75" thickBot="1" x14ac:dyDescent="0.3">
      <c r="A87" s="163" t="s">
        <v>2058</v>
      </c>
      <c r="B87" s="16" t="s">
        <v>2051</v>
      </c>
      <c r="C87" s="164" t="s">
        <v>1774</v>
      </c>
      <c r="D87" s="165">
        <f>Table325[[#This Row],[Residential CLM $ Collected]]+Table325[[#This Row],[C&amp;I CLM $ Collected]]</f>
        <v>48465.287400000001</v>
      </c>
      <c r="E87" s="166">
        <f>[2]!Table3[[#This Row],[CLM $ Collected ]]/'[2]1.) CLM Reference'!$B$4</f>
        <v>1.6791280809874381E-3</v>
      </c>
      <c r="F87" s="167">
        <f>Table325[[#This Row],[Residential Incentive Disbursements]]+Table325[[#This Row],[C&amp;I Incentive Disbursements]]</f>
        <v>9127</v>
      </c>
      <c r="G87" s="166">
        <f>[2]!Table3[[#This Row],[Incentive Disbursements]]/'[2]1.) CLM Reference'!$B$5</f>
        <v>0</v>
      </c>
      <c r="H87" s="166" t="str">
        <f t="shared" si="1"/>
        <v>NO</v>
      </c>
      <c r="I87" s="168">
        <v>0</v>
      </c>
      <c r="J87" s="169">
        <f>[2]!Table3[[#This Row],[CLM $ Collected ]]/'[2]1.) CLM Reference'!$B$4</f>
        <v>1.6791280809874381E-3</v>
      </c>
      <c r="K87" s="170">
        <v>0</v>
      </c>
      <c r="L87" s="169">
        <f>[2]!Table3[[#This Row],[Incentive Disbursements]]/'[2]1.) CLM Reference'!$B$5</f>
        <v>0</v>
      </c>
      <c r="M87" s="168">
        <v>48465.287400000001</v>
      </c>
      <c r="N87" s="192">
        <f>[2]!Table3[[#This Row],[CLM $ Collected ]]/'[2]1.) CLM Reference'!$B$4</f>
        <v>1.6791280809874381E-3</v>
      </c>
      <c r="O87" s="170">
        <v>9127</v>
      </c>
      <c r="P87" s="172">
        <f>[2]!Table3[[#This Row],[Incentive Disbursements]]/'[2]1.) CLM Reference'!$B$5</f>
        <v>0</v>
      </c>
    </row>
    <row r="88" spans="1:16" ht="15.75" thickBot="1" x14ac:dyDescent="0.3">
      <c r="A88" s="163" t="s">
        <v>2059</v>
      </c>
      <c r="B88" s="16" t="s">
        <v>2051</v>
      </c>
      <c r="C88" s="164" t="s">
        <v>1774</v>
      </c>
      <c r="D88" s="165">
        <f>Table325[[#This Row],[Residential CLM $ Collected]]+Table325[[#This Row],[C&amp;I CLM $ Collected]]</f>
        <v>11511.554400000001</v>
      </c>
      <c r="E88" s="166">
        <f>[2]!Table3[[#This Row],[CLM $ Collected ]]/'[2]1.) CLM Reference'!$B$4</f>
        <v>0</v>
      </c>
      <c r="F88" s="167">
        <f>Table325[[#This Row],[Residential Incentive Disbursements]]+Table325[[#This Row],[C&amp;I Incentive Disbursements]]</f>
        <v>502700</v>
      </c>
      <c r="G88" s="166">
        <f>[2]!Table3[[#This Row],[Incentive Disbursements]]/'[2]1.) CLM Reference'!$B$5</f>
        <v>1.2876445146338617E-4</v>
      </c>
      <c r="H88" s="166" t="str">
        <f t="shared" si="1"/>
        <v>N/A</v>
      </c>
      <c r="I88" s="168">
        <v>0</v>
      </c>
      <c r="J88" s="169">
        <f>[2]!Table3[[#This Row],[CLM $ Collected ]]/'[2]1.) CLM Reference'!$B$4</f>
        <v>0</v>
      </c>
      <c r="K88" s="170">
        <v>0</v>
      </c>
      <c r="L88" s="169">
        <f>[2]!Table3[[#This Row],[Incentive Disbursements]]/'[2]1.) CLM Reference'!$B$5</f>
        <v>1.2876445146338617E-4</v>
      </c>
      <c r="M88" s="168">
        <v>11511.554400000001</v>
      </c>
      <c r="N88" s="192">
        <f>[2]!Table3[[#This Row],[CLM $ Collected ]]/'[2]1.) CLM Reference'!$B$4</f>
        <v>0</v>
      </c>
      <c r="O88" s="170">
        <v>502700</v>
      </c>
      <c r="P88" s="172">
        <f>[2]!Table3[[#This Row],[Incentive Disbursements]]/'[2]1.) CLM Reference'!$B$5</f>
        <v>1.2876445146338617E-4</v>
      </c>
    </row>
    <row r="89" spans="1:16" ht="15.75" thickBot="1" x14ac:dyDescent="0.3">
      <c r="A89" s="163" t="s">
        <v>2060</v>
      </c>
      <c r="B89" s="16" t="s">
        <v>2051</v>
      </c>
      <c r="C89" s="164" t="s">
        <v>1774</v>
      </c>
      <c r="D89" s="165">
        <f>Table325[[#This Row],[Residential CLM $ Collected]]+Table325[[#This Row],[C&amp;I CLM $ Collected]]</f>
        <v>476788.71539999999</v>
      </c>
      <c r="E89" s="166">
        <f>[2]!Table3[[#This Row],[CLM $ Collected ]]/'[2]1.) CLM Reference'!$B$4</f>
        <v>1.0758732444682317E-3</v>
      </c>
      <c r="F89" s="167">
        <f>Table325[[#This Row],[Residential Incentive Disbursements]]+Table325[[#This Row],[C&amp;I Incentive Disbursements]]</f>
        <v>192127</v>
      </c>
      <c r="G89" s="166">
        <f>[2]!Table3[[#This Row],[Incentive Disbursements]]/'[2]1.) CLM Reference'!$B$5</f>
        <v>0</v>
      </c>
      <c r="H89" s="166" t="str">
        <f t="shared" si="1"/>
        <v>NO</v>
      </c>
      <c r="I89" s="168">
        <v>6043.2620999999999</v>
      </c>
      <c r="J89" s="169">
        <f>[2]!Table3[[#This Row],[CLM $ Collected ]]/'[2]1.) CLM Reference'!$B$4</f>
        <v>1.0758732444682317E-3</v>
      </c>
      <c r="K89" s="170">
        <v>0</v>
      </c>
      <c r="L89" s="169">
        <f>[2]!Table3[[#This Row],[Incentive Disbursements]]/'[2]1.) CLM Reference'!$B$5</f>
        <v>0</v>
      </c>
      <c r="M89" s="168">
        <v>470745.45329999999</v>
      </c>
      <c r="N89" s="192">
        <f>[2]!Table3[[#This Row],[CLM $ Collected ]]/'[2]1.) CLM Reference'!$B$4</f>
        <v>1.0758732444682317E-3</v>
      </c>
      <c r="O89" s="170">
        <v>192127</v>
      </c>
      <c r="P89" s="172">
        <f>[2]!Table3[[#This Row],[Incentive Disbursements]]/'[2]1.) CLM Reference'!$B$5</f>
        <v>0</v>
      </c>
    </row>
    <row r="90" spans="1:16" ht="15.75" thickBot="1" x14ac:dyDescent="0.3">
      <c r="A90" s="163" t="s">
        <v>2061</v>
      </c>
      <c r="B90" s="16" t="s">
        <v>2051</v>
      </c>
      <c r="C90" s="164" t="s">
        <v>1774</v>
      </c>
      <c r="D90" s="165">
        <f>Table325[[#This Row],[Residential CLM $ Collected]]+Table325[[#This Row],[C&amp;I CLM $ Collected]]</f>
        <v>61755.966899999999</v>
      </c>
      <c r="E90" s="166">
        <f>[2]!Table3[[#This Row],[CLM $ Collected ]]/'[2]1.) CLM Reference'!$B$4</f>
        <v>0</v>
      </c>
      <c r="F90" s="167">
        <f>Table325[[#This Row],[Residential Incentive Disbursements]]+Table325[[#This Row],[C&amp;I Incentive Disbursements]]</f>
        <v>0</v>
      </c>
      <c r="G90" s="166">
        <f>[2]!Table3[[#This Row],[Incentive Disbursements]]/'[2]1.) CLM Reference'!$B$5</f>
        <v>1.8085739989967984E-3</v>
      </c>
      <c r="H90" s="166" t="str">
        <f t="shared" si="1"/>
        <v>N/A</v>
      </c>
      <c r="I90" s="168">
        <v>0</v>
      </c>
      <c r="J90" s="169">
        <f>[2]!Table3[[#This Row],[CLM $ Collected ]]/'[2]1.) CLM Reference'!$B$4</f>
        <v>0</v>
      </c>
      <c r="K90" s="170">
        <v>0</v>
      </c>
      <c r="L90" s="169">
        <f>[2]!Table3[[#This Row],[Incentive Disbursements]]/'[2]1.) CLM Reference'!$B$5</f>
        <v>1.8085739989967984E-3</v>
      </c>
      <c r="M90" s="168">
        <v>61755.966899999999</v>
      </c>
      <c r="N90" s="192">
        <f>[2]!Table3[[#This Row],[CLM $ Collected ]]/'[2]1.) CLM Reference'!$B$4</f>
        <v>0</v>
      </c>
      <c r="O90" s="170">
        <v>0</v>
      </c>
      <c r="P90" s="172">
        <f>[2]!Table3[[#This Row],[Incentive Disbursements]]/'[2]1.) CLM Reference'!$B$5</f>
        <v>1.8085739989967984E-3</v>
      </c>
    </row>
    <row r="91" spans="1:16" ht="15.75" thickBot="1" x14ac:dyDescent="0.3">
      <c r="A91" s="163" t="s">
        <v>2062</v>
      </c>
      <c r="B91" s="16" t="s">
        <v>2051</v>
      </c>
      <c r="C91" s="164" t="s">
        <v>1774</v>
      </c>
      <c r="D91" s="165">
        <f>Table325[[#This Row],[Residential CLM $ Collected]]+Table325[[#This Row],[C&amp;I CLM $ Collected]]</f>
        <v>392782.05839999998</v>
      </c>
      <c r="E91" s="166">
        <f>[2]!Table3[[#This Row],[CLM $ Collected ]]/'[2]1.) CLM Reference'!$B$4</f>
        <v>3.0074024965082219E-3</v>
      </c>
      <c r="F91" s="167">
        <f>Table325[[#This Row],[Residential Incentive Disbursements]]+Table325[[#This Row],[C&amp;I Incentive Disbursements]]</f>
        <v>90344</v>
      </c>
      <c r="G91" s="166">
        <f>[2]!Table3[[#This Row],[Incentive Disbursements]]/'[2]1.) CLM Reference'!$B$5</f>
        <v>0</v>
      </c>
      <c r="H91" s="166" t="str">
        <f t="shared" si="1"/>
        <v>NO</v>
      </c>
      <c r="I91" s="168">
        <v>0</v>
      </c>
      <c r="J91" s="169">
        <f>[2]!Table3[[#This Row],[CLM $ Collected ]]/'[2]1.) CLM Reference'!$B$4</f>
        <v>3.0074024965082219E-3</v>
      </c>
      <c r="K91" s="170">
        <v>0</v>
      </c>
      <c r="L91" s="169">
        <f>[2]!Table3[[#This Row],[Incentive Disbursements]]/'[2]1.) CLM Reference'!$B$5</f>
        <v>0</v>
      </c>
      <c r="M91" s="168">
        <v>392782.05839999998</v>
      </c>
      <c r="N91" s="192">
        <f>[2]!Table3[[#This Row],[CLM $ Collected ]]/'[2]1.) CLM Reference'!$B$4</f>
        <v>3.0074024965082219E-3</v>
      </c>
      <c r="O91" s="170">
        <v>90344</v>
      </c>
      <c r="P91" s="172">
        <f>[2]!Table3[[#This Row],[Incentive Disbursements]]/'[2]1.) CLM Reference'!$B$5</f>
        <v>0</v>
      </c>
    </row>
    <row r="92" spans="1:16" ht="15.75" thickBot="1" x14ac:dyDescent="0.3">
      <c r="A92" s="163" t="s">
        <v>2064</v>
      </c>
      <c r="B92" s="16" t="s">
        <v>2051</v>
      </c>
      <c r="C92" s="164" t="s">
        <v>1774</v>
      </c>
      <c r="D92" s="165">
        <f>Table325[[#This Row],[Residential CLM $ Collected]]+Table325[[#This Row],[C&amp;I CLM $ Collected]]</f>
        <v>11423.925499999999</v>
      </c>
      <c r="E92" s="166">
        <f>[2]!Table3[[#This Row],[CLM $ Collected ]]/'[2]1.) CLM Reference'!$B$4</f>
        <v>3.400959331727422E-8</v>
      </c>
      <c r="F92" s="167">
        <f>Table325[[#This Row],[Residential Incentive Disbursements]]+Table325[[#This Row],[C&amp;I Incentive Disbursements]]</f>
        <v>0</v>
      </c>
      <c r="G92" s="166">
        <f>[2]!Table3[[#This Row],[Incentive Disbursements]]/'[2]1.) CLM Reference'!$B$5</f>
        <v>0</v>
      </c>
      <c r="H92" s="166" t="str">
        <f t="shared" si="1"/>
        <v>N/A</v>
      </c>
      <c r="I92" s="168">
        <v>0</v>
      </c>
      <c r="J92" s="169">
        <f>[2]!Table3[[#This Row],[CLM $ Collected ]]/'[2]1.) CLM Reference'!$B$4</f>
        <v>3.400959331727422E-8</v>
      </c>
      <c r="K92" s="170">
        <v>0</v>
      </c>
      <c r="L92" s="169">
        <f>[2]!Table3[[#This Row],[Incentive Disbursements]]/'[2]1.) CLM Reference'!$B$5</f>
        <v>0</v>
      </c>
      <c r="M92" s="168">
        <v>11423.925499999999</v>
      </c>
      <c r="N92" s="192">
        <f>[2]!Table3[[#This Row],[CLM $ Collected ]]/'[2]1.) CLM Reference'!$B$4</f>
        <v>3.400959331727422E-8</v>
      </c>
      <c r="O92" s="170">
        <v>0</v>
      </c>
      <c r="P92" s="172">
        <f>[2]!Table3[[#This Row],[Incentive Disbursements]]/'[2]1.) CLM Reference'!$B$5</f>
        <v>0</v>
      </c>
    </row>
    <row r="93" spans="1:16" ht="15.75" thickBot="1" x14ac:dyDescent="0.3">
      <c r="A93" s="163" t="s">
        <v>2065</v>
      </c>
      <c r="B93" s="16" t="s">
        <v>2051</v>
      </c>
      <c r="C93" s="164" t="s">
        <v>1774</v>
      </c>
      <c r="D93" s="165">
        <f>Table325[[#This Row],[Residential CLM $ Collected]]+Table325[[#This Row],[C&amp;I CLM $ Collected]]</f>
        <v>19630.0101</v>
      </c>
      <c r="E93" s="166">
        <f>[2]!Table3[[#This Row],[CLM $ Collected ]]/'[2]1.) CLM Reference'!$B$4</f>
        <v>0</v>
      </c>
      <c r="F93" s="167">
        <f>Table325[[#This Row],[Residential Incentive Disbursements]]+Table325[[#This Row],[C&amp;I Incentive Disbursements]]</f>
        <v>139005</v>
      </c>
      <c r="G93" s="166">
        <f>[2]!Table3[[#This Row],[Incentive Disbursements]]/'[2]1.) CLM Reference'!$B$5</f>
        <v>3.0857054414044677E-4</v>
      </c>
      <c r="H93" s="166" t="str">
        <f t="shared" si="1"/>
        <v>N/A</v>
      </c>
      <c r="I93" s="168">
        <v>0</v>
      </c>
      <c r="J93" s="169">
        <f>[2]!Table3[[#This Row],[CLM $ Collected ]]/'[2]1.) CLM Reference'!$B$4</f>
        <v>0</v>
      </c>
      <c r="K93" s="170">
        <v>0</v>
      </c>
      <c r="L93" s="169">
        <f>[2]!Table3[[#This Row],[Incentive Disbursements]]/'[2]1.) CLM Reference'!$B$5</f>
        <v>3.0857054414044677E-4</v>
      </c>
      <c r="M93" s="168">
        <v>19630.0101</v>
      </c>
      <c r="N93" s="192">
        <f>[2]!Table3[[#This Row],[CLM $ Collected ]]/'[2]1.) CLM Reference'!$B$4</f>
        <v>0</v>
      </c>
      <c r="O93" s="170">
        <v>139005</v>
      </c>
      <c r="P93" s="172">
        <f>[2]!Table3[[#This Row],[Incentive Disbursements]]/'[2]1.) CLM Reference'!$B$5</f>
        <v>3.0857054414044677E-4</v>
      </c>
    </row>
    <row r="94" spans="1:16" ht="15.75" thickBot="1" x14ac:dyDescent="0.3">
      <c r="A94" s="163" t="s">
        <v>2067</v>
      </c>
      <c r="B94" s="16" t="s">
        <v>1974</v>
      </c>
      <c r="C94" s="164" t="s">
        <v>1774</v>
      </c>
      <c r="D94" s="165">
        <f>Table325[[#This Row],[Residential CLM $ Collected]]+Table325[[#This Row],[C&amp;I CLM $ Collected]]</f>
        <v>153837.17310000001</v>
      </c>
      <c r="E94" s="166">
        <f>[2]!Table3[[#This Row],[CLM $ Collected ]]/'[2]1.) CLM Reference'!$B$4</f>
        <v>1.5163127456467578E-3</v>
      </c>
      <c r="F94" s="167">
        <f>Table325[[#This Row],[Residential Incentive Disbursements]]+Table325[[#This Row],[C&amp;I Incentive Disbursements]]</f>
        <v>39199</v>
      </c>
      <c r="G94" s="166">
        <f>[2]!Table3[[#This Row],[Incentive Disbursements]]/'[2]1.) CLM Reference'!$B$5</f>
        <v>0</v>
      </c>
      <c r="H94" s="166" t="str">
        <f t="shared" si="1"/>
        <v>NO</v>
      </c>
      <c r="I94" s="168">
        <v>0</v>
      </c>
      <c r="J94" s="169">
        <f>[2]!Table3[[#This Row],[CLM $ Collected ]]/'[2]1.) CLM Reference'!$B$4</f>
        <v>1.5163127456467578E-3</v>
      </c>
      <c r="K94" s="170">
        <v>0</v>
      </c>
      <c r="L94" s="169">
        <f>[2]!Table3[[#This Row],[Incentive Disbursements]]/'[2]1.) CLM Reference'!$B$5</f>
        <v>0</v>
      </c>
      <c r="M94" s="168">
        <v>153837.17310000001</v>
      </c>
      <c r="N94" s="192">
        <f>[2]!Table3[[#This Row],[CLM $ Collected ]]/'[2]1.) CLM Reference'!$B$4</f>
        <v>1.5163127456467578E-3</v>
      </c>
      <c r="O94" s="170">
        <v>39199</v>
      </c>
      <c r="P94" s="172">
        <f>[2]!Table3[[#This Row],[Incentive Disbursements]]/'[2]1.) CLM Reference'!$B$5</f>
        <v>0</v>
      </c>
    </row>
    <row r="95" spans="1:16" ht="15.75" thickBot="1" x14ac:dyDescent="0.3">
      <c r="A95" s="163" t="s">
        <v>2068</v>
      </c>
      <c r="B95" s="16" t="s">
        <v>2070</v>
      </c>
      <c r="C95" s="164" t="s">
        <v>1774</v>
      </c>
      <c r="D95" s="165">
        <f>Table325[[#This Row],[Residential CLM $ Collected]]+Table325[[#This Row],[C&amp;I CLM $ Collected]]</f>
        <v>31654.256600000001</v>
      </c>
      <c r="E95" s="166">
        <f>[2]!Table3[[#This Row],[CLM $ Collected ]]/'[2]1.) CLM Reference'!$B$4</f>
        <v>0</v>
      </c>
      <c r="F95" s="167">
        <f>Table325[[#This Row],[Residential Incentive Disbursements]]+Table325[[#This Row],[C&amp;I Incentive Disbursements]]</f>
        <v>10957</v>
      </c>
      <c r="G95" s="166">
        <f>[2]!Table3[[#This Row],[Incentive Disbursements]]/'[2]1.) CLM Reference'!$B$5</f>
        <v>6.6231140810703174E-3</v>
      </c>
      <c r="H95" s="166" t="str">
        <f t="shared" si="1"/>
        <v>N/A</v>
      </c>
      <c r="I95" s="168">
        <v>0</v>
      </c>
      <c r="J95" s="169">
        <f>[2]!Table3[[#This Row],[CLM $ Collected ]]/'[2]1.) CLM Reference'!$B$4</f>
        <v>0</v>
      </c>
      <c r="K95" s="170">
        <v>0</v>
      </c>
      <c r="L95" s="169">
        <f>[2]!Table3[[#This Row],[Incentive Disbursements]]/'[2]1.) CLM Reference'!$B$5</f>
        <v>6.6231140810703174E-3</v>
      </c>
      <c r="M95" s="168">
        <v>31654.256600000001</v>
      </c>
      <c r="N95" s="192">
        <f>[2]!Table3[[#This Row],[CLM $ Collected ]]/'[2]1.) CLM Reference'!$B$4</f>
        <v>0</v>
      </c>
      <c r="O95" s="170">
        <v>10957</v>
      </c>
      <c r="P95" s="172">
        <f>[2]!Table3[[#This Row],[Incentive Disbursements]]/'[2]1.) CLM Reference'!$B$5</f>
        <v>6.6231140810703174E-3</v>
      </c>
    </row>
    <row r="96" spans="1:16" ht="15.75" thickBot="1" x14ac:dyDescent="0.3">
      <c r="A96" s="163" t="s">
        <v>2072</v>
      </c>
      <c r="B96" s="16" t="s">
        <v>2070</v>
      </c>
      <c r="C96" s="164" t="s">
        <v>1774</v>
      </c>
      <c r="D96" s="165">
        <f>Table325[[#This Row],[Residential CLM $ Collected]]+Table325[[#This Row],[C&amp;I CLM $ Collected]]</f>
        <v>118643.1523</v>
      </c>
      <c r="E96" s="166">
        <f>[2]!Table3[[#This Row],[CLM $ Collected ]]/'[2]1.) CLM Reference'!$B$4</f>
        <v>1.7587086565370525E-3</v>
      </c>
      <c r="F96" s="167">
        <f>Table325[[#This Row],[Residential Incentive Disbursements]]+Table325[[#This Row],[C&amp;I Incentive Disbursements]]</f>
        <v>1084</v>
      </c>
      <c r="G96" s="166">
        <f>[2]!Table3[[#This Row],[Incentive Disbursements]]/'[2]1.) CLM Reference'!$B$5</f>
        <v>0</v>
      </c>
      <c r="H96" s="166" t="str">
        <f t="shared" si="1"/>
        <v>NO</v>
      </c>
      <c r="I96" s="168">
        <v>0</v>
      </c>
      <c r="J96" s="169">
        <f>[2]!Table3[[#This Row],[CLM $ Collected ]]/'[2]1.) CLM Reference'!$B$4</f>
        <v>1.7587086565370525E-3</v>
      </c>
      <c r="K96" s="170">
        <v>0</v>
      </c>
      <c r="L96" s="169">
        <f>[2]!Table3[[#This Row],[Incentive Disbursements]]/'[2]1.) CLM Reference'!$B$5</f>
        <v>0</v>
      </c>
      <c r="M96" s="168">
        <v>118643.1523</v>
      </c>
      <c r="N96" s="192">
        <f>[2]!Table3[[#This Row],[CLM $ Collected ]]/'[2]1.) CLM Reference'!$B$4</f>
        <v>1.7587086565370525E-3</v>
      </c>
      <c r="O96" s="170">
        <v>1084</v>
      </c>
      <c r="P96" s="172">
        <f>[2]!Table3[[#This Row],[Incentive Disbursements]]/'[2]1.) CLM Reference'!$B$5</f>
        <v>0</v>
      </c>
    </row>
    <row r="97" spans="1:16" ht="15.75" thickBot="1" x14ac:dyDescent="0.3">
      <c r="A97" s="163" t="s">
        <v>2073</v>
      </c>
      <c r="B97" s="16" t="s">
        <v>2069</v>
      </c>
      <c r="C97" s="164" t="s">
        <v>1774</v>
      </c>
      <c r="D97" s="165">
        <f>Table325[[#This Row],[Residential CLM $ Collected]]+Table325[[#This Row],[C&amp;I CLM $ Collected]]</f>
        <v>30307.9912</v>
      </c>
      <c r="E97" s="166">
        <f>[2]!Table3[[#This Row],[CLM $ Collected ]]/'[2]1.) CLM Reference'!$B$4</f>
        <v>0</v>
      </c>
      <c r="F97" s="167">
        <f>Table325[[#This Row],[Residential Incentive Disbursements]]+Table325[[#This Row],[C&amp;I Incentive Disbursements]]</f>
        <v>0</v>
      </c>
      <c r="G97" s="166">
        <f>[2]!Table3[[#This Row],[Incentive Disbursements]]/'[2]1.) CLM Reference'!$B$5</f>
        <v>9.1286655447798644E-4</v>
      </c>
      <c r="H97" s="166" t="str">
        <f t="shared" si="1"/>
        <v>N/A</v>
      </c>
      <c r="I97" s="168">
        <v>0</v>
      </c>
      <c r="J97" s="169">
        <f>[2]!Table3[[#This Row],[CLM $ Collected ]]/'[2]1.) CLM Reference'!$B$4</f>
        <v>0</v>
      </c>
      <c r="K97" s="170">
        <v>0</v>
      </c>
      <c r="L97" s="169">
        <f>[2]!Table3[[#This Row],[Incentive Disbursements]]/'[2]1.) CLM Reference'!$B$5</f>
        <v>9.1286655447798644E-4</v>
      </c>
      <c r="M97" s="168">
        <v>30307.9912</v>
      </c>
      <c r="N97" s="192">
        <f>[2]!Table3[[#This Row],[CLM $ Collected ]]/'[2]1.) CLM Reference'!$B$4</f>
        <v>0</v>
      </c>
      <c r="O97" s="170">
        <v>0</v>
      </c>
      <c r="P97" s="172">
        <f>[2]!Table3[[#This Row],[Incentive Disbursements]]/'[2]1.) CLM Reference'!$B$5</f>
        <v>9.1286655447798644E-4</v>
      </c>
    </row>
    <row r="98" spans="1:16" ht="15.75" thickBot="1" x14ac:dyDescent="0.3">
      <c r="A98" s="163" t="s">
        <v>2074</v>
      </c>
      <c r="B98" s="16" t="s">
        <v>2069</v>
      </c>
      <c r="C98" s="164" t="s">
        <v>1774</v>
      </c>
      <c r="D98" s="165">
        <f>Table325[[#This Row],[Residential CLM $ Collected]]+Table325[[#This Row],[C&amp;I CLM $ Collected]]</f>
        <v>21318.6878</v>
      </c>
      <c r="E98" s="166">
        <f>[2]!Table3[[#This Row],[CLM $ Collected ]]/'[2]1.) CLM Reference'!$B$4</f>
        <v>1.5579013271794747E-3</v>
      </c>
      <c r="F98" s="167">
        <f>Table325[[#This Row],[Residential Incentive Disbursements]]+Table325[[#This Row],[C&amp;I Incentive Disbursements]]</f>
        <v>0</v>
      </c>
      <c r="G98" s="166">
        <f>[2]!Table3[[#This Row],[Incentive Disbursements]]/'[2]1.) CLM Reference'!$B$5</f>
        <v>0</v>
      </c>
      <c r="H98" s="166" t="str">
        <f t="shared" si="1"/>
        <v>NO</v>
      </c>
      <c r="I98" s="168">
        <v>0</v>
      </c>
      <c r="J98" s="169">
        <f>[2]!Table3[[#This Row],[CLM $ Collected ]]/'[2]1.) CLM Reference'!$B$4</f>
        <v>1.5579013271794747E-3</v>
      </c>
      <c r="K98" s="170">
        <v>0</v>
      </c>
      <c r="L98" s="169">
        <f>[2]!Table3[[#This Row],[Incentive Disbursements]]/'[2]1.) CLM Reference'!$B$5</f>
        <v>0</v>
      </c>
      <c r="M98" s="168">
        <v>21318.6878</v>
      </c>
      <c r="N98" s="192">
        <f>[2]!Table3[[#This Row],[CLM $ Collected ]]/'[2]1.) CLM Reference'!$B$4</f>
        <v>1.5579013271794747E-3</v>
      </c>
      <c r="O98" s="170">
        <v>0</v>
      </c>
      <c r="P98" s="172">
        <f>[2]!Table3[[#This Row],[Incentive Disbursements]]/'[2]1.) CLM Reference'!$B$5</f>
        <v>0</v>
      </c>
    </row>
    <row r="99" spans="1:16" ht="15.75" thickBot="1" x14ac:dyDescent="0.3">
      <c r="A99" s="163" t="s">
        <v>2075</v>
      </c>
      <c r="B99" s="16" t="s">
        <v>2009</v>
      </c>
      <c r="C99" s="164" t="s">
        <v>1774</v>
      </c>
      <c r="D99" s="165">
        <f>Table325[[#This Row],[Residential CLM $ Collected]]+Table325[[#This Row],[C&amp;I CLM $ Collected]]</f>
        <v>0</v>
      </c>
      <c r="E99" s="166">
        <f>[2]!Table3[[#This Row],[CLM $ Collected ]]/'[2]1.) CLM Reference'!$B$4</f>
        <v>0</v>
      </c>
      <c r="F99" s="167">
        <f>Table325[[#This Row],[Residential Incentive Disbursements]]+Table325[[#This Row],[C&amp;I Incentive Disbursements]]</f>
        <v>7789</v>
      </c>
      <c r="G99" s="166">
        <f>[2]!Table3[[#This Row],[Incentive Disbursements]]/'[2]1.) CLM Reference'!$B$5</f>
        <v>1.1528351805611108E-3</v>
      </c>
      <c r="H99" s="166" t="str">
        <f t="shared" si="1"/>
        <v>N/A</v>
      </c>
      <c r="I99" s="168">
        <v>0</v>
      </c>
      <c r="J99" s="169">
        <f>[2]!Table3[[#This Row],[CLM $ Collected ]]/'[2]1.) CLM Reference'!$B$4</f>
        <v>0</v>
      </c>
      <c r="K99" s="170">
        <v>0</v>
      </c>
      <c r="L99" s="169">
        <f>[2]!Table3[[#This Row],[Incentive Disbursements]]/'[2]1.) CLM Reference'!$B$5</f>
        <v>1.1528351805611108E-3</v>
      </c>
      <c r="M99" s="168">
        <v>0</v>
      </c>
      <c r="N99" s="192">
        <f>[2]!Table3[[#This Row],[CLM $ Collected ]]/'[2]1.) CLM Reference'!$B$4</f>
        <v>0</v>
      </c>
      <c r="O99" s="170">
        <v>7789</v>
      </c>
      <c r="P99" s="172">
        <f>[2]!Table3[[#This Row],[Incentive Disbursements]]/'[2]1.) CLM Reference'!$B$5</f>
        <v>1.1528351805611108E-3</v>
      </c>
    </row>
    <row r="100" spans="1:16" ht="15.75" thickBot="1" x14ac:dyDescent="0.3">
      <c r="A100" s="163" t="s">
        <v>2075</v>
      </c>
      <c r="B100" s="16" t="s">
        <v>2069</v>
      </c>
      <c r="C100" s="164" t="s">
        <v>1792</v>
      </c>
      <c r="D100" s="165">
        <f>Table325[[#This Row],[Residential CLM $ Collected]]+Table325[[#This Row],[C&amp;I CLM $ Collected]]</f>
        <v>48303.706700000002</v>
      </c>
      <c r="E100" s="166">
        <f>[2]!Table3[[#This Row],[CLM $ Collected ]]/'[2]1.) CLM Reference'!$B$4</f>
        <v>3.4230465506018531E-3</v>
      </c>
      <c r="F100" s="167">
        <f>Table325[[#This Row],[Residential Incentive Disbursements]]+Table325[[#This Row],[C&amp;I Incentive Disbursements]]</f>
        <v>0</v>
      </c>
      <c r="G100" s="166">
        <f>[2]!Table3[[#This Row],[Incentive Disbursements]]/'[2]1.) CLM Reference'!$B$5</f>
        <v>0</v>
      </c>
      <c r="H100" s="166" t="str">
        <f t="shared" si="1"/>
        <v>NO</v>
      </c>
      <c r="I100" s="168">
        <v>0</v>
      </c>
      <c r="J100" s="169">
        <f>[2]!Table3[[#This Row],[CLM $ Collected ]]/'[2]1.) CLM Reference'!$B$4</f>
        <v>3.4230465506018531E-3</v>
      </c>
      <c r="K100" s="170">
        <v>0</v>
      </c>
      <c r="L100" s="169">
        <f>[2]!Table3[[#This Row],[Incentive Disbursements]]/'[2]1.) CLM Reference'!$B$5</f>
        <v>0</v>
      </c>
      <c r="M100" s="168">
        <v>48303.706700000002</v>
      </c>
      <c r="N100" s="192">
        <f>[2]!Table3[[#This Row],[CLM $ Collected ]]/'[2]1.) CLM Reference'!$B$4</f>
        <v>3.4230465506018531E-3</v>
      </c>
      <c r="O100" s="170">
        <v>0</v>
      </c>
      <c r="P100" s="172">
        <f>[2]!Table3[[#This Row],[Incentive Disbursements]]/'[2]1.) CLM Reference'!$B$5</f>
        <v>0</v>
      </c>
    </row>
    <row r="101" spans="1:16" ht="15.75" thickBot="1" x14ac:dyDescent="0.3">
      <c r="A101" s="163" t="s">
        <v>2077</v>
      </c>
      <c r="B101" s="16" t="s">
        <v>2069</v>
      </c>
      <c r="C101" s="164" t="s">
        <v>1774</v>
      </c>
      <c r="D101" s="165">
        <f>Table325[[#This Row],[Residential CLM $ Collected]]+Table325[[#This Row],[C&amp;I CLM $ Collected]]</f>
        <v>19413.7742</v>
      </c>
      <c r="E101" s="166">
        <f>[2]!Table3[[#This Row],[CLM $ Collected ]]/'[2]1.) CLM Reference'!$B$4</f>
        <v>2.6959879183059687E-6</v>
      </c>
      <c r="F101" s="167">
        <f>Table325[[#This Row],[Residential Incentive Disbursements]]+Table325[[#This Row],[C&amp;I Incentive Disbursements]]</f>
        <v>150</v>
      </c>
      <c r="G101" s="166">
        <f>[2]!Table3[[#This Row],[Incentive Disbursements]]/'[2]1.) CLM Reference'!$B$5</f>
        <v>0</v>
      </c>
      <c r="H101" s="166" t="str">
        <f t="shared" si="1"/>
        <v>N/A</v>
      </c>
      <c r="I101" s="168">
        <v>0</v>
      </c>
      <c r="J101" s="169">
        <f>[2]!Table3[[#This Row],[CLM $ Collected ]]/'[2]1.) CLM Reference'!$B$4</f>
        <v>2.6959879183059687E-6</v>
      </c>
      <c r="K101" s="170">
        <v>0</v>
      </c>
      <c r="L101" s="169">
        <f>[2]!Table3[[#This Row],[Incentive Disbursements]]/'[2]1.) CLM Reference'!$B$5</f>
        <v>0</v>
      </c>
      <c r="M101" s="168">
        <v>19413.7742</v>
      </c>
      <c r="N101" s="192">
        <f>[2]!Table3[[#This Row],[CLM $ Collected ]]/'[2]1.) CLM Reference'!$B$4</f>
        <v>2.6959879183059687E-6</v>
      </c>
      <c r="O101" s="170">
        <v>150</v>
      </c>
      <c r="P101" s="172">
        <f>[2]!Table3[[#This Row],[Incentive Disbursements]]/'[2]1.) CLM Reference'!$B$5</f>
        <v>0</v>
      </c>
    </row>
    <row r="102" spans="1:16" ht="15.75" thickBot="1" x14ac:dyDescent="0.3">
      <c r="A102" s="163" t="s">
        <v>2082</v>
      </c>
      <c r="B102" s="16" t="s">
        <v>2083</v>
      </c>
      <c r="C102" s="164" t="s">
        <v>1774</v>
      </c>
      <c r="D102" s="165">
        <f>Table325[[#This Row],[Residential CLM $ Collected]]+Table325[[#This Row],[C&amp;I CLM $ Collected]]</f>
        <v>0</v>
      </c>
      <c r="E102" s="166">
        <f>[2]!Table3[[#This Row],[CLM $ Collected ]]/'[2]1.) CLM Reference'!$B$4</f>
        <v>0</v>
      </c>
      <c r="F102" s="167">
        <f>Table325[[#This Row],[Residential Incentive Disbursements]]+Table325[[#This Row],[C&amp;I Incentive Disbursements]]</f>
        <v>90664</v>
      </c>
      <c r="G102" s="166">
        <f>[2]!Table3[[#This Row],[Incentive Disbursements]]/'[2]1.) CLM Reference'!$B$5</f>
        <v>2.8205722237654813E-3</v>
      </c>
      <c r="H102" s="166" t="str">
        <f t="shared" si="1"/>
        <v>N/A</v>
      </c>
      <c r="I102" s="168">
        <v>0</v>
      </c>
      <c r="J102" s="169">
        <f>[2]!Table3[[#This Row],[CLM $ Collected ]]/'[2]1.) CLM Reference'!$B$4</f>
        <v>0</v>
      </c>
      <c r="K102" s="170">
        <v>0</v>
      </c>
      <c r="L102" s="169">
        <f>[2]!Table3[[#This Row],[Incentive Disbursements]]/'[2]1.) CLM Reference'!$B$5</f>
        <v>2.8205722237654813E-3</v>
      </c>
      <c r="M102" s="168">
        <v>0</v>
      </c>
      <c r="N102" s="192">
        <f>[2]!Table3[[#This Row],[CLM $ Collected ]]/'[2]1.) CLM Reference'!$B$4</f>
        <v>0</v>
      </c>
      <c r="O102" s="170">
        <v>90664</v>
      </c>
      <c r="P102" s="172">
        <f>[2]!Table3[[#This Row],[Incentive Disbursements]]/'[2]1.) CLM Reference'!$B$5</f>
        <v>2.8205722237654813E-3</v>
      </c>
    </row>
    <row r="103" spans="1:16" ht="15.75" thickBot="1" x14ac:dyDescent="0.3">
      <c r="A103" s="163" t="s">
        <v>2082</v>
      </c>
      <c r="B103" s="16" t="s">
        <v>2084</v>
      </c>
      <c r="C103" s="164" t="s">
        <v>1792</v>
      </c>
      <c r="D103" s="165">
        <f>Table325[[#This Row],[Residential CLM $ Collected]]+Table325[[#This Row],[C&amp;I CLM $ Collected]]</f>
        <v>620841.98750000005</v>
      </c>
      <c r="E103" s="166">
        <f>[2]!Table3[[#This Row],[CLM $ Collected ]]/'[2]1.) CLM Reference'!$B$4</f>
        <v>3.0850946341495007E-3</v>
      </c>
      <c r="F103" s="167">
        <f>Table325[[#This Row],[Residential Incentive Disbursements]]+Table325[[#This Row],[C&amp;I Incentive Disbursements]]</f>
        <v>0</v>
      </c>
      <c r="G103" s="166">
        <f>[2]!Table3[[#This Row],[Incentive Disbursements]]/'[2]1.) CLM Reference'!$B$5</f>
        <v>0</v>
      </c>
      <c r="H103" s="166" t="str">
        <f t="shared" si="1"/>
        <v>NO</v>
      </c>
      <c r="I103" s="168">
        <v>0</v>
      </c>
      <c r="J103" s="169">
        <f>[2]!Table3[[#This Row],[CLM $ Collected ]]/'[2]1.) CLM Reference'!$B$4</f>
        <v>3.0850946341495007E-3</v>
      </c>
      <c r="K103" s="170">
        <v>0</v>
      </c>
      <c r="L103" s="169">
        <f>[2]!Table3[[#This Row],[Incentive Disbursements]]/'[2]1.) CLM Reference'!$B$5</f>
        <v>0</v>
      </c>
      <c r="M103" s="168">
        <v>620841.98750000005</v>
      </c>
      <c r="N103" s="192">
        <f>[2]!Table3[[#This Row],[CLM $ Collected ]]/'[2]1.) CLM Reference'!$B$4</f>
        <v>3.0850946341495007E-3</v>
      </c>
      <c r="O103" s="170">
        <v>0</v>
      </c>
      <c r="P103" s="172">
        <f>[2]!Table3[[#This Row],[Incentive Disbursements]]/'[2]1.) CLM Reference'!$B$5</f>
        <v>0</v>
      </c>
    </row>
    <row r="104" spans="1:16" ht="15.75" thickBot="1" x14ac:dyDescent="0.3">
      <c r="A104" s="163" t="s">
        <v>2085</v>
      </c>
      <c r="B104" s="16" t="s">
        <v>2083</v>
      </c>
      <c r="C104" s="164" t="s">
        <v>1774</v>
      </c>
      <c r="D104" s="165">
        <f>Table325[[#This Row],[Residential CLM $ Collected]]+Table325[[#This Row],[C&amp;I CLM $ Collected]]</f>
        <v>0</v>
      </c>
      <c r="E104" s="166">
        <f>[2]!Table3[[#This Row],[CLM $ Collected ]]/'[2]1.) CLM Reference'!$B$4</f>
        <v>8.9090014534645754E-6</v>
      </c>
      <c r="F104" s="167">
        <f>Table325[[#This Row],[Residential Incentive Disbursements]]+Table325[[#This Row],[C&amp;I Incentive Disbursements]]</f>
        <v>74388.570000000007</v>
      </c>
      <c r="G104" s="166">
        <f>[2]!Table3[[#This Row],[Incentive Disbursements]]/'[2]1.) CLM Reference'!$B$5</f>
        <v>0</v>
      </c>
      <c r="H104" s="166" t="str">
        <f t="shared" si="1"/>
        <v>NO</v>
      </c>
      <c r="I104" s="168">
        <v>0</v>
      </c>
      <c r="J104" s="169">
        <f>[2]!Table3[[#This Row],[CLM $ Collected ]]/'[2]1.) CLM Reference'!$B$4</f>
        <v>8.9090014534645754E-6</v>
      </c>
      <c r="K104" s="170">
        <v>0</v>
      </c>
      <c r="L104" s="169">
        <f>[2]!Table3[[#This Row],[Incentive Disbursements]]/'[2]1.) CLM Reference'!$B$5</f>
        <v>0</v>
      </c>
      <c r="M104" s="168">
        <v>0</v>
      </c>
      <c r="N104" s="192">
        <f>[2]!Table3[[#This Row],[CLM $ Collected ]]/'[2]1.) CLM Reference'!$B$4</f>
        <v>8.9090014534645754E-6</v>
      </c>
      <c r="O104" s="170">
        <v>74388.570000000007</v>
      </c>
      <c r="P104" s="172">
        <f>[2]!Table3[[#This Row],[Incentive Disbursements]]/'[2]1.) CLM Reference'!$B$5</f>
        <v>0</v>
      </c>
    </row>
    <row r="105" spans="1:16" ht="15.75" thickBot="1" x14ac:dyDescent="0.3">
      <c r="A105" s="163" t="s">
        <v>2085</v>
      </c>
      <c r="B105" s="16" t="s">
        <v>2084</v>
      </c>
      <c r="C105" s="164" t="s">
        <v>1792</v>
      </c>
      <c r="D105" s="165">
        <f>Table325[[#This Row],[Residential CLM $ Collected]]+Table325[[#This Row],[C&amp;I CLM $ Collected]]</f>
        <v>440777.92950000003</v>
      </c>
      <c r="E105" s="166">
        <f>[2]!Table3[[#This Row],[CLM $ Collected ]]/'[2]1.) CLM Reference'!$B$4</f>
        <v>2.6596334258992931E-3</v>
      </c>
      <c r="F105" s="167">
        <f>Table325[[#This Row],[Residential Incentive Disbursements]]+Table325[[#This Row],[C&amp;I Incentive Disbursements]]</f>
        <v>0</v>
      </c>
      <c r="G105" s="166">
        <f>[2]!Table3[[#This Row],[Incentive Disbursements]]/'[2]1.) CLM Reference'!$B$5</f>
        <v>1.5095731301806297E-3</v>
      </c>
      <c r="H105" s="166" t="str">
        <f t="shared" si="1"/>
        <v>NO</v>
      </c>
      <c r="I105" s="168">
        <v>18545.705000000002</v>
      </c>
      <c r="J105" s="169">
        <f>[2]!Table3[[#This Row],[CLM $ Collected ]]/'[2]1.) CLM Reference'!$B$4</f>
        <v>2.6596334258992931E-3</v>
      </c>
      <c r="K105" s="170">
        <v>0</v>
      </c>
      <c r="L105" s="169">
        <f>[2]!Table3[[#This Row],[Incentive Disbursements]]/'[2]1.) CLM Reference'!$B$5</f>
        <v>1.5095731301806297E-3</v>
      </c>
      <c r="M105" s="168">
        <v>422232.22450000001</v>
      </c>
      <c r="N105" s="192">
        <f>[2]!Table3[[#This Row],[CLM $ Collected ]]/'[2]1.) CLM Reference'!$B$4</f>
        <v>2.6596334258992931E-3</v>
      </c>
      <c r="O105" s="170">
        <v>0</v>
      </c>
      <c r="P105" s="172">
        <f>[2]!Table3[[#This Row],[Incentive Disbursements]]/'[2]1.) CLM Reference'!$B$5</f>
        <v>1.5095731301806297E-3</v>
      </c>
    </row>
    <row r="106" spans="1:16" ht="15.75" thickBot="1" x14ac:dyDescent="0.3">
      <c r="A106" s="163" t="s">
        <v>2086</v>
      </c>
      <c r="B106" s="16" t="s">
        <v>2083</v>
      </c>
      <c r="C106" s="164" t="s">
        <v>1774</v>
      </c>
      <c r="D106" s="165">
        <f>Table325[[#This Row],[Residential CLM $ Collected]]+Table325[[#This Row],[C&amp;I CLM $ Collected]]</f>
        <v>0</v>
      </c>
      <c r="E106" s="166">
        <f>[2]!Table3[[#This Row],[CLM $ Collected ]]/'[2]1.) CLM Reference'!$B$4</f>
        <v>2.9344118543939922E-3</v>
      </c>
      <c r="F106" s="167">
        <f>Table325[[#This Row],[Residential Incentive Disbursements]]+Table325[[#This Row],[C&amp;I Incentive Disbursements]]</f>
        <v>344</v>
      </c>
      <c r="G106" s="166">
        <f>[2]!Table3[[#This Row],[Incentive Disbursements]]/'[2]1.) CLM Reference'!$B$5</f>
        <v>2.0035488424910764E-3</v>
      </c>
      <c r="H106" s="166" t="str">
        <f t="shared" si="1"/>
        <v>NO</v>
      </c>
      <c r="I106" s="168">
        <v>0</v>
      </c>
      <c r="J106" s="169">
        <f>[2]!Table3[[#This Row],[CLM $ Collected ]]/'[2]1.) CLM Reference'!$B$4</f>
        <v>2.9344118543939922E-3</v>
      </c>
      <c r="K106" s="170">
        <v>0</v>
      </c>
      <c r="L106" s="169">
        <f>[2]!Table3[[#This Row],[Incentive Disbursements]]/'[2]1.) CLM Reference'!$B$5</f>
        <v>2.0035488424910764E-3</v>
      </c>
      <c r="M106" s="168">
        <v>0</v>
      </c>
      <c r="N106" s="192">
        <f>[2]!Table3[[#This Row],[CLM $ Collected ]]/'[2]1.) CLM Reference'!$B$4</f>
        <v>2.9344118543939922E-3</v>
      </c>
      <c r="O106" s="170">
        <v>344</v>
      </c>
      <c r="P106" s="172">
        <f>[2]!Table3[[#This Row],[Incentive Disbursements]]/'[2]1.) CLM Reference'!$B$5</f>
        <v>2.0035488424910764E-3</v>
      </c>
    </row>
    <row r="107" spans="1:16" ht="15.75" thickBot="1" x14ac:dyDescent="0.3">
      <c r="A107" s="163" t="s">
        <v>2086</v>
      </c>
      <c r="B107" s="16" t="s">
        <v>2084</v>
      </c>
      <c r="C107" s="164" t="s">
        <v>1792</v>
      </c>
      <c r="D107" s="165">
        <f>Table325[[#This Row],[Residential CLM $ Collected]]+Table325[[#This Row],[C&amp;I CLM $ Collected]]</f>
        <v>396586.79239999998</v>
      </c>
      <c r="E107" s="166">
        <f>[2]!Table3[[#This Row],[CLM $ Collected ]]/'[2]1.) CLM Reference'!$B$4</f>
        <v>1.0286725027307304E-6</v>
      </c>
      <c r="F107" s="167">
        <f>Table325[[#This Row],[Residential Incentive Disbursements]]+Table325[[#This Row],[C&amp;I Incentive Disbursements]]</f>
        <v>0</v>
      </c>
      <c r="G107" s="166">
        <f>[2]!Table3[[#This Row],[Incentive Disbursements]]/'[2]1.) CLM Reference'!$B$5</f>
        <v>0</v>
      </c>
      <c r="H107" s="166" t="str">
        <f t="shared" si="1"/>
        <v>N/A</v>
      </c>
      <c r="I107" s="168">
        <v>0</v>
      </c>
      <c r="J107" s="169">
        <f>[2]!Table3[[#This Row],[CLM $ Collected ]]/'[2]1.) CLM Reference'!$B$4</f>
        <v>1.0286725027307304E-6</v>
      </c>
      <c r="K107" s="170">
        <v>0</v>
      </c>
      <c r="L107" s="169">
        <f>[2]!Table3[[#This Row],[Incentive Disbursements]]/'[2]1.) CLM Reference'!$B$5</f>
        <v>0</v>
      </c>
      <c r="M107" s="168">
        <v>396586.79239999998</v>
      </c>
      <c r="N107" s="192">
        <f>[2]!Table3[[#This Row],[CLM $ Collected ]]/'[2]1.) CLM Reference'!$B$4</f>
        <v>1.0286725027307304E-6</v>
      </c>
      <c r="O107" s="170">
        <v>0</v>
      </c>
      <c r="P107" s="172">
        <f>[2]!Table3[[#This Row],[Incentive Disbursements]]/'[2]1.) CLM Reference'!$B$5</f>
        <v>0</v>
      </c>
    </row>
    <row r="108" spans="1:16" ht="15.75" thickBot="1" x14ac:dyDescent="0.3">
      <c r="A108" s="163" t="s">
        <v>2087</v>
      </c>
      <c r="B108" s="16" t="s">
        <v>2083</v>
      </c>
      <c r="C108" s="164" t="s">
        <v>1774</v>
      </c>
      <c r="D108" s="165">
        <f>Table325[[#This Row],[Residential CLM $ Collected]]+Table325[[#This Row],[C&amp;I CLM $ Collected]]</f>
        <v>0</v>
      </c>
      <c r="E108" s="166">
        <f>[2]!Table3[[#This Row],[CLM $ Collected ]]/'[2]1.) CLM Reference'!$B$4</f>
        <v>5.6746649611156925E-3</v>
      </c>
      <c r="F108" s="167">
        <f>Table325[[#This Row],[Residential Incentive Disbursements]]+Table325[[#This Row],[C&amp;I Incentive Disbursements]]</f>
        <v>40</v>
      </c>
      <c r="G108" s="166">
        <f>[2]!Table3[[#This Row],[Incentive Disbursements]]/'[2]1.) CLM Reference'!$B$5</f>
        <v>2.1765553350372407E-3</v>
      </c>
      <c r="H108" s="166" t="str">
        <f t="shared" si="1"/>
        <v>NO</v>
      </c>
      <c r="I108" s="168">
        <v>0</v>
      </c>
      <c r="J108" s="169">
        <f>[2]!Table3[[#This Row],[CLM $ Collected ]]/'[2]1.) CLM Reference'!$B$4</f>
        <v>5.6746649611156925E-3</v>
      </c>
      <c r="K108" s="170">
        <v>0</v>
      </c>
      <c r="L108" s="169">
        <f>[2]!Table3[[#This Row],[Incentive Disbursements]]/'[2]1.) CLM Reference'!$B$5</f>
        <v>2.1765553350372407E-3</v>
      </c>
      <c r="M108" s="168">
        <v>0</v>
      </c>
      <c r="N108" s="192">
        <f>[2]!Table3[[#This Row],[CLM $ Collected ]]/'[2]1.) CLM Reference'!$B$4</f>
        <v>5.6746649611156925E-3</v>
      </c>
      <c r="O108" s="170">
        <v>40</v>
      </c>
      <c r="P108" s="172">
        <f>[2]!Table3[[#This Row],[Incentive Disbursements]]/'[2]1.) CLM Reference'!$B$5</f>
        <v>2.1765553350372407E-3</v>
      </c>
    </row>
    <row r="109" spans="1:16" ht="15.75" thickBot="1" x14ac:dyDescent="0.3">
      <c r="A109" s="163" t="s">
        <v>2087</v>
      </c>
      <c r="B109" s="16" t="s">
        <v>2084</v>
      </c>
      <c r="C109" s="164" t="s">
        <v>1792</v>
      </c>
      <c r="D109" s="165">
        <f>Table325[[#This Row],[Residential CLM $ Collected]]+Table325[[#This Row],[C&amp;I CLM $ Collected]]</f>
        <v>16626.321499999998</v>
      </c>
      <c r="E109" s="166">
        <f>[2]!Table3[[#This Row],[CLM $ Collected ]]/'[2]1.) CLM Reference'!$B$4</f>
        <v>3.6796476229299019E-8</v>
      </c>
      <c r="F109" s="167">
        <f>Table325[[#This Row],[Residential Incentive Disbursements]]+Table325[[#This Row],[C&amp;I Incentive Disbursements]]</f>
        <v>0</v>
      </c>
      <c r="G109" s="166">
        <f>[2]!Table3[[#This Row],[Incentive Disbursements]]/'[2]1.) CLM Reference'!$B$5</f>
        <v>0</v>
      </c>
      <c r="H109" s="166" t="str">
        <f t="shared" si="1"/>
        <v>N/A</v>
      </c>
      <c r="I109" s="168">
        <v>0</v>
      </c>
      <c r="J109" s="169">
        <f>[2]!Table3[[#This Row],[CLM $ Collected ]]/'[2]1.) CLM Reference'!$B$4</f>
        <v>3.6796476229299019E-8</v>
      </c>
      <c r="K109" s="170">
        <v>0</v>
      </c>
      <c r="L109" s="169">
        <f>[2]!Table3[[#This Row],[Incentive Disbursements]]/'[2]1.) CLM Reference'!$B$5</f>
        <v>0</v>
      </c>
      <c r="M109" s="168">
        <v>16626.321499999998</v>
      </c>
      <c r="N109" s="192">
        <f>[2]!Table3[[#This Row],[CLM $ Collected ]]/'[2]1.) CLM Reference'!$B$4</f>
        <v>3.6796476229299019E-8</v>
      </c>
      <c r="O109" s="170">
        <v>0</v>
      </c>
      <c r="P109" s="172">
        <f>[2]!Table3[[#This Row],[Incentive Disbursements]]/'[2]1.) CLM Reference'!$B$5</f>
        <v>0</v>
      </c>
    </row>
    <row r="110" spans="1:16" ht="15.75" thickBot="1" x14ac:dyDescent="0.3">
      <c r="A110" s="163" t="s">
        <v>2088</v>
      </c>
      <c r="B110" s="16" t="s">
        <v>2083</v>
      </c>
      <c r="C110" s="164" t="s">
        <v>1774</v>
      </c>
      <c r="D110" s="165">
        <f>Table325[[#This Row],[Residential CLM $ Collected]]+Table325[[#This Row],[C&amp;I CLM $ Collected]]</f>
        <v>0</v>
      </c>
      <c r="E110" s="166">
        <f>[2]!Table3[[#This Row],[CLM $ Collected ]]/'[2]1.) CLM Reference'!$B$4</f>
        <v>3.7410066267488215E-3</v>
      </c>
      <c r="F110" s="167">
        <f>Table325[[#This Row],[Residential Incentive Disbursements]]+Table325[[#This Row],[C&amp;I Incentive Disbursements]]</f>
        <v>100</v>
      </c>
      <c r="G110" s="166">
        <f>[2]!Table3[[#This Row],[Incentive Disbursements]]/'[2]1.) CLM Reference'!$B$5</f>
        <v>1.127866410822744E-3</v>
      </c>
      <c r="H110" s="166" t="str">
        <f t="shared" si="1"/>
        <v>NO</v>
      </c>
      <c r="I110" s="168">
        <v>0</v>
      </c>
      <c r="J110" s="169">
        <f>[2]!Table3[[#This Row],[CLM $ Collected ]]/'[2]1.) CLM Reference'!$B$4</f>
        <v>3.7410066267488215E-3</v>
      </c>
      <c r="K110" s="170">
        <v>0</v>
      </c>
      <c r="L110" s="169">
        <f>[2]!Table3[[#This Row],[Incentive Disbursements]]/'[2]1.) CLM Reference'!$B$5</f>
        <v>1.127866410822744E-3</v>
      </c>
      <c r="M110" s="168">
        <v>0</v>
      </c>
      <c r="N110" s="192">
        <f>[2]!Table3[[#This Row],[CLM $ Collected ]]/'[2]1.) CLM Reference'!$B$4</f>
        <v>3.7410066267488215E-3</v>
      </c>
      <c r="O110" s="170">
        <v>100</v>
      </c>
      <c r="P110" s="172">
        <f>[2]!Table3[[#This Row],[Incentive Disbursements]]/'[2]1.) CLM Reference'!$B$5</f>
        <v>1.127866410822744E-3</v>
      </c>
    </row>
    <row r="111" spans="1:16" ht="15.75" thickBot="1" x14ac:dyDescent="0.3">
      <c r="A111" s="163" t="s">
        <v>2088</v>
      </c>
      <c r="B111" s="16" t="s">
        <v>2084</v>
      </c>
      <c r="C111" s="164" t="s">
        <v>1792</v>
      </c>
      <c r="D111" s="165">
        <f>Table325[[#This Row],[Residential CLM $ Collected]]+Table325[[#This Row],[C&amp;I CLM $ Collected]]</f>
        <v>20302.3325</v>
      </c>
      <c r="E111" s="166">
        <f>[2]!Table3[[#This Row],[CLM $ Collected ]]/'[2]1.) CLM Reference'!$B$4</f>
        <v>2.1857014751558925E-3</v>
      </c>
      <c r="F111" s="167">
        <f>Table325[[#This Row],[Residential Incentive Disbursements]]+Table325[[#This Row],[C&amp;I Incentive Disbursements]]</f>
        <v>0</v>
      </c>
      <c r="G111" s="166">
        <f>[2]!Table3[[#This Row],[Incentive Disbursements]]/'[2]1.) CLM Reference'!$B$5</f>
        <v>6.6635247998454467E-4</v>
      </c>
      <c r="H111" s="166" t="str">
        <f t="shared" si="1"/>
        <v>NO</v>
      </c>
      <c r="I111" s="168">
        <v>0</v>
      </c>
      <c r="J111" s="169">
        <f>[2]!Table3[[#This Row],[CLM $ Collected ]]/'[2]1.) CLM Reference'!$B$4</f>
        <v>2.1857014751558925E-3</v>
      </c>
      <c r="K111" s="170">
        <v>0</v>
      </c>
      <c r="L111" s="169">
        <f>[2]!Table3[[#This Row],[Incentive Disbursements]]/'[2]1.) CLM Reference'!$B$5</f>
        <v>6.6635247998454467E-4</v>
      </c>
      <c r="M111" s="168">
        <v>20302.3325</v>
      </c>
      <c r="N111" s="192">
        <f>[2]!Table3[[#This Row],[CLM $ Collected ]]/'[2]1.) CLM Reference'!$B$4</f>
        <v>2.1857014751558925E-3</v>
      </c>
      <c r="O111" s="170">
        <v>0</v>
      </c>
      <c r="P111" s="172">
        <f>[2]!Table3[[#This Row],[Incentive Disbursements]]/'[2]1.) CLM Reference'!$B$5</f>
        <v>6.6635247998454467E-4</v>
      </c>
    </row>
    <row r="112" spans="1:16" ht="15.75" thickBot="1" x14ac:dyDescent="0.3">
      <c r="A112" s="163" t="s">
        <v>2089</v>
      </c>
      <c r="B112" s="16" t="s">
        <v>2084</v>
      </c>
      <c r="C112" s="164" t="s">
        <v>1792</v>
      </c>
      <c r="D112" s="165">
        <f>Table325[[#This Row],[Residential CLM $ Collected]]+Table325[[#This Row],[C&amp;I CLM $ Collected]]</f>
        <v>62155.3321</v>
      </c>
      <c r="E112" s="166">
        <f>[2]!Table3[[#This Row],[CLM $ Collected ]]/'[2]1.) CLM Reference'!$B$4</f>
        <v>2.9980255255248867E-3</v>
      </c>
      <c r="F112" s="167">
        <f>Table325[[#This Row],[Residential Incentive Disbursements]]+Table325[[#This Row],[C&amp;I Incentive Disbursements]]</f>
        <v>0</v>
      </c>
      <c r="G112" s="166">
        <f>[2]!Table3[[#This Row],[Incentive Disbursements]]/'[2]1.) CLM Reference'!$B$5</f>
        <v>5.8987864390453457E-3</v>
      </c>
      <c r="H112" s="166" t="str">
        <f t="shared" si="1"/>
        <v>YES</v>
      </c>
      <c r="I112" s="168">
        <v>0</v>
      </c>
      <c r="J112" s="169">
        <f>[2]!Table3[[#This Row],[CLM $ Collected ]]/'[2]1.) CLM Reference'!$B$4</f>
        <v>2.9980255255248867E-3</v>
      </c>
      <c r="K112" s="170">
        <v>0</v>
      </c>
      <c r="L112" s="169">
        <f>[2]!Table3[[#This Row],[Incentive Disbursements]]/'[2]1.) CLM Reference'!$B$5</f>
        <v>5.8987864390453457E-3</v>
      </c>
      <c r="M112" s="168">
        <v>62155.3321</v>
      </c>
      <c r="N112" s="192">
        <f>[2]!Table3[[#This Row],[CLM $ Collected ]]/'[2]1.) CLM Reference'!$B$4</f>
        <v>2.9980255255248867E-3</v>
      </c>
      <c r="O112" s="170">
        <v>0</v>
      </c>
      <c r="P112" s="172">
        <f>[2]!Table3[[#This Row],[Incentive Disbursements]]/'[2]1.) CLM Reference'!$B$5</f>
        <v>5.8987864390453457E-3</v>
      </c>
    </row>
    <row r="113" spans="1:16" ht="15.75" thickBot="1" x14ac:dyDescent="0.3">
      <c r="A113" s="163" t="s">
        <v>2090</v>
      </c>
      <c r="B113" s="16" t="s">
        <v>2084</v>
      </c>
      <c r="C113" s="164" t="s">
        <v>1792</v>
      </c>
      <c r="D113" s="165">
        <f>Table325[[#This Row],[Residential CLM $ Collected]]+Table325[[#This Row],[C&amp;I CLM $ Collected]]</f>
        <v>54912.122300000003</v>
      </c>
      <c r="E113" s="166">
        <f>[2]!Table3[[#This Row],[CLM $ Collected ]]/'[2]1.) CLM Reference'!$B$4</f>
        <v>1.6170106326539918E-7</v>
      </c>
      <c r="F113" s="167">
        <f>Table325[[#This Row],[Residential Incentive Disbursements]]+Table325[[#This Row],[C&amp;I Incentive Disbursements]]</f>
        <v>0</v>
      </c>
      <c r="G113" s="166">
        <f>[2]!Table3[[#This Row],[Incentive Disbursements]]/'[2]1.) CLM Reference'!$B$5</f>
        <v>0</v>
      </c>
      <c r="H113" s="166" t="str">
        <f t="shared" si="1"/>
        <v>N/A</v>
      </c>
      <c r="I113" s="168">
        <v>0</v>
      </c>
      <c r="J113" s="169">
        <f>[2]!Table3[[#This Row],[CLM $ Collected ]]/'[2]1.) CLM Reference'!$B$4</f>
        <v>1.6170106326539918E-7</v>
      </c>
      <c r="K113" s="170">
        <v>0</v>
      </c>
      <c r="L113" s="169">
        <f>[2]!Table3[[#This Row],[Incentive Disbursements]]/'[2]1.) CLM Reference'!$B$5</f>
        <v>0</v>
      </c>
      <c r="M113" s="168">
        <v>54912.122300000003</v>
      </c>
      <c r="N113" s="192">
        <f>[2]!Table3[[#This Row],[CLM $ Collected ]]/'[2]1.) CLM Reference'!$B$4</f>
        <v>1.6170106326539918E-7</v>
      </c>
      <c r="O113" s="170">
        <v>0</v>
      </c>
      <c r="P113" s="172">
        <f>[2]!Table3[[#This Row],[Incentive Disbursements]]/'[2]1.) CLM Reference'!$B$5</f>
        <v>0</v>
      </c>
    </row>
    <row r="114" spans="1:16" ht="15.75" thickBot="1" x14ac:dyDescent="0.3">
      <c r="A114" s="163" t="s">
        <v>2091</v>
      </c>
      <c r="B114" s="16" t="s">
        <v>2084</v>
      </c>
      <c r="C114" s="164" t="s">
        <v>1792</v>
      </c>
      <c r="D114" s="165">
        <f>Table325[[#This Row],[Residential CLM $ Collected]]+Table325[[#This Row],[C&amp;I CLM $ Collected]]</f>
        <v>167440.6943</v>
      </c>
      <c r="E114" s="166">
        <f>[2]!Table3[[#This Row],[CLM $ Collected ]]/'[2]1.) CLM Reference'!$B$4</f>
        <v>4.1601789639542797E-3</v>
      </c>
      <c r="F114" s="167">
        <f>Table325[[#This Row],[Residential Incentive Disbursements]]+Table325[[#This Row],[C&amp;I Incentive Disbursements]]</f>
        <v>0</v>
      </c>
      <c r="G114" s="166">
        <f>[2]!Table3[[#This Row],[Incentive Disbursements]]/'[2]1.) CLM Reference'!$B$5</f>
        <v>1.0930761948518912E-3</v>
      </c>
      <c r="H114" s="166" t="str">
        <f t="shared" si="1"/>
        <v>NO</v>
      </c>
      <c r="I114" s="168">
        <v>618.14779999999996</v>
      </c>
      <c r="J114" s="169">
        <f>[2]!Table3[[#This Row],[CLM $ Collected ]]/'[2]1.) CLM Reference'!$B$4</f>
        <v>4.1601789639542797E-3</v>
      </c>
      <c r="K114" s="170">
        <v>0</v>
      </c>
      <c r="L114" s="169">
        <f>[2]!Table3[[#This Row],[Incentive Disbursements]]/'[2]1.) CLM Reference'!$B$5</f>
        <v>1.0930761948518912E-3</v>
      </c>
      <c r="M114" s="168">
        <v>166822.5465</v>
      </c>
      <c r="N114" s="192">
        <f>[2]!Table3[[#This Row],[CLM $ Collected ]]/'[2]1.) CLM Reference'!$B$4</f>
        <v>4.1601789639542797E-3</v>
      </c>
      <c r="O114" s="170">
        <v>0</v>
      </c>
      <c r="P114" s="172">
        <f>[2]!Table3[[#This Row],[Incentive Disbursements]]/'[2]1.) CLM Reference'!$B$5</f>
        <v>1.0930761948518912E-3</v>
      </c>
    </row>
    <row r="115" spans="1:16" ht="15.75" thickBot="1" x14ac:dyDescent="0.3">
      <c r="A115" s="163" t="s">
        <v>2101</v>
      </c>
      <c r="B115" s="16" t="s">
        <v>2084</v>
      </c>
      <c r="C115" s="164" t="s">
        <v>1792</v>
      </c>
      <c r="D115" s="165">
        <f>Table325[[#This Row],[Residential CLM $ Collected]]+Table325[[#This Row],[C&amp;I CLM $ Collected]]</f>
        <v>3203.2554</v>
      </c>
      <c r="E115" s="166">
        <f>[2]!Table3[[#This Row],[CLM $ Collected ]]/'[2]1.) CLM Reference'!$B$4</f>
        <v>3.4846001826259223E-7</v>
      </c>
      <c r="F115" s="167">
        <f>Table325[[#This Row],[Residential Incentive Disbursements]]+Table325[[#This Row],[C&amp;I Incentive Disbursements]]</f>
        <v>0</v>
      </c>
      <c r="G115" s="166">
        <f>[2]!Table3[[#This Row],[Incentive Disbursements]]/'[2]1.) CLM Reference'!$B$5</f>
        <v>0</v>
      </c>
      <c r="H115" s="166" t="str">
        <f t="shared" si="1"/>
        <v>N/A</v>
      </c>
      <c r="I115" s="168">
        <v>0</v>
      </c>
      <c r="J115" s="169">
        <f>[2]!Table3[[#This Row],[CLM $ Collected ]]/'[2]1.) CLM Reference'!$B$4</f>
        <v>3.4846001826259223E-7</v>
      </c>
      <c r="K115" s="170">
        <v>0</v>
      </c>
      <c r="L115" s="169">
        <f>[2]!Table3[[#This Row],[Incentive Disbursements]]/'[2]1.) CLM Reference'!$B$5</f>
        <v>0</v>
      </c>
      <c r="M115" s="168">
        <v>3203.2554</v>
      </c>
      <c r="N115" s="192">
        <f>[2]!Table3[[#This Row],[CLM $ Collected ]]/'[2]1.) CLM Reference'!$B$4</f>
        <v>3.4846001826259223E-7</v>
      </c>
      <c r="O115" s="170">
        <v>0</v>
      </c>
      <c r="P115" s="172">
        <f>[2]!Table3[[#This Row],[Incentive Disbursements]]/'[2]1.) CLM Reference'!$B$5</f>
        <v>0</v>
      </c>
    </row>
    <row r="116" spans="1:16" ht="15.75" thickBot="1" x14ac:dyDescent="0.3">
      <c r="A116" s="163" t="s">
        <v>2102</v>
      </c>
      <c r="B116" s="16" t="s">
        <v>2084</v>
      </c>
      <c r="C116" s="164" t="s">
        <v>1774</v>
      </c>
      <c r="D116" s="165">
        <f>Table325[[#This Row],[Residential CLM $ Collected]]+Table325[[#This Row],[C&amp;I CLM $ Collected]]</f>
        <v>10510.4792</v>
      </c>
      <c r="E116" s="166">
        <f>[2]!Table3[[#This Row],[CLM $ Collected ]]/'[2]1.) CLM Reference'!$B$4</f>
        <v>3.4139955005923722E-3</v>
      </c>
      <c r="F116" s="167">
        <f>Table325[[#This Row],[Residential Incentive Disbursements]]+Table325[[#This Row],[C&amp;I Incentive Disbursements]]</f>
        <v>70</v>
      </c>
      <c r="G116" s="166">
        <f>[2]!Table3[[#This Row],[Incentive Disbursements]]/'[2]1.) CLM Reference'!$B$5</f>
        <v>3.4458122405286152E-3</v>
      </c>
      <c r="H116" s="166" t="str">
        <f t="shared" si="1"/>
        <v>YES</v>
      </c>
      <c r="I116" s="168">
        <v>0</v>
      </c>
      <c r="J116" s="169">
        <f>[2]!Table3[[#This Row],[CLM $ Collected ]]/'[2]1.) CLM Reference'!$B$4</f>
        <v>3.4139955005923722E-3</v>
      </c>
      <c r="K116" s="170">
        <v>0</v>
      </c>
      <c r="L116" s="169">
        <f>[2]!Table3[[#This Row],[Incentive Disbursements]]/'[2]1.) CLM Reference'!$B$5</f>
        <v>3.4458122405286152E-3</v>
      </c>
      <c r="M116" s="168">
        <v>10510.4792</v>
      </c>
      <c r="N116" s="192">
        <f>[2]!Table3[[#This Row],[CLM $ Collected ]]/'[2]1.) CLM Reference'!$B$4</f>
        <v>3.4139955005923722E-3</v>
      </c>
      <c r="O116" s="170">
        <v>70</v>
      </c>
      <c r="P116" s="172">
        <f>[2]!Table3[[#This Row],[Incentive Disbursements]]/'[2]1.) CLM Reference'!$B$5</f>
        <v>3.4458122405286152E-3</v>
      </c>
    </row>
    <row r="117" spans="1:16" ht="15.75" thickBot="1" x14ac:dyDescent="0.3">
      <c r="A117" s="163" t="s">
        <v>2103</v>
      </c>
      <c r="B117" s="16" t="s">
        <v>2084</v>
      </c>
      <c r="C117" s="164" t="s">
        <v>1774</v>
      </c>
      <c r="D117" s="165">
        <f>Table325[[#This Row],[Residential CLM $ Collected]]+Table325[[#This Row],[C&amp;I CLM $ Collected]]</f>
        <v>16102.516600000001</v>
      </c>
      <c r="E117" s="166">
        <f>[2]!Table3[[#This Row],[CLM $ Collected ]]/'[2]1.) CLM Reference'!$B$4</f>
        <v>6.9135142523179825E-6</v>
      </c>
      <c r="F117" s="167">
        <f>Table325[[#This Row],[Residential Incentive Disbursements]]+Table325[[#This Row],[C&amp;I Incentive Disbursements]]</f>
        <v>0</v>
      </c>
      <c r="G117" s="166">
        <f>[2]!Table3[[#This Row],[Incentive Disbursements]]/'[2]1.) CLM Reference'!$B$5</f>
        <v>6.1842791736729043E-5</v>
      </c>
      <c r="H117" s="166" t="str">
        <f t="shared" si="1"/>
        <v>YES</v>
      </c>
      <c r="I117" s="168">
        <v>0</v>
      </c>
      <c r="J117" s="169">
        <f>[2]!Table3[[#This Row],[CLM $ Collected ]]/'[2]1.) CLM Reference'!$B$4</f>
        <v>6.9135142523179825E-6</v>
      </c>
      <c r="K117" s="170">
        <v>0</v>
      </c>
      <c r="L117" s="169">
        <f>[2]!Table3[[#This Row],[Incentive Disbursements]]/'[2]1.) CLM Reference'!$B$5</f>
        <v>6.1842791736729043E-5</v>
      </c>
      <c r="M117" s="168">
        <v>16102.516600000001</v>
      </c>
      <c r="N117" s="192">
        <f>[2]!Table3[[#This Row],[CLM $ Collected ]]/'[2]1.) CLM Reference'!$B$4</f>
        <v>6.9135142523179825E-6</v>
      </c>
      <c r="O117" s="170">
        <v>0</v>
      </c>
      <c r="P117" s="172">
        <f>[2]!Table3[[#This Row],[Incentive Disbursements]]/'[2]1.) CLM Reference'!$B$5</f>
        <v>6.1842791736729043E-5</v>
      </c>
    </row>
    <row r="118" spans="1:16" ht="15.75" thickBot="1" x14ac:dyDescent="0.3">
      <c r="A118" s="163" t="s">
        <v>2104</v>
      </c>
      <c r="B118" s="16" t="s">
        <v>2084</v>
      </c>
      <c r="C118" s="164" t="s">
        <v>1774</v>
      </c>
      <c r="D118" s="165">
        <f>Table325[[#This Row],[Residential CLM $ Collected]]+Table325[[#This Row],[C&amp;I CLM $ Collected]]</f>
        <v>36435.988100000002</v>
      </c>
      <c r="E118" s="166">
        <f>[2]!Table3[[#This Row],[CLM $ Collected ]]/'[2]1.) CLM Reference'!$B$4</f>
        <v>2.5423225587272642E-3</v>
      </c>
      <c r="F118" s="167">
        <f>Table325[[#This Row],[Residential Incentive Disbursements]]+Table325[[#This Row],[C&amp;I Incentive Disbursements]]</f>
        <v>15941.24</v>
      </c>
      <c r="G118" s="166">
        <f>[2]!Table3[[#This Row],[Incentive Disbursements]]/'[2]1.) CLM Reference'!$B$5</f>
        <v>1.9077491191132614E-3</v>
      </c>
      <c r="H118" s="166" t="str">
        <f t="shared" si="1"/>
        <v>NO</v>
      </c>
      <c r="I118" s="168">
        <v>0</v>
      </c>
      <c r="J118" s="169">
        <f>[2]!Table3[[#This Row],[CLM $ Collected ]]/'[2]1.) CLM Reference'!$B$4</f>
        <v>2.5423225587272642E-3</v>
      </c>
      <c r="K118" s="170">
        <v>0</v>
      </c>
      <c r="L118" s="169">
        <f>[2]!Table3[[#This Row],[Incentive Disbursements]]/'[2]1.) CLM Reference'!$B$5</f>
        <v>1.9077491191132614E-3</v>
      </c>
      <c r="M118" s="168">
        <v>36435.988100000002</v>
      </c>
      <c r="N118" s="192">
        <f>[2]!Table3[[#This Row],[CLM $ Collected ]]/'[2]1.) CLM Reference'!$B$4</f>
        <v>2.5423225587272642E-3</v>
      </c>
      <c r="O118" s="170">
        <v>15941.24</v>
      </c>
      <c r="P118" s="172">
        <f>[2]!Table3[[#This Row],[Incentive Disbursements]]/'[2]1.) CLM Reference'!$B$5</f>
        <v>1.9077491191132614E-3</v>
      </c>
    </row>
    <row r="119" spans="1:16" ht="15.75" thickBot="1" x14ac:dyDescent="0.3">
      <c r="A119" s="163" t="s">
        <v>2105</v>
      </c>
      <c r="B119" s="16" t="s">
        <v>2084</v>
      </c>
      <c r="C119" s="164" t="s">
        <v>1792</v>
      </c>
      <c r="D119" s="165">
        <f>Table325[[#This Row],[Residential CLM $ Collected]]+Table325[[#This Row],[C&amp;I CLM $ Collected]]</f>
        <v>68425.132500000007</v>
      </c>
      <c r="E119" s="166">
        <f>[2]!Table3[[#This Row],[CLM $ Collected ]]/'[2]1.) CLM Reference'!$B$4</f>
        <v>3.4475177055445861E-3</v>
      </c>
      <c r="F119" s="167">
        <f>Table325[[#This Row],[Residential Incentive Disbursements]]+Table325[[#This Row],[C&amp;I Incentive Disbursements]]</f>
        <v>0</v>
      </c>
      <c r="G119" s="166">
        <f>[2]!Table3[[#This Row],[Incentive Disbursements]]/'[2]1.) CLM Reference'!$B$5</f>
        <v>2.6074865405668166E-3</v>
      </c>
      <c r="H119" s="166" t="str">
        <f t="shared" si="1"/>
        <v>NO</v>
      </c>
      <c r="I119" s="168">
        <v>0</v>
      </c>
      <c r="J119" s="169">
        <f>[2]!Table3[[#This Row],[CLM $ Collected ]]/'[2]1.) CLM Reference'!$B$4</f>
        <v>3.4475177055445861E-3</v>
      </c>
      <c r="K119" s="170">
        <v>0</v>
      </c>
      <c r="L119" s="169">
        <f>[2]!Table3[[#This Row],[Incentive Disbursements]]/'[2]1.) CLM Reference'!$B$5</f>
        <v>2.6074865405668166E-3</v>
      </c>
      <c r="M119" s="168">
        <v>68425.132500000007</v>
      </c>
      <c r="N119" s="192">
        <f>[2]!Table3[[#This Row],[CLM $ Collected ]]/'[2]1.) CLM Reference'!$B$4</f>
        <v>3.4475177055445861E-3</v>
      </c>
      <c r="O119" s="170">
        <v>0</v>
      </c>
      <c r="P119" s="172">
        <f>[2]!Table3[[#This Row],[Incentive Disbursements]]/'[2]1.) CLM Reference'!$B$5</f>
        <v>2.6074865405668166E-3</v>
      </c>
    </row>
    <row r="120" spans="1:16" ht="15.75" thickBot="1" x14ac:dyDescent="0.3">
      <c r="A120" s="163" t="s">
        <v>2107</v>
      </c>
      <c r="B120" s="16" t="s">
        <v>2084</v>
      </c>
      <c r="C120" s="164" t="s">
        <v>1774</v>
      </c>
      <c r="D120" s="165">
        <f>Table325[[#This Row],[Residential CLM $ Collected]]+Table325[[#This Row],[C&amp;I CLM $ Collected]]</f>
        <v>107295.5113</v>
      </c>
      <c r="E120" s="166">
        <f>[2]!Table3[[#This Row],[CLM $ Collected ]]/'[2]1.) CLM Reference'!$B$4</f>
        <v>1.2165871035026631E-5</v>
      </c>
      <c r="F120" s="167">
        <f>Table325[[#This Row],[Residential Incentive Disbursements]]+Table325[[#This Row],[C&amp;I Incentive Disbursements]]</f>
        <v>6672</v>
      </c>
      <c r="G120" s="166">
        <f>[2]!Table3[[#This Row],[Incentive Disbursements]]/'[2]1.) CLM Reference'!$B$5</f>
        <v>1.799001347657057E-5</v>
      </c>
      <c r="H120" s="166" t="str">
        <f t="shared" si="1"/>
        <v>YES</v>
      </c>
      <c r="I120" s="168">
        <v>0</v>
      </c>
      <c r="J120" s="169">
        <f>[2]!Table3[[#This Row],[CLM $ Collected ]]/'[2]1.) CLM Reference'!$B$4</f>
        <v>1.2165871035026631E-5</v>
      </c>
      <c r="K120" s="170">
        <v>0</v>
      </c>
      <c r="L120" s="169">
        <f>[2]!Table3[[#This Row],[Incentive Disbursements]]/'[2]1.) CLM Reference'!$B$5</f>
        <v>1.799001347657057E-5</v>
      </c>
      <c r="M120" s="168">
        <v>107295.5113</v>
      </c>
      <c r="N120" s="192">
        <f>[2]!Table3[[#This Row],[CLM $ Collected ]]/'[2]1.) CLM Reference'!$B$4</f>
        <v>1.2165871035026631E-5</v>
      </c>
      <c r="O120" s="170">
        <v>6672</v>
      </c>
      <c r="P120" s="172">
        <f>[2]!Table3[[#This Row],[Incentive Disbursements]]/'[2]1.) CLM Reference'!$B$5</f>
        <v>1.799001347657057E-5</v>
      </c>
    </row>
    <row r="121" spans="1:16" ht="15.75" thickBot="1" x14ac:dyDescent="0.3">
      <c r="A121" s="163" t="s">
        <v>2108</v>
      </c>
      <c r="B121" s="16" t="s">
        <v>2083</v>
      </c>
      <c r="C121" s="164" t="s">
        <v>1774</v>
      </c>
      <c r="D121" s="165">
        <f>Table325[[#This Row],[Residential CLM $ Collected]]+Table325[[#This Row],[C&amp;I CLM $ Collected]]</f>
        <v>0</v>
      </c>
      <c r="E121" s="166">
        <f>[2]!Table3[[#This Row],[CLM $ Collected ]]/'[2]1.) CLM Reference'!$B$4</f>
        <v>3.013423503776165E-5</v>
      </c>
      <c r="F121" s="167">
        <f>Table325[[#This Row],[Residential Incentive Disbursements]]+Table325[[#This Row],[C&amp;I Incentive Disbursements]]</f>
        <v>9499</v>
      </c>
      <c r="G121" s="166">
        <f>[2]!Table3[[#This Row],[Incentive Disbursements]]/'[2]1.) CLM Reference'!$B$5</f>
        <v>0</v>
      </c>
      <c r="H121" s="166" t="str">
        <f t="shared" si="1"/>
        <v>NO</v>
      </c>
      <c r="I121" s="168">
        <v>0</v>
      </c>
      <c r="J121" s="169">
        <f>[2]!Table3[[#This Row],[CLM $ Collected ]]/'[2]1.) CLM Reference'!$B$4</f>
        <v>3.013423503776165E-5</v>
      </c>
      <c r="K121" s="170">
        <v>0</v>
      </c>
      <c r="L121" s="169">
        <f>[2]!Table3[[#This Row],[Incentive Disbursements]]/'[2]1.) CLM Reference'!$B$5</f>
        <v>0</v>
      </c>
      <c r="M121" s="168">
        <v>0</v>
      </c>
      <c r="N121" s="192">
        <f>[2]!Table3[[#This Row],[CLM $ Collected ]]/'[2]1.) CLM Reference'!$B$4</f>
        <v>3.013423503776165E-5</v>
      </c>
      <c r="O121" s="170">
        <v>9499</v>
      </c>
      <c r="P121" s="172">
        <f>[2]!Table3[[#This Row],[Incentive Disbursements]]/'[2]1.) CLM Reference'!$B$5</f>
        <v>0</v>
      </c>
    </row>
    <row r="122" spans="1:16" ht="15.75" thickBot="1" x14ac:dyDescent="0.3">
      <c r="A122" s="163" t="s">
        <v>2108</v>
      </c>
      <c r="B122" s="16" t="s">
        <v>2084</v>
      </c>
      <c r="C122" s="164" t="s">
        <v>1792</v>
      </c>
      <c r="D122" s="165">
        <f>Table325[[#This Row],[Residential CLM $ Collected]]+Table325[[#This Row],[C&amp;I CLM $ Collected]]</f>
        <v>95856.074399999998</v>
      </c>
      <c r="E122" s="166">
        <f>[2]!Table3[[#This Row],[CLM $ Collected ]]/'[2]1.) CLM Reference'!$B$4</f>
        <v>4.1244389706388213E-3</v>
      </c>
      <c r="F122" s="167">
        <f>Table325[[#This Row],[Residential Incentive Disbursements]]+Table325[[#This Row],[C&amp;I Incentive Disbursements]]</f>
        <v>0</v>
      </c>
      <c r="G122" s="166">
        <f>[2]!Table3[[#This Row],[Incentive Disbursements]]/'[2]1.) CLM Reference'!$B$5</f>
        <v>2.8652725712296316E-3</v>
      </c>
      <c r="H122" s="166" t="str">
        <f t="shared" si="1"/>
        <v>NO</v>
      </c>
      <c r="I122" s="168">
        <v>0</v>
      </c>
      <c r="J122" s="169">
        <f>[2]!Table3[[#This Row],[CLM $ Collected ]]/'[2]1.) CLM Reference'!$B$4</f>
        <v>4.1244389706388213E-3</v>
      </c>
      <c r="K122" s="170">
        <v>0</v>
      </c>
      <c r="L122" s="169">
        <f>[2]!Table3[[#This Row],[Incentive Disbursements]]/'[2]1.) CLM Reference'!$B$5</f>
        <v>2.8652725712296316E-3</v>
      </c>
      <c r="M122" s="168">
        <v>95856.074399999998</v>
      </c>
      <c r="N122" s="192">
        <f>[2]!Table3[[#This Row],[CLM $ Collected ]]/'[2]1.) CLM Reference'!$B$4</f>
        <v>4.1244389706388213E-3</v>
      </c>
      <c r="O122" s="170">
        <v>0</v>
      </c>
      <c r="P122" s="172">
        <f>[2]!Table3[[#This Row],[Incentive Disbursements]]/'[2]1.) CLM Reference'!$B$5</f>
        <v>2.8652725712296316E-3</v>
      </c>
    </row>
    <row r="123" spans="1:16" ht="15.75" thickBot="1" x14ac:dyDescent="0.3">
      <c r="A123" s="163" t="s">
        <v>2109</v>
      </c>
      <c r="B123" s="16" t="s">
        <v>2083</v>
      </c>
      <c r="C123" s="164" t="s">
        <v>1774</v>
      </c>
      <c r="D123" s="165">
        <f>Table325[[#This Row],[Residential CLM $ Collected]]+Table325[[#This Row],[C&amp;I CLM $ Collected]]</f>
        <v>0</v>
      </c>
      <c r="E123" s="166">
        <f>[2]!Table3[[#This Row],[CLM $ Collected ]]/'[2]1.) CLM Reference'!$B$4</f>
        <v>3.8897149085520477E-3</v>
      </c>
      <c r="F123" s="167">
        <f>Table325[[#This Row],[Residential Incentive Disbursements]]+Table325[[#This Row],[C&amp;I Incentive Disbursements]]</f>
        <v>60</v>
      </c>
      <c r="G123" s="166">
        <f>[2]!Table3[[#This Row],[Incentive Disbursements]]/'[2]1.) CLM Reference'!$B$5</f>
        <v>1.3081171202100445E-3</v>
      </c>
      <c r="H123" s="166" t="str">
        <f t="shared" si="1"/>
        <v>NO</v>
      </c>
      <c r="I123" s="168">
        <v>0</v>
      </c>
      <c r="J123" s="169">
        <f>[2]!Table3[[#This Row],[CLM $ Collected ]]/'[2]1.) CLM Reference'!$B$4</f>
        <v>3.8897149085520477E-3</v>
      </c>
      <c r="K123" s="170">
        <v>0</v>
      </c>
      <c r="L123" s="169">
        <f>[2]!Table3[[#This Row],[Incentive Disbursements]]/'[2]1.) CLM Reference'!$B$5</f>
        <v>1.3081171202100445E-3</v>
      </c>
      <c r="M123" s="168">
        <v>0</v>
      </c>
      <c r="N123" s="192">
        <f>[2]!Table3[[#This Row],[CLM $ Collected ]]/'[2]1.) CLM Reference'!$B$4</f>
        <v>3.8897149085520477E-3</v>
      </c>
      <c r="O123" s="170">
        <v>60</v>
      </c>
      <c r="P123" s="172">
        <f>[2]!Table3[[#This Row],[Incentive Disbursements]]/'[2]1.) CLM Reference'!$B$5</f>
        <v>1.3081171202100445E-3</v>
      </c>
    </row>
    <row r="124" spans="1:16" ht="15.75" thickBot="1" x14ac:dyDescent="0.3">
      <c r="A124" s="163" t="s">
        <v>2109</v>
      </c>
      <c r="B124" s="16" t="s">
        <v>2084</v>
      </c>
      <c r="C124" s="164" t="s">
        <v>1792</v>
      </c>
      <c r="D124" s="165">
        <f>Table325[[#This Row],[Residential CLM $ Collected]]+Table325[[#This Row],[C&amp;I CLM $ Collected]]</f>
        <v>72142.353499999997</v>
      </c>
      <c r="E124" s="166">
        <f>[2]!Table3[[#This Row],[CLM $ Collected ]]/'[2]1.) CLM Reference'!$B$4</f>
        <v>1.5902270040560837E-5</v>
      </c>
      <c r="F124" s="167">
        <f>Table325[[#This Row],[Residential Incentive Disbursements]]+Table325[[#This Row],[C&amp;I Incentive Disbursements]]</f>
        <v>0</v>
      </c>
      <c r="G124" s="166">
        <f>[2]!Table3[[#This Row],[Incentive Disbursements]]/'[2]1.) CLM Reference'!$B$5</f>
        <v>0</v>
      </c>
      <c r="H124" s="166" t="str">
        <f t="shared" si="1"/>
        <v>NO</v>
      </c>
      <c r="I124" s="168">
        <v>6964.5801000000001</v>
      </c>
      <c r="J124" s="169">
        <f>[2]!Table3[[#This Row],[CLM $ Collected ]]/'[2]1.) CLM Reference'!$B$4</f>
        <v>1.5902270040560837E-5</v>
      </c>
      <c r="K124" s="170">
        <v>0</v>
      </c>
      <c r="L124" s="169">
        <f>[2]!Table3[[#This Row],[Incentive Disbursements]]/'[2]1.) CLM Reference'!$B$5</f>
        <v>0</v>
      </c>
      <c r="M124" s="168">
        <v>65177.773399999998</v>
      </c>
      <c r="N124" s="192">
        <f>[2]!Table3[[#This Row],[CLM $ Collected ]]/'[2]1.) CLM Reference'!$B$4</f>
        <v>1.5902270040560837E-5</v>
      </c>
      <c r="O124" s="170">
        <v>0</v>
      </c>
      <c r="P124" s="172">
        <f>[2]!Table3[[#This Row],[Incentive Disbursements]]/'[2]1.) CLM Reference'!$B$5</f>
        <v>0</v>
      </c>
    </row>
    <row r="125" spans="1:16" ht="15.75" thickBot="1" x14ac:dyDescent="0.3">
      <c r="A125" s="163" t="s">
        <v>2110</v>
      </c>
      <c r="B125" s="16" t="s">
        <v>2084</v>
      </c>
      <c r="C125" s="164" t="s">
        <v>1774</v>
      </c>
      <c r="D125" s="165">
        <f>Table325[[#This Row],[Residential CLM $ Collected]]+Table325[[#This Row],[C&amp;I CLM $ Collected]]</f>
        <v>77177.016300000003</v>
      </c>
      <c r="E125" s="166">
        <f>[2]!Table3[[#This Row],[CLM $ Collected ]]/'[2]1.) CLM Reference'!$B$4</f>
        <v>2.9767513754445901E-3</v>
      </c>
      <c r="F125" s="167">
        <f>Table325[[#This Row],[Residential Incentive Disbursements]]+Table325[[#This Row],[C&amp;I Incentive Disbursements]]</f>
        <v>1830</v>
      </c>
      <c r="G125" s="166">
        <f>[2]!Table3[[#This Row],[Incentive Disbursements]]/'[2]1.) CLM Reference'!$B$5</f>
        <v>9.1663716607018092E-4</v>
      </c>
      <c r="H125" s="166" t="str">
        <f t="shared" si="1"/>
        <v>NO</v>
      </c>
      <c r="I125" s="168">
        <v>0</v>
      </c>
      <c r="J125" s="169">
        <f>[2]!Table3[[#This Row],[CLM $ Collected ]]/'[2]1.) CLM Reference'!$B$4</f>
        <v>2.9767513754445901E-3</v>
      </c>
      <c r="K125" s="170">
        <v>0</v>
      </c>
      <c r="L125" s="169">
        <f>[2]!Table3[[#This Row],[Incentive Disbursements]]/'[2]1.) CLM Reference'!$B$5</f>
        <v>9.1663716607018092E-4</v>
      </c>
      <c r="M125" s="168">
        <v>77177.016300000003</v>
      </c>
      <c r="N125" s="192">
        <f>[2]!Table3[[#This Row],[CLM $ Collected ]]/'[2]1.) CLM Reference'!$B$4</f>
        <v>2.9767513754445901E-3</v>
      </c>
      <c r="O125" s="170">
        <v>1830</v>
      </c>
      <c r="P125" s="172">
        <f>[2]!Table3[[#This Row],[Incentive Disbursements]]/'[2]1.) CLM Reference'!$B$5</f>
        <v>9.1663716607018092E-4</v>
      </c>
    </row>
    <row r="126" spans="1:16" ht="15.75" thickBot="1" x14ac:dyDescent="0.3">
      <c r="A126" s="163" t="s">
        <v>2111</v>
      </c>
      <c r="B126" s="16" t="s">
        <v>2084</v>
      </c>
      <c r="C126" s="164" t="s">
        <v>1774</v>
      </c>
      <c r="D126" s="165">
        <f>Table325[[#This Row],[Residential CLM $ Collected]]+Table325[[#This Row],[C&amp;I CLM $ Collected]]</f>
        <v>30629.914100000002</v>
      </c>
      <c r="E126" s="166">
        <f>[2]!Table3[[#This Row],[CLM $ Collected ]]/'[2]1.) CLM Reference'!$B$4</f>
        <v>2.1468482759011624E-6</v>
      </c>
      <c r="F126" s="167">
        <f>Table325[[#This Row],[Residential Incentive Disbursements]]+Table325[[#This Row],[C&amp;I Incentive Disbursements]]</f>
        <v>0</v>
      </c>
      <c r="G126" s="166">
        <f>[2]!Table3[[#This Row],[Incentive Disbursements]]/'[2]1.) CLM Reference'!$B$5</f>
        <v>0</v>
      </c>
      <c r="H126" s="166" t="str">
        <f t="shared" si="1"/>
        <v>N/A</v>
      </c>
      <c r="I126" s="168">
        <v>0</v>
      </c>
      <c r="J126" s="169">
        <f>[2]!Table3[[#This Row],[CLM $ Collected ]]/'[2]1.) CLM Reference'!$B$4</f>
        <v>2.1468482759011624E-6</v>
      </c>
      <c r="K126" s="170">
        <v>0</v>
      </c>
      <c r="L126" s="169">
        <f>[2]!Table3[[#This Row],[Incentive Disbursements]]/'[2]1.) CLM Reference'!$B$5</f>
        <v>0</v>
      </c>
      <c r="M126" s="168">
        <v>30629.914100000002</v>
      </c>
      <c r="N126" s="192">
        <f>[2]!Table3[[#This Row],[CLM $ Collected ]]/'[2]1.) CLM Reference'!$B$4</f>
        <v>2.1468482759011624E-6</v>
      </c>
      <c r="O126" s="170">
        <v>0</v>
      </c>
      <c r="P126" s="172">
        <f>[2]!Table3[[#This Row],[Incentive Disbursements]]/'[2]1.) CLM Reference'!$B$5</f>
        <v>0</v>
      </c>
    </row>
    <row r="127" spans="1:16" ht="15.75" thickBot="1" x14ac:dyDescent="0.3">
      <c r="A127" s="163" t="s">
        <v>2112</v>
      </c>
      <c r="B127" s="16" t="s">
        <v>2084</v>
      </c>
      <c r="C127" s="164" t="s">
        <v>1774</v>
      </c>
      <c r="D127" s="165">
        <f>Table325[[#This Row],[Residential CLM $ Collected]]+Table325[[#This Row],[C&amp;I CLM $ Collected]]</f>
        <v>35141.119099999996</v>
      </c>
      <c r="E127" s="166">
        <f>[2]!Table3[[#This Row],[CLM $ Collected ]]/'[2]1.) CLM Reference'!$B$4</f>
        <v>5.6440724092658165E-3</v>
      </c>
      <c r="F127" s="167">
        <f>Table325[[#This Row],[Residential Incentive Disbursements]]+Table325[[#This Row],[C&amp;I Incentive Disbursements]]</f>
        <v>210</v>
      </c>
      <c r="G127" s="166">
        <f>[2]!Table3[[#This Row],[Incentive Disbursements]]/'[2]1.) CLM Reference'!$B$5</f>
        <v>2.2632109533020518E-3</v>
      </c>
      <c r="H127" s="166" t="str">
        <f t="shared" si="1"/>
        <v>NO</v>
      </c>
      <c r="I127" s="168">
        <v>8758.2502999999997</v>
      </c>
      <c r="J127" s="169">
        <f>[2]!Table3[[#This Row],[CLM $ Collected ]]/'[2]1.) CLM Reference'!$B$4</f>
        <v>5.6440724092658165E-3</v>
      </c>
      <c r="K127" s="170">
        <v>0</v>
      </c>
      <c r="L127" s="169">
        <f>[2]!Table3[[#This Row],[Incentive Disbursements]]/'[2]1.) CLM Reference'!$B$5</f>
        <v>2.2632109533020518E-3</v>
      </c>
      <c r="M127" s="168">
        <v>26382.8688</v>
      </c>
      <c r="N127" s="192">
        <f>[2]!Table3[[#This Row],[CLM $ Collected ]]/'[2]1.) CLM Reference'!$B$4</f>
        <v>5.6440724092658165E-3</v>
      </c>
      <c r="O127" s="170">
        <v>210</v>
      </c>
      <c r="P127" s="172">
        <f>[2]!Table3[[#This Row],[Incentive Disbursements]]/'[2]1.) CLM Reference'!$B$5</f>
        <v>2.2632109533020518E-3</v>
      </c>
    </row>
    <row r="128" spans="1:16" ht="15.75" thickBot="1" x14ac:dyDescent="0.3">
      <c r="A128" s="163" t="s">
        <v>2113</v>
      </c>
      <c r="B128" s="16" t="s">
        <v>2083</v>
      </c>
      <c r="C128" s="164" t="s">
        <v>1774</v>
      </c>
      <c r="D128" s="165">
        <f>Table325[[#This Row],[Residential CLM $ Collected]]+Table325[[#This Row],[C&amp;I CLM $ Collected]]</f>
        <v>0</v>
      </c>
      <c r="E128" s="166">
        <f>[2]!Table3[[#This Row],[CLM $ Collected ]]/'[2]1.) CLM Reference'!$B$4</f>
        <v>6.531439821422313E-6</v>
      </c>
      <c r="F128" s="167">
        <f>Table325[[#This Row],[Residential Incentive Disbursements]]+Table325[[#This Row],[C&amp;I Incentive Disbursements]]</f>
        <v>1180</v>
      </c>
      <c r="G128" s="166">
        <f>[2]!Table3[[#This Row],[Incentive Disbursements]]/'[2]1.) CLM Reference'!$B$5</f>
        <v>0</v>
      </c>
      <c r="H128" s="166" t="str">
        <f t="shared" si="1"/>
        <v>NO</v>
      </c>
      <c r="I128" s="168">
        <v>0</v>
      </c>
      <c r="J128" s="169">
        <f>[2]!Table3[[#This Row],[CLM $ Collected ]]/'[2]1.) CLM Reference'!$B$4</f>
        <v>6.531439821422313E-6</v>
      </c>
      <c r="K128" s="170">
        <v>0</v>
      </c>
      <c r="L128" s="169">
        <f>[2]!Table3[[#This Row],[Incentive Disbursements]]/'[2]1.) CLM Reference'!$B$5</f>
        <v>0</v>
      </c>
      <c r="M128" s="168">
        <v>0</v>
      </c>
      <c r="N128" s="192">
        <f>[2]!Table3[[#This Row],[CLM $ Collected ]]/'[2]1.) CLM Reference'!$B$4</f>
        <v>6.531439821422313E-6</v>
      </c>
      <c r="O128" s="170">
        <v>1180</v>
      </c>
      <c r="P128" s="172">
        <f>[2]!Table3[[#This Row],[Incentive Disbursements]]/'[2]1.) CLM Reference'!$B$5</f>
        <v>0</v>
      </c>
    </row>
    <row r="129" spans="1:16" ht="15.75" thickBot="1" x14ac:dyDescent="0.3">
      <c r="A129" s="163" t="s">
        <v>2113</v>
      </c>
      <c r="B129" s="16" t="s">
        <v>2084</v>
      </c>
      <c r="C129" s="164" t="s">
        <v>1792</v>
      </c>
      <c r="D129" s="165">
        <f>Table325[[#This Row],[Residential CLM $ Collected]]+Table325[[#This Row],[C&amp;I CLM $ Collected]]</f>
        <v>638.05809999999997</v>
      </c>
      <c r="E129" s="166">
        <f>[2]!Table3[[#This Row],[CLM $ Collected ]]/'[2]1.) CLM Reference'!$B$4</f>
        <v>5.0621749994243003E-3</v>
      </c>
      <c r="F129" s="167">
        <f>Table325[[#This Row],[Residential Incentive Disbursements]]+Table325[[#This Row],[C&amp;I Incentive Disbursements]]</f>
        <v>0</v>
      </c>
      <c r="G129" s="166">
        <f>[2]!Table3[[#This Row],[Incentive Disbursements]]/'[2]1.) CLM Reference'!$B$5</f>
        <v>2.4294583195276229E-3</v>
      </c>
      <c r="H129" s="166" t="str">
        <f t="shared" si="1"/>
        <v>NO</v>
      </c>
      <c r="I129" s="168">
        <v>0</v>
      </c>
      <c r="J129" s="169">
        <f>[2]!Table3[[#This Row],[CLM $ Collected ]]/'[2]1.) CLM Reference'!$B$4</f>
        <v>5.0621749994243003E-3</v>
      </c>
      <c r="K129" s="170">
        <v>0</v>
      </c>
      <c r="L129" s="169">
        <f>[2]!Table3[[#This Row],[Incentive Disbursements]]/'[2]1.) CLM Reference'!$B$5</f>
        <v>2.4294583195276229E-3</v>
      </c>
      <c r="M129" s="168">
        <v>638.05809999999997</v>
      </c>
      <c r="N129" s="192">
        <f>[2]!Table3[[#This Row],[CLM $ Collected ]]/'[2]1.) CLM Reference'!$B$4</f>
        <v>5.0621749994243003E-3</v>
      </c>
      <c r="O129" s="170">
        <v>0</v>
      </c>
      <c r="P129" s="172">
        <f>[2]!Table3[[#This Row],[Incentive Disbursements]]/'[2]1.) CLM Reference'!$B$5</f>
        <v>2.4294583195276229E-3</v>
      </c>
    </row>
    <row r="130" spans="1:16" ht="15.75" thickBot="1" x14ac:dyDescent="0.3">
      <c r="A130" s="163" t="s">
        <v>2114</v>
      </c>
      <c r="B130" s="16" t="s">
        <v>2084</v>
      </c>
      <c r="C130" s="164" t="s">
        <v>1774</v>
      </c>
      <c r="D130" s="165">
        <f>Table325[[#This Row],[Residential CLM $ Collected]]+Table325[[#This Row],[C&amp;I CLM $ Collected]]</f>
        <v>34699.039299999997</v>
      </c>
      <c r="E130" s="166">
        <f>[2]!Table3[[#This Row],[CLM $ Collected ]]/'[2]1.) CLM Reference'!$B$4</f>
        <v>1.9896488360818202E-9</v>
      </c>
      <c r="F130" s="167">
        <f>Table325[[#This Row],[Residential Incentive Disbursements]]+Table325[[#This Row],[C&amp;I Incentive Disbursements]]</f>
        <v>44425</v>
      </c>
      <c r="G130" s="166">
        <f>[2]!Table3[[#This Row],[Incentive Disbursements]]/'[2]1.) CLM Reference'!$B$5</f>
        <v>0</v>
      </c>
      <c r="H130" s="166" t="str">
        <f t="shared" si="1"/>
        <v>N/A</v>
      </c>
      <c r="I130" s="168">
        <v>0</v>
      </c>
      <c r="J130" s="169">
        <f>[2]!Table3[[#This Row],[CLM $ Collected ]]/'[2]1.) CLM Reference'!$B$4</f>
        <v>1.9896488360818202E-9</v>
      </c>
      <c r="K130" s="170">
        <v>0</v>
      </c>
      <c r="L130" s="169">
        <f>[2]!Table3[[#This Row],[Incentive Disbursements]]/'[2]1.) CLM Reference'!$B$5</f>
        <v>0</v>
      </c>
      <c r="M130" s="168">
        <v>34699.039299999997</v>
      </c>
      <c r="N130" s="192">
        <f>[2]!Table3[[#This Row],[CLM $ Collected ]]/'[2]1.) CLM Reference'!$B$4</f>
        <v>1.9896488360818202E-9</v>
      </c>
      <c r="O130" s="170">
        <v>44425</v>
      </c>
      <c r="P130" s="172">
        <f>[2]!Table3[[#This Row],[Incentive Disbursements]]/'[2]1.) CLM Reference'!$B$5</f>
        <v>0</v>
      </c>
    </row>
    <row r="131" spans="1:16" ht="15.75" thickBot="1" x14ac:dyDescent="0.3">
      <c r="A131" s="163" t="s">
        <v>2115</v>
      </c>
      <c r="B131" s="16" t="s">
        <v>2083</v>
      </c>
      <c r="C131" s="164" t="s">
        <v>1774</v>
      </c>
      <c r="D131" s="165">
        <f>Table325[[#This Row],[Residential CLM $ Collected]]+Table325[[#This Row],[C&amp;I CLM $ Collected]]</f>
        <v>0</v>
      </c>
      <c r="E131" s="166">
        <f>[2]!Table3[[#This Row],[CLM $ Collected ]]/'[2]1.) CLM Reference'!$B$4</f>
        <v>5.2863039374778211E-3</v>
      </c>
      <c r="F131" s="167">
        <f>Table325[[#This Row],[Residential Incentive Disbursements]]+Table325[[#This Row],[C&amp;I Incentive Disbursements]]</f>
        <v>2254</v>
      </c>
      <c r="G131" s="166">
        <f>[2]!Table3[[#This Row],[Incentive Disbursements]]/'[2]1.) CLM Reference'!$B$5</f>
        <v>3.7671076315876923E-3</v>
      </c>
      <c r="H131" s="166" t="str">
        <f t="shared" si="1"/>
        <v>NO</v>
      </c>
      <c r="I131" s="168">
        <v>0</v>
      </c>
      <c r="J131" s="169">
        <f>[2]!Table3[[#This Row],[CLM $ Collected ]]/'[2]1.) CLM Reference'!$B$4</f>
        <v>5.2863039374778211E-3</v>
      </c>
      <c r="K131" s="170">
        <v>0</v>
      </c>
      <c r="L131" s="169">
        <f>[2]!Table3[[#This Row],[Incentive Disbursements]]/'[2]1.) CLM Reference'!$B$5</f>
        <v>3.7671076315876923E-3</v>
      </c>
      <c r="M131" s="168">
        <v>0</v>
      </c>
      <c r="N131" s="192">
        <f>[2]!Table3[[#This Row],[CLM $ Collected ]]/'[2]1.) CLM Reference'!$B$4</f>
        <v>5.2863039374778211E-3</v>
      </c>
      <c r="O131" s="170">
        <v>2254</v>
      </c>
      <c r="P131" s="172">
        <f>[2]!Table3[[#This Row],[Incentive Disbursements]]/'[2]1.) CLM Reference'!$B$5</f>
        <v>3.7671076315876923E-3</v>
      </c>
    </row>
    <row r="132" spans="1:16" ht="15.75" thickBot="1" x14ac:dyDescent="0.3">
      <c r="A132" s="163" t="s">
        <v>2115</v>
      </c>
      <c r="B132" s="16" t="s">
        <v>2084</v>
      </c>
      <c r="C132" s="164" t="s">
        <v>1792</v>
      </c>
      <c r="D132" s="165">
        <f>Table325[[#This Row],[Residential CLM $ Collected]]+Table325[[#This Row],[C&amp;I CLM $ Collected]]</f>
        <v>24439.176200000002</v>
      </c>
      <c r="E132" s="166">
        <f>[2]!Table3[[#This Row],[CLM $ Collected ]]/'[2]1.) CLM Reference'!$B$4</f>
        <v>1.1646562379747949E-5</v>
      </c>
      <c r="F132" s="167">
        <f>Table325[[#This Row],[Residential Incentive Disbursements]]+Table325[[#This Row],[C&amp;I Incentive Disbursements]]</f>
        <v>0</v>
      </c>
      <c r="G132" s="166">
        <f>[2]!Table3[[#This Row],[Incentive Disbursements]]/'[2]1.) CLM Reference'!$B$5</f>
        <v>3.3155014514304185E-4</v>
      </c>
      <c r="H132" s="166" t="str">
        <f t="shared" si="1"/>
        <v>YES</v>
      </c>
      <c r="I132" s="168">
        <v>0</v>
      </c>
      <c r="J132" s="169">
        <f>[2]!Table3[[#This Row],[CLM $ Collected ]]/'[2]1.) CLM Reference'!$B$4</f>
        <v>1.1646562379747949E-5</v>
      </c>
      <c r="K132" s="170">
        <v>0</v>
      </c>
      <c r="L132" s="169">
        <f>[2]!Table3[[#This Row],[Incentive Disbursements]]/'[2]1.) CLM Reference'!$B$5</f>
        <v>3.3155014514304185E-4</v>
      </c>
      <c r="M132" s="168">
        <v>24439.176200000002</v>
      </c>
      <c r="N132" s="192">
        <f>[2]!Table3[[#This Row],[CLM $ Collected ]]/'[2]1.) CLM Reference'!$B$4</f>
        <v>1.1646562379747949E-5</v>
      </c>
      <c r="O132" s="170">
        <v>0</v>
      </c>
      <c r="P132" s="172">
        <f>[2]!Table3[[#This Row],[Incentive Disbursements]]/'[2]1.) CLM Reference'!$B$5</f>
        <v>3.3155014514304185E-4</v>
      </c>
    </row>
    <row r="133" spans="1:16" ht="15.75" thickBot="1" x14ac:dyDescent="0.3">
      <c r="A133" s="163" t="s">
        <v>2117</v>
      </c>
      <c r="B133" s="16" t="s">
        <v>2084</v>
      </c>
      <c r="C133" s="164" t="s">
        <v>1792</v>
      </c>
      <c r="D133" s="165">
        <f>Table325[[#This Row],[Residential CLM $ Collected]]+Table325[[#This Row],[C&amp;I CLM $ Collected]]</f>
        <v>32270.552200000002</v>
      </c>
      <c r="E133" s="166">
        <f>[2]!Table3[[#This Row],[CLM $ Collected ]]/'[2]1.) CLM Reference'!$B$4</f>
        <v>1.4994529699901592E-6</v>
      </c>
      <c r="F133" s="167">
        <f>Table325[[#This Row],[Residential Incentive Disbursements]]+Table325[[#This Row],[C&amp;I Incentive Disbursements]]</f>
        <v>0</v>
      </c>
      <c r="G133" s="166">
        <f>[2]!Table3[[#This Row],[Incentive Disbursements]]/'[2]1.) CLM Reference'!$B$5</f>
        <v>0</v>
      </c>
      <c r="H133" s="166" t="str">
        <f t="shared" si="1"/>
        <v>N/A</v>
      </c>
      <c r="I133" s="168">
        <v>7242.7465000000002</v>
      </c>
      <c r="J133" s="169">
        <f>[2]!Table3[[#This Row],[CLM $ Collected ]]/'[2]1.) CLM Reference'!$B$4</f>
        <v>1.4994529699901592E-6</v>
      </c>
      <c r="K133" s="170">
        <v>0</v>
      </c>
      <c r="L133" s="169">
        <f>[2]!Table3[[#This Row],[Incentive Disbursements]]/'[2]1.) CLM Reference'!$B$5</f>
        <v>0</v>
      </c>
      <c r="M133" s="168">
        <v>25027.805700000001</v>
      </c>
      <c r="N133" s="192">
        <f>[2]!Table3[[#This Row],[CLM $ Collected ]]/'[2]1.) CLM Reference'!$B$4</f>
        <v>1.4994529699901592E-6</v>
      </c>
      <c r="O133" s="170">
        <v>0</v>
      </c>
      <c r="P133" s="172">
        <f>[2]!Table3[[#This Row],[Incentive Disbursements]]/'[2]1.) CLM Reference'!$B$5</f>
        <v>0</v>
      </c>
    </row>
    <row r="134" spans="1:16" ht="15.75" thickBot="1" x14ac:dyDescent="0.3">
      <c r="A134" s="163" t="s">
        <v>2118</v>
      </c>
      <c r="B134" s="16" t="s">
        <v>2084</v>
      </c>
      <c r="C134" s="164" t="s">
        <v>1792</v>
      </c>
      <c r="D134" s="165">
        <f>Table325[[#This Row],[Residential CLM $ Collected]]+Table325[[#This Row],[C&amp;I CLM $ Collected]]</f>
        <v>125901.9893</v>
      </c>
      <c r="E134" s="166">
        <f>[2]!Table3[[#This Row],[CLM $ Collected ]]/'[2]1.) CLM Reference'!$B$4</f>
        <v>6.3124581770711647E-6</v>
      </c>
      <c r="F134" s="167">
        <f>Table325[[#This Row],[Residential Incentive Disbursements]]+Table325[[#This Row],[C&amp;I Incentive Disbursements]]</f>
        <v>0</v>
      </c>
      <c r="G134" s="166">
        <f>[2]!Table3[[#This Row],[Incentive Disbursements]]/'[2]1.) CLM Reference'!$B$5</f>
        <v>0</v>
      </c>
      <c r="H134" s="166" t="str">
        <f t="shared" si="1"/>
        <v>NO</v>
      </c>
      <c r="I134" s="168">
        <v>0</v>
      </c>
      <c r="J134" s="169">
        <f>[2]!Table3[[#This Row],[CLM $ Collected ]]/'[2]1.) CLM Reference'!$B$4</f>
        <v>6.3124581770711647E-6</v>
      </c>
      <c r="K134" s="170">
        <v>0</v>
      </c>
      <c r="L134" s="169">
        <f>[2]!Table3[[#This Row],[Incentive Disbursements]]/'[2]1.) CLM Reference'!$B$5</f>
        <v>0</v>
      </c>
      <c r="M134" s="168">
        <v>125901.9893</v>
      </c>
      <c r="N134" s="192">
        <f>[2]!Table3[[#This Row],[CLM $ Collected ]]/'[2]1.) CLM Reference'!$B$4</f>
        <v>6.3124581770711647E-6</v>
      </c>
      <c r="O134" s="170">
        <v>0</v>
      </c>
      <c r="P134" s="172">
        <f>[2]!Table3[[#This Row],[Incentive Disbursements]]/'[2]1.) CLM Reference'!$B$5</f>
        <v>0</v>
      </c>
    </row>
    <row r="135" spans="1:16" ht="15.75" thickBot="1" x14ac:dyDescent="0.3">
      <c r="A135" s="163" t="s">
        <v>2119</v>
      </c>
      <c r="B135" s="16" t="s">
        <v>2084</v>
      </c>
      <c r="C135" s="164" t="s">
        <v>1774</v>
      </c>
      <c r="D135" s="165">
        <f>Table325[[#This Row],[Residential CLM $ Collected]]+Table325[[#This Row],[C&amp;I CLM $ Collected]]</f>
        <v>42790.523500000003</v>
      </c>
      <c r="E135" s="166">
        <f>[2]!Table3[[#This Row],[CLM $ Collected ]]/'[2]1.) CLM Reference'!$B$4</f>
        <v>3.8795230406343658E-3</v>
      </c>
      <c r="F135" s="167">
        <f>Table325[[#This Row],[Residential Incentive Disbursements]]+Table325[[#This Row],[C&amp;I Incentive Disbursements]]</f>
        <v>64029</v>
      </c>
      <c r="G135" s="166">
        <f>[2]!Table3[[#This Row],[Incentive Disbursements]]/'[2]1.) CLM Reference'!$B$5</f>
        <v>2.8562344122671258E-3</v>
      </c>
      <c r="H135" s="166" t="str">
        <f t="shared" ref="H135:H198" si="2">IF(ROUND(E135,5)&lt;0.00001,"N/A",IF(ROUND(E135,5)&lt;=ROUND(G135,5),"YES","NO"))</f>
        <v>NO</v>
      </c>
      <c r="I135" s="168">
        <v>0</v>
      </c>
      <c r="J135" s="169">
        <f>[2]!Table3[[#This Row],[CLM $ Collected ]]/'[2]1.) CLM Reference'!$B$4</f>
        <v>3.8795230406343658E-3</v>
      </c>
      <c r="K135" s="170">
        <v>800</v>
      </c>
      <c r="L135" s="169">
        <f>[2]!Table3[[#This Row],[Incentive Disbursements]]/'[2]1.) CLM Reference'!$B$5</f>
        <v>2.8562344122671258E-3</v>
      </c>
      <c r="M135" s="168">
        <v>42790.523500000003</v>
      </c>
      <c r="N135" s="192">
        <f>[2]!Table3[[#This Row],[CLM $ Collected ]]/'[2]1.) CLM Reference'!$B$4</f>
        <v>3.8795230406343658E-3</v>
      </c>
      <c r="O135" s="170">
        <v>63229</v>
      </c>
      <c r="P135" s="172">
        <f>[2]!Table3[[#This Row],[Incentive Disbursements]]/'[2]1.) CLM Reference'!$B$5</f>
        <v>2.8562344122671258E-3</v>
      </c>
    </row>
    <row r="136" spans="1:16" ht="15.75" thickBot="1" x14ac:dyDescent="0.3">
      <c r="A136" s="163" t="s">
        <v>2121</v>
      </c>
      <c r="B136" s="16" t="s">
        <v>2084</v>
      </c>
      <c r="C136" s="164" t="s">
        <v>1792</v>
      </c>
      <c r="D136" s="165">
        <f>Table325[[#This Row],[Residential CLM $ Collected]]+Table325[[#This Row],[C&amp;I CLM $ Collected]]</f>
        <v>51234.490700000002</v>
      </c>
      <c r="E136" s="166">
        <f>[2]!Table3[[#This Row],[CLM $ Collected ]]/'[2]1.) CLM Reference'!$B$4</f>
        <v>1.6064575902090743E-6</v>
      </c>
      <c r="F136" s="167">
        <f>Table325[[#This Row],[Residential Incentive Disbursements]]+Table325[[#This Row],[C&amp;I Incentive Disbursements]]</f>
        <v>0</v>
      </c>
      <c r="G136" s="166">
        <f>[2]!Table3[[#This Row],[Incentive Disbursements]]/'[2]1.) CLM Reference'!$B$5</f>
        <v>4.1096987941001428E-5</v>
      </c>
      <c r="H136" s="166" t="str">
        <f t="shared" si="2"/>
        <v>N/A</v>
      </c>
      <c r="I136" s="168">
        <v>51234.490700000002</v>
      </c>
      <c r="J136" s="169">
        <f>[2]!Table3[[#This Row],[CLM $ Collected ]]/'[2]1.) CLM Reference'!$B$4</f>
        <v>1.6064575902090743E-6</v>
      </c>
      <c r="K136" s="170">
        <v>0</v>
      </c>
      <c r="L136" s="169">
        <f>[2]!Table3[[#This Row],[Incentive Disbursements]]/'[2]1.) CLM Reference'!$B$5</f>
        <v>4.1096987941001428E-5</v>
      </c>
      <c r="M136" s="168">
        <v>0</v>
      </c>
      <c r="N136" s="192">
        <f>[2]!Table3[[#This Row],[CLM $ Collected ]]/'[2]1.) CLM Reference'!$B$4</f>
        <v>1.6064575902090743E-6</v>
      </c>
      <c r="O136" s="170">
        <v>0</v>
      </c>
      <c r="P136" s="172">
        <f>[2]!Table3[[#This Row],[Incentive Disbursements]]/'[2]1.) CLM Reference'!$B$5</f>
        <v>4.1096987941001428E-5</v>
      </c>
    </row>
    <row r="137" spans="1:16" ht="15.75" thickBot="1" x14ac:dyDescent="0.3">
      <c r="A137" s="163" t="s">
        <v>2122</v>
      </c>
      <c r="B137" s="16" t="s">
        <v>2084</v>
      </c>
      <c r="C137" s="164" t="s">
        <v>1774</v>
      </c>
      <c r="D137" s="165">
        <f>Table325[[#This Row],[Residential CLM $ Collected]]+Table325[[#This Row],[C&amp;I CLM $ Collected]]</f>
        <v>38758.672400000003</v>
      </c>
      <c r="E137" s="166">
        <f>[2]!Table3[[#This Row],[CLM $ Collected ]]/'[2]1.) CLM Reference'!$B$4</f>
        <v>2.7292072980180711E-3</v>
      </c>
      <c r="F137" s="167">
        <f>Table325[[#This Row],[Residential Incentive Disbursements]]+Table325[[#This Row],[C&amp;I Incentive Disbursements]]</f>
        <v>0</v>
      </c>
      <c r="G137" s="166">
        <f>[2]!Table3[[#This Row],[Incentive Disbursements]]/'[2]1.) CLM Reference'!$B$5</f>
        <v>1.7802220948795789E-3</v>
      </c>
      <c r="H137" s="166" t="str">
        <f t="shared" si="2"/>
        <v>NO</v>
      </c>
      <c r="I137" s="168">
        <v>0</v>
      </c>
      <c r="J137" s="169">
        <f>[2]!Table3[[#This Row],[CLM $ Collected ]]/'[2]1.) CLM Reference'!$B$4</f>
        <v>2.7292072980180711E-3</v>
      </c>
      <c r="K137" s="170">
        <v>0</v>
      </c>
      <c r="L137" s="169">
        <f>[2]!Table3[[#This Row],[Incentive Disbursements]]/'[2]1.) CLM Reference'!$B$5</f>
        <v>1.7802220948795789E-3</v>
      </c>
      <c r="M137" s="168">
        <v>38758.672400000003</v>
      </c>
      <c r="N137" s="192">
        <f>[2]!Table3[[#This Row],[CLM $ Collected ]]/'[2]1.) CLM Reference'!$B$4</f>
        <v>2.7292072980180711E-3</v>
      </c>
      <c r="O137" s="170">
        <v>0</v>
      </c>
      <c r="P137" s="172">
        <f>[2]!Table3[[#This Row],[Incentive Disbursements]]/'[2]1.) CLM Reference'!$B$5</f>
        <v>1.7802220948795789E-3</v>
      </c>
    </row>
    <row r="138" spans="1:16" ht="15.75" thickBot="1" x14ac:dyDescent="0.3">
      <c r="A138" s="163" t="s">
        <v>2123</v>
      </c>
      <c r="B138" s="16" t="s">
        <v>2084</v>
      </c>
      <c r="C138" s="164" t="s">
        <v>1774</v>
      </c>
      <c r="D138" s="165">
        <f>Table325[[#This Row],[Residential CLM $ Collected]]+Table325[[#This Row],[C&amp;I CLM $ Collected]]</f>
        <v>203276.48869999999</v>
      </c>
      <c r="E138" s="166">
        <f>[2]!Table3[[#This Row],[CLM $ Collected ]]/'[2]1.) CLM Reference'!$B$4</f>
        <v>1.1814218644106491E-6</v>
      </c>
      <c r="F138" s="167">
        <f>Table325[[#This Row],[Residential Incentive Disbursements]]+Table325[[#This Row],[C&amp;I Incentive Disbursements]]</f>
        <v>83813</v>
      </c>
      <c r="G138" s="166">
        <f>[2]!Table3[[#This Row],[Incentive Disbursements]]/'[2]1.) CLM Reference'!$B$5</f>
        <v>0</v>
      </c>
      <c r="H138" s="166" t="str">
        <f t="shared" si="2"/>
        <v>N/A</v>
      </c>
      <c r="I138" s="168">
        <v>0</v>
      </c>
      <c r="J138" s="169">
        <f>[2]!Table3[[#This Row],[CLM $ Collected ]]/'[2]1.) CLM Reference'!$B$4</f>
        <v>1.1814218644106491E-6</v>
      </c>
      <c r="K138" s="170">
        <v>0</v>
      </c>
      <c r="L138" s="169">
        <f>[2]!Table3[[#This Row],[Incentive Disbursements]]/'[2]1.) CLM Reference'!$B$5</f>
        <v>0</v>
      </c>
      <c r="M138" s="168">
        <v>203276.48869999999</v>
      </c>
      <c r="N138" s="192">
        <f>[2]!Table3[[#This Row],[CLM $ Collected ]]/'[2]1.) CLM Reference'!$B$4</f>
        <v>1.1814218644106491E-6</v>
      </c>
      <c r="O138" s="170">
        <v>83813</v>
      </c>
      <c r="P138" s="172">
        <f>[2]!Table3[[#This Row],[Incentive Disbursements]]/'[2]1.) CLM Reference'!$B$5</f>
        <v>0</v>
      </c>
    </row>
    <row r="139" spans="1:16" ht="15.75" thickBot="1" x14ac:dyDescent="0.3">
      <c r="A139" s="163" t="s">
        <v>2124</v>
      </c>
      <c r="B139" s="16" t="s">
        <v>2084</v>
      </c>
      <c r="C139" s="164" t="s">
        <v>1774</v>
      </c>
      <c r="D139" s="165">
        <f>Table325[[#This Row],[Residential CLM $ Collected]]+Table325[[#This Row],[C&amp;I CLM $ Collected]]</f>
        <v>21034.6178</v>
      </c>
      <c r="E139" s="166">
        <f>[2]!Table3[[#This Row],[CLM $ Collected ]]/'[2]1.) CLM Reference'!$B$4</f>
        <v>1.4265978026871861E-5</v>
      </c>
      <c r="F139" s="167">
        <f>Table325[[#This Row],[Residential Incentive Disbursements]]+Table325[[#This Row],[C&amp;I Incentive Disbursements]]</f>
        <v>90</v>
      </c>
      <c r="G139" s="166">
        <f>[2]!Table3[[#This Row],[Incentive Disbursements]]/'[2]1.) CLM Reference'!$B$5</f>
        <v>-7.1424371122860822E-5</v>
      </c>
      <c r="H139" s="166" t="str">
        <f t="shared" si="2"/>
        <v>NO</v>
      </c>
      <c r="I139" s="168">
        <v>0</v>
      </c>
      <c r="J139" s="169">
        <f>[2]!Table3[[#This Row],[CLM $ Collected ]]/'[2]1.) CLM Reference'!$B$4</f>
        <v>1.4265978026871861E-5</v>
      </c>
      <c r="K139" s="170">
        <v>0</v>
      </c>
      <c r="L139" s="169">
        <f>[2]!Table3[[#This Row],[Incentive Disbursements]]/'[2]1.) CLM Reference'!$B$5</f>
        <v>-7.1424371122860822E-5</v>
      </c>
      <c r="M139" s="168">
        <v>21034.6178</v>
      </c>
      <c r="N139" s="192">
        <f>[2]!Table3[[#This Row],[CLM $ Collected ]]/'[2]1.) CLM Reference'!$B$4</f>
        <v>1.4265978026871861E-5</v>
      </c>
      <c r="O139" s="170">
        <v>90</v>
      </c>
      <c r="P139" s="172">
        <f>[2]!Table3[[#This Row],[Incentive Disbursements]]/'[2]1.) CLM Reference'!$B$5</f>
        <v>-7.1424371122860822E-5</v>
      </c>
    </row>
    <row r="140" spans="1:16" ht="15.75" thickBot="1" x14ac:dyDescent="0.3">
      <c r="A140" s="163" t="s">
        <v>2125</v>
      </c>
      <c r="B140" s="16" t="s">
        <v>2040</v>
      </c>
      <c r="C140" s="164" t="s">
        <v>1774</v>
      </c>
      <c r="D140" s="165">
        <f>Table325[[#This Row],[Residential CLM $ Collected]]+Table325[[#This Row],[C&amp;I CLM $ Collected]]</f>
        <v>58753.898999999998</v>
      </c>
      <c r="E140" s="166">
        <f>[2]!Table3[[#This Row],[CLM $ Collected ]]/'[2]1.) CLM Reference'!$B$4</f>
        <v>4.6319642176213486E-3</v>
      </c>
      <c r="F140" s="167">
        <f>Table325[[#This Row],[Residential Incentive Disbursements]]+Table325[[#This Row],[C&amp;I Incentive Disbursements]]</f>
        <v>1791</v>
      </c>
      <c r="G140" s="166">
        <f>[2]!Table3[[#This Row],[Incentive Disbursements]]/'[2]1.) CLM Reference'!$B$5</f>
        <v>2.6457991684402118E-3</v>
      </c>
      <c r="H140" s="166" t="str">
        <f t="shared" si="2"/>
        <v>NO</v>
      </c>
      <c r="I140" s="168">
        <v>0</v>
      </c>
      <c r="J140" s="169">
        <f>[2]!Table3[[#This Row],[CLM $ Collected ]]/'[2]1.) CLM Reference'!$B$4</f>
        <v>4.6319642176213486E-3</v>
      </c>
      <c r="K140" s="170">
        <v>0</v>
      </c>
      <c r="L140" s="169">
        <f>[2]!Table3[[#This Row],[Incentive Disbursements]]/'[2]1.) CLM Reference'!$B$5</f>
        <v>2.6457991684402118E-3</v>
      </c>
      <c r="M140" s="168">
        <v>58753.898999999998</v>
      </c>
      <c r="N140" s="192">
        <f>[2]!Table3[[#This Row],[CLM $ Collected ]]/'[2]1.) CLM Reference'!$B$4</f>
        <v>4.6319642176213486E-3</v>
      </c>
      <c r="O140" s="170">
        <v>1791</v>
      </c>
      <c r="P140" s="172">
        <f>[2]!Table3[[#This Row],[Incentive Disbursements]]/'[2]1.) CLM Reference'!$B$5</f>
        <v>2.6457991684402118E-3</v>
      </c>
    </row>
    <row r="141" spans="1:16" ht="15.75" thickBot="1" x14ac:dyDescent="0.3">
      <c r="A141" s="163" t="s">
        <v>2126</v>
      </c>
      <c r="B141" s="16" t="s">
        <v>2040</v>
      </c>
      <c r="C141" s="164" t="s">
        <v>1774</v>
      </c>
      <c r="D141" s="165">
        <f>Table325[[#This Row],[Residential CLM $ Collected]]+Table325[[#This Row],[C&amp;I CLM $ Collected]]</f>
        <v>47790.5746</v>
      </c>
      <c r="E141" s="166">
        <f>[2]!Table3[[#This Row],[CLM $ Collected ]]/'[2]1.) CLM Reference'!$B$4</f>
        <v>9.5554036531344254E-6</v>
      </c>
      <c r="F141" s="167">
        <f>Table325[[#This Row],[Residential Incentive Disbursements]]+Table325[[#This Row],[C&amp;I Incentive Disbursements]]</f>
        <v>0</v>
      </c>
      <c r="G141" s="166">
        <f>[2]!Table3[[#This Row],[Incentive Disbursements]]/'[2]1.) CLM Reference'!$B$5</f>
        <v>0</v>
      </c>
      <c r="H141" s="166" t="str">
        <f t="shared" si="2"/>
        <v>NO</v>
      </c>
      <c r="I141" s="168">
        <v>0</v>
      </c>
      <c r="J141" s="169">
        <f>[2]!Table3[[#This Row],[CLM $ Collected ]]/'[2]1.) CLM Reference'!$B$4</f>
        <v>9.5554036531344254E-6</v>
      </c>
      <c r="K141" s="170">
        <v>0</v>
      </c>
      <c r="L141" s="169">
        <f>[2]!Table3[[#This Row],[Incentive Disbursements]]/'[2]1.) CLM Reference'!$B$5</f>
        <v>0</v>
      </c>
      <c r="M141" s="168">
        <v>47790.5746</v>
      </c>
      <c r="N141" s="192">
        <f>[2]!Table3[[#This Row],[CLM $ Collected ]]/'[2]1.) CLM Reference'!$B$4</f>
        <v>9.5554036531344254E-6</v>
      </c>
      <c r="O141" s="170">
        <v>0</v>
      </c>
      <c r="P141" s="172">
        <f>[2]!Table3[[#This Row],[Incentive Disbursements]]/'[2]1.) CLM Reference'!$B$5</f>
        <v>0</v>
      </c>
    </row>
    <row r="142" spans="1:16" ht="15.75" thickBot="1" x14ac:dyDescent="0.3">
      <c r="A142" s="163" t="s">
        <v>2127</v>
      </c>
      <c r="B142" s="16" t="s">
        <v>2040</v>
      </c>
      <c r="C142" s="164" t="s">
        <v>1774</v>
      </c>
      <c r="D142" s="165">
        <f>Table325[[#This Row],[Residential CLM $ Collected]]+Table325[[#This Row],[C&amp;I CLM $ Collected]]</f>
        <v>22054.677199999998</v>
      </c>
      <c r="E142" s="166">
        <f>[2]!Table3[[#This Row],[CLM $ Collected ]]/'[2]1.) CLM Reference'!$B$4</f>
        <v>2.0673901548183421E-5</v>
      </c>
      <c r="F142" s="167">
        <f>Table325[[#This Row],[Residential Incentive Disbursements]]+Table325[[#This Row],[C&amp;I Incentive Disbursements]]</f>
        <v>250</v>
      </c>
      <c r="G142" s="166">
        <f>[2]!Table3[[#This Row],[Incentive Disbursements]]/'[2]1.) CLM Reference'!$B$5</f>
        <v>0</v>
      </c>
      <c r="H142" s="166" t="str">
        <f t="shared" si="2"/>
        <v>NO</v>
      </c>
      <c r="I142" s="168">
        <v>0</v>
      </c>
      <c r="J142" s="169">
        <f>[2]!Table3[[#This Row],[CLM $ Collected ]]/'[2]1.) CLM Reference'!$B$4</f>
        <v>2.0673901548183421E-5</v>
      </c>
      <c r="K142" s="170">
        <v>0</v>
      </c>
      <c r="L142" s="169">
        <f>[2]!Table3[[#This Row],[Incentive Disbursements]]/'[2]1.) CLM Reference'!$B$5</f>
        <v>0</v>
      </c>
      <c r="M142" s="168">
        <v>22054.677199999998</v>
      </c>
      <c r="N142" s="192">
        <f>[2]!Table3[[#This Row],[CLM $ Collected ]]/'[2]1.) CLM Reference'!$B$4</f>
        <v>2.0673901548183421E-5</v>
      </c>
      <c r="O142" s="170">
        <v>250</v>
      </c>
      <c r="P142" s="172">
        <f>[2]!Table3[[#This Row],[Incentive Disbursements]]/'[2]1.) CLM Reference'!$B$5</f>
        <v>0</v>
      </c>
    </row>
    <row r="143" spans="1:16" ht="15.75" thickBot="1" x14ac:dyDescent="0.3">
      <c r="A143" s="163" t="s">
        <v>2129</v>
      </c>
      <c r="B143" s="16" t="s">
        <v>2040</v>
      </c>
      <c r="C143" s="164" t="s">
        <v>1774</v>
      </c>
      <c r="D143" s="165">
        <f>Table325[[#This Row],[Residential CLM $ Collected]]+Table325[[#This Row],[C&amp;I CLM $ Collected]]</f>
        <v>11394.1178</v>
      </c>
      <c r="E143" s="166">
        <f>[2]!Table3[[#This Row],[CLM $ Collected ]]/'[2]1.) CLM Reference'!$B$4</f>
        <v>1.9564880221471233E-5</v>
      </c>
      <c r="F143" s="167">
        <f>Table325[[#This Row],[Residential Incentive Disbursements]]+Table325[[#This Row],[C&amp;I Incentive Disbursements]]</f>
        <v>0</v>
      </c>
      <c r="G143" s="166">
        <f>[2]!Table3[[#This Row],[Incentive Disbursements]]/'[2]1.) CLM Reference'!$B$5</f>
        <v>0</v>
      </c>
      <c r="H143" s="166" t="str">
        <f t="shared" si="2"/>
        <v>NO</v>
      </c>
      <c r="I143" s="168">
        <v>0</v>
      </c>
      <c r="J143" s="169">
        <f>[2]!Table3[[#This Row],[CLM $ Collected ]]/'[2]1.) CLM Reference'!$B$4</f>
        <v>1.9564880221471233E-5</v>
      </c>
      <c r="K143" s="170">
        <v>0</v>
      </c>
      <c r="L143" s="169">
        <f>[2]!Table3[[#This Row],[Incentive Disbursements]]/'[2]1.) CLM Reference'!$B$5</f>
        <v>0</v>
      </c>
      <c r="M143" s="168">
        <v>11394.1178</v>
      </c>
      <c r="N143" s="192">
        <f>[2]!Table3[[#This Row],[CLM $ Collected ]]/'[2]1.) CLM Reference'!$B$4</f>
        <v>1.9564880221471233E-5</v>
      </c>
      <c r="O143" s="170">
        <v>0</v>
      </c>
      <c r="P143" s="172">
        <f>[2]!Table3[[#This Row],[Incentive Disbursements]]/'[2]1.) CLM Reference'!$B$5</f>
        <v>0</v>
      </c>
    </row>
    <row r="144" spans="1:16" ht="15.75" thickBot="1" x14ac:dyDescent="0.3">
      <c r="A144" s="163" t="s">
        <v>2130</v>
      </c>
      <c r="B144" s="16" t="s">
        <v>2040</v>
      </c>
      <c r="C144" s="164" t="s">
        <v>1774</v>
      </c>
      <c r="D144" s="165">
        <f>Table325[[#This Row],[Residential CLM $ Collected]]+Table325[[#This Row],[C&amp;I CLM $ Collected]]</f>
        <v>225626.00099999999</v>
      </c>
      <c r="E144" s="166">
        <f>[2]!Table3[[#This Row],[CLM $ Collected ]]/'[2]1.) CLM Reference'!$B$4</f>
        <v>3.8845856247798128E-3</v>
      </c>
      <c r="F144" s="167">
        <f>Table325[[#This Row],[Residential Incentive Disbursements]]+Table325[[#This Row],[C&amp;I Incentive Disbursements]]</f>
        <v>96057</v>
      </c>
      <c r="G144" s="166">
        <f>[2]!Table3[[#This Row],[Incentive Disbursements]]/'[2]1.) CLM Reference'!$B$5</f>
        <v>2.5290084175924803E-3</v>
      </c>
      <c r="H144" s="166" t="str">
        <f t="shared" si="2"/>
        <v>NO</v>
      </c>
      <c r="I144" s="168">
        <v>0</v>
      </c>
      <c r="J144" s="169">
        <f>[2]!Table3[[#This Row],[CLM $ Collected ]]/'[2]1.) CLM Reference'!$B$4</f>
        <v>3.8845856247798128E-3</v>
      </c>
      <c r="K144" s="170">
        <v>0</v>
      </c>
      <c r="L144" s="169">
        <f>[2]!Table3[[#This Row],[Incentive Disbursements]]/'[2]1.) CLM Reference'!$B$5</f>
        <v>2.5290084175924803E-3</v>
      </c>
      <c r="M144" s="168">
        <v>225626.00099999999</v>
      </c>
      <c r="N144" s="192">
        <f>[2]!Table3[[#This Row],[CLM $ Collected ]]/'[2]1.) CLM Reference'!$B$4</f>
        <v>3.8845856247798128E-3</v>
      </c>
      <c r="O144" s="170">
        <v>96057</v>
      </c>
      <c r="P144" s="172">
        <f>[2]!Table3[[#This Row],[Incentive Disbursements]]/'[2]1.) CLM Reference'!$B$5</f>
        <v>2.5290084175924803E-3</v>
      </c>
    </row>
    <row r="145" spans="1:16" ht="15.75" thickBot="1" x14ac:dyDescent="0.3">
      <c r="A145" s="163" t="s">
        <v>2131</v>
      </c>
      <c r="B145" s="16" t="s">
        <v>2040</v>
      </c>
      <c r="C145" s="164" t="s">
        <v>1774</v>
      </c>
      <c r="D145" s="165">
        <f>Table325[[#This Row],[Residential CLM $ Collected]]+Table325[[#This Row],[C&amp;I CLM $ Collected]]</f>
        <v>71448.268599999996</v>
      </c>
      <c r="E145" s="166">
        <f>[2]!Table3[[#This Row],[CLM $ Collected ]]/'[2]1.) CLM Reference'!$B$4</f>
        <v>5.3577738074832291E-6</v>
      </c>
      <c r="F145" s="167">
        <f>Table325[[#This Row],[Residential Incentive Disbursements]]+Table325[[#This Row],[C&amp;I Incentive Disbursements]]</f>
        <v>16584</v>
      </c>
      <c r="G145" s="166">
        <f>[2]!Table3[[#This Row],[Incentive Disbursements]]/'[2]1.) CLM Reference'!$B$5</f>
        <v>0</v>
      </c>
      <c r="H145" s="166" t="str">
        <f t="shared" si="2"/>
        <v>NO</v>
      </c>
      <c r="I145" s="168">
        <v>0</v>
      </c>
      <c r="J145" s="169">
        <f>[2]!Table3[[#This Row],[CLM $ Collected ]]/'[2]1.) CLM Reference'!$B$4</f>
        <v>5.3577738074832291E-6</v>
      </c>
      <c r="K145" s="170">
        <v>0</v>
      </c>
      <c r="L145" s="169">
        <f>[2]!Table3[[#This Row],[Incentive Disbursements]]/'[2]1.) CLM Reference'!$B$5</f>
        <v>0</v>
      </c>
      <c r="M145" s="168">
        <v>71448.268599999996</v>
      </c>
      <c r="N145" s="192">
        <f>[2]!Table3[[#This Row],[CLM $ Collected ]]/'[2]1.) CLM Reference'!$B$4</f>
        <v>5.3577738074832291E-6</v>
      </c>
      <c r="O145" s="170">
        <v>16584</v>
      </c>
      <c r="P145" s="172">
        <f>[2]!Table3[[#This Row],[Incentive Disbursements]]/'[2]1.) CLM Reference'!$B$5</f>
        <v>0</v>
      </c>
    </row>
    <row r="146" spans="1:16" ht="15.75" thickBot="1" x14ac:dyDescent="0.3">
      <c r="A146" s="163" t="s">
        <v>2132</v>
      </c>
      <c r="B146" s="16" t="s">
        <v>2040</v>
      </c>
      <c r="C146" s="164" t="s">
        <v>1774</v>
      </c>
      <c r="D146" s="165">
        <f>Table325[[#This Row],[Residential CLM $ Collected]]+Table325[[#This Row],[C&amp;I CLM $ Collected]]</f>
        <v>202449.05009999999</v>
      </c>
      <c r="E146" s="166">
        <f>[2]!Table3[[#This Row],[CLM $ Collected ]]/'[2]1.) CLM Reference'!$B$4</f>
        <v>1.4304557970710706E-5</v>
      </c>
      <c r="F146" s="167">
        <f>Table325[[#This Row],[Residential Incentive Disbursements]]+Table325[[#This Row],[C&amp;I Incentive Disbursements]]</f>
        <v>16410</v>
      </c>
      <c r="G146" s="166">
        <f>[2]!Table3[[#This Row],[Incentive Disbursements]]/'[2]1.) CLM Reference'!$B$5</f>
        <v>0</v>
      </c>
      <c r="H146" s="166" t="str">
        <f t="shared" si="2"/>
        <v>NO</v>
      </c>
      <c r="I146" s="168">
        <v>0</v>
      </c>
      <c r="J146" s="169">
        <f>[2]!Table3[[#This Row],[CLM $ Collected ]]/'[2]1.) CLM Reference'!$B$4</f>
        <v>1.4304557970710706E-5</v>
      </c>
      <c r="K146" s="170">
        <v>0</v>
      </c>
      <c r="L146" s="169">
        <f>[2]!Table3[[#This Row],[Incentive Disbursements]]/'[2]1.) CLM Reference'!$B$5</f>
        <v>0</v>
      </c>
      <c r="M146" s="168">
        <v>202449.05009999999</v>
      </c>
      <c r="N146" s="192">
        <f>[2]!Table3[[#This Row],[CLM $ Collected ]]/'[2]1.) CLM Reference'!$B$4</f>
        <v>1.4304557970710706E-5</v>
      </c>
      <c r="O146" s="170">
        <v>16410</v>
      </c>
      <c r="P146" s="172">
        <f>[2]!Table3[[#This Row],[Incentive Disbursements]]/'[2]1.) CLM Reference'!$B$5</f>
        <v>0</v>
      </c>
    </row>
    <row r="147" spans="1:16" ht="15.75" thickBot="1" x14ac:dyDescent="0.3">
      <c r="A147" s="163" t="s">
        <v>2133</v>
      </c>
      <c r="B147" s="16" t="s">
        <v>2040</v>
      </c>
      <c r="C147" s="164" t="s">
        <v>1774</v>
      </c>
      <c r="D147" s="165">
        <f>Table325[[#This Row],[Residential CLM $ Collected]]+Table325[[#This Row],[C&amp;I CLM $ Collected]]</f>
        <v>231960.74220000001</v>
      </c>
      <c r="E147" s="166">
        <f>[2]!Table3[[#This Row],[CLM $ Collected ]]/'[2]1.) CLM Reference'!$B$4</f>
        <v>3.5558609023951327E-3</v>
      </c>
      <c r="F147" s="167">
        <f>Table325[[#This Row],[Residential Incentive Disbursements]]+Table325[[#This Row],[C&amp;I Incentive Disbursements]]</f>
        <v>850</v>
      </c>
      <c r="G147" s="166">
        <f>[2]!Table3[[#This Row],[Incentive Disbursements]]/'[2]1.) CLM Reference'!$B$5</f>
        <v>1.5582315782111714E-3</v>
      </c>
      <c r="H147" s="166" t="str">
        <f t="shared" si="2"/>
        <v>NO</v>
      </c>
      <c r="I147" s="168">
        <v>0</v>
      </c>
      <c r="J147" s="169">
        <f>[2]!Table3[[#This Row],[CLM $ Collected ]]/'[2]1.) CLM Reference'!$B$4</f>
        <v>3.5558609023951327E-3</v>
      </c>
      <c r="K147" s="170">
        <v>0</v>
      </c>
      <c r="L147" s="169">
        <f>[2]!Table3[[#This Row],[Incentive Disbursements]]/'[2]1.) CLM Reference'!$B$5</f>
        <v>1.5582315782111714E-3</v>
      </c>
      <c r="M147" s="168">
        <v>231960.74220000001</v>
      </c>
      <c r="N147" s="192">
        <f>[2]!Table3[[#This Row],[CLM $ Collected ]]/'[2]1.) CLM Reference'!$B$4</f>
        <v>3.5558609023951327E-3</v>
      </c>
      <c r="O147" s="170">
        <v>850</v>
      </c>
      <c r="P147" s="172">
        <f>[2]!Table3[[#This Row],[Incentive Disbursements]]/'[2]1.) CLM Reference'!$B$5</f>
        <v>1.5582315782111714E-3</v>
      </c>
    </row>
    <row r="148" spans="1:16" ht="15.75" thickBot="1" x14ac:dyDescent="0.3">
      <c r="A148" s="163" t="s">
        <v>2134</v>
      </c>
      <c r="B148" s="16" t="s">
        <v>2040</v>
      </c>
      <c r="C148" s="164" t="s">
        <v>1774</v>
      </c>
      <c r="D148" s="165">
        <f>Table325[[#This Row],[Residential CLM $ Collected]]+Table325[[#This Row],[C&amp;I CLM $ Collected]]</f>
        <v>3718.1469999999999</v>
      </c>
      <c r="E148" s="166">
        <f>[2]!Table3[[#This Row],[CLM $ Collected ]]/'[2]1.) CLM Reference'!$B$4</f>
        <v>2.9440101884148486E-6</v>
      </c>
      <c r="F148" s="167">
        <f>Table325[[#This Row],[Residential Incentive Disbursements]]+Table325[[#This Row],[C&amp;I Incentive Disbursements]]</f>
        <v>0</v>
      </c>
      <c r="G148" s="166">
        <f>[2]!Table3[[#This Row],[Incentive Disbursements]]/'[2]1.) CLM Reference'!$B$5</f>
        <v>0</v>
      </c>
      <c r="H148" s="166" t="str">
        <f t="shared" si="2"/>
        <v>N/A</v>
      </c>
      <c r="I148" s="168">
        <v>0</v>
      </c>
      <c r="J148" s="169">
        <f>[2]!Table3[[#This Row],[CLM $ Collected ]]/'[2]1.) CLM Reference'!$B$4</f>
        <v>2.9440101884148486E-6</v>
      </c>
      <c r="K148" s="170">
        <v>0</v>
      </c>
      <c r="L148" s="169">
        <f>[2]!Table3[[#This Row],[Incentive Disbursements]]/'[2]1.) CLM Reference'!$B$5</f>
        <v>0</v>
      </c>
      <c r="M148" s="168">
        <v>3718.1469999999999</v>
      </c>
      <c r="N148" s="192">
        <f>[2]!Table3[[#This Row],[CLM $ Collected ]]/'[2]1.) CLM Reference'!$B$4</f>
        <v>2.9440101884148486E-6</v>
      </c>
      <c r="O148" s="170">
        <v>0</v>
      </c>
      <c r="P148" s="172">
        <f>[2]!Table3[[#This Row],[Incentive Disbursements]]/'[2]1.) CLM Reference'!$B$5</f>
        <v>0</v>
      </c>
    </row>
    <row r="149" spans="1:16" ht="15.75" thickBot="1" x14ac:dyDescent="0.3">
      <c r="A149" s="163" t="s">
        <v>2135</v>
      </c>
      <c r="B149" s="16" t="s">
        <v>2040</v>
      </c>
      <c r="C149" s="164" t="s">
        <v>1774</v>
      </c>
      <c r="D149" s="165">
        <f>Table325[[#This Row],[Residential CLM $ Collected]]+Table325[[#This Row],[C&amp;I CLM $ Collected]]</f>
        <v>85261.554799999998</v>
      </c>
      <c r="E149" s="166">
        <f>[2]!Table3[[#This Row],[CLM $ Collected ]]/'[2]1.) CLM Reference'!$B$4</f>
        <v>2.639204337066789E-3</v>
      </c>
      <c r="F149" s="167">
        <f>Table325[[#This Row],[Residential Incentive Disbursements]]+Table325[[#This Row],[C&amp;I Incentive Disbursements]]</f>
        <v>153338.10999999999</v>
      </c>
      <c r="G149" s="166">
        <f>[2]!Table3[[#This Row],[Incentive Disbursements]]/'[2]1.) CLM Reference'!$B$5</f>
        <v>8.9349507462328168E-5</v>
      </c>
      <c r="H149" s="166" t="str">
        <f t="shared" si="2"/>
        <v>NO</v>
      </c>
      <c r="I149" s="168">
        <v>0</v>
      </c>
      <c r="J149" s="169">
        <f>[2]!Table3[[#This Row],[CLM $ Collected ]]/'[2]1.) CLM Reference'!$B$4</f>
        <v>2.639204337066789E-3</v>
      </c>
      <c r="K149" s="170">
        <v>0</v>
      </c>
      <c r="L149" s="169">
        <f>[2]!Table3[[#This Row],[Incentive Disbursements]]/'[2]1.) CLM Reference'!$B$5</f>
        <v>8.9349507462328168E-5</v>
      </c>
      <c r="M149" s="168">
        <v>85261.554799999998</v>
      </c>
      <c r="N149" s="192">
        <f>[2]!Table3[[#This Row],[CLM $ Collected ]]/'[2]1.) CLM Reference'!$B$4</f>
        <v>2.639204337066789E-3</v>
      </c>
      <c r="O149" s="170">
        <v>153338.10999999999</v>
      </c>
      <c r="P149" s="172">
        <f>[2]!Table3[[#This Row],[Incentive Disbursements]]/'[2]1.) CLM Reference'!$B$5</f>
        <v>8.9349507462328168E-5</v>
      </c>
    </row>
    <row r="150" spans="1:16" ht="15.75" thickBot="1" x14ac:dyDescent="0.3">
      <c r="A150" s="163" t="s">
        <v>2136</v>
      </c>
      <c r="B150" s="16" t="s">
        <v>2040</v>
      </c>
      <c r="C150" s="164" t="s">
        <v>1774</v>
      </c>
      <c r="D150" s="165">
        <f>Table325[[#This Row],[Residential CLM $ Collected]]+Table325[[#This Row],[C&amp;I CLM $ Collected]]</f>
        <v>24946.427899999999</v>
      </c>
      <c r="E150" s="166">
        <f>[2]!Table3[[#This Row],[CLM $ Collected ]]/'[2]1.) CLM Reference'!$B$4</f>
        <v>3.4564051816779969E-3</v>
      </c>
      <c r="F150" s="167">
        <f>Table325[[#This Row],[Residential Incentive Disbursements]]+Table325[[#This Row],[C&amp;I Incentive Disbursements]]</f>
        <v>37695</v>
      </c>
      <c r="G150" s="166">
        <f>[2]!Table3[[#This Row],[Incentive Disbursements]]/'[2]1.) CLM Reference'!$B$5</f>
        <v>3.2005332124525059E-3</v>
      </c>
      <c r="H150" s="166" t="str">
        <f t="shared" si="2"/>
        <v>NO</v>
      </c>
      <c r="I150" s="168">
        <v>0</v>
      </c>
      <c r="J150" s="169">
        <f>[2]!Table3[[#This Row],[CLM $ Collected ]]/'[2]1.) CLM Reference'!$B$4</f>
        <v>3.4564051816779969E-3</v>
      </c>
      <c r="K150" s="170">
        <v>0</v>
      </c>
      <c r="L150" s="169">
        <f>[2]!Table3[[#This Row],[Incentive Disbursements]]/'[2]1.) CLM Reference'!$B$5</f>
        <v>3.2005332124525059E-3</v>
      </c>
      <c r="M150" s="168">
        <v>24946.427899999999</v>
      </c>
      <c r="N150" s="192">
        <f>[2]!Table3[[#This Row],[CLM $ Collected ]]/'[2]1.) CLM Reference'!$B$4</f>
        <v>3.4564051816779969E-3</v>
      </c>
      <c r="O150" s="170">
        <v>37695</v>
      </c>
      <c r="P150" s="172">
        <f>[2]!Table3[[#This Row],[Incentive Disbursements]]/'[2]1.) CLM Reference'!$B$5</f>
        <v>3.2005332124525059E-3</v>
      </c>
    </row>
    <row r="151" spans="1:16" ht="15.75" thickBot="1" x14ac:dyDescent="0.3">
      <c r="A151" s="163" t="s">
        <v>2137</v>
      </c>
      <c r="B151" s="16" t="s">
        <v>2100</v>
      </c>
      <c r="C151" s="164" t="s">
        <v>1774</v>
      </c>
      <c r="D151" s="165">
        <f>Table325[[#This Row],[Residential CLM $ Collected]]+Table325[[#This Row],[C&amp;I CLM $ Collected]]</f>
        <v>57891.270400000001</v>
      </c>
      <c r="E151" s="166">
        <f>[2]!Table3[[#This Row],[CLM $ Collected ]]/'[2]1.) CLM Reference'!$B$4</f>
        <v>5.1732458501931875E-3</v>
      </c>
      <c r="F151" s="167">
        <f>Table325[[#This Row],[Residential Incentive Disbursements]]+Table325[[#This Row],[C&amp;I Incentive Disbursements]]</f>
        <v>800</v>
      </c>
      <c r="G151" s="166">
        <f>[2]!Table3[[#This Row],[Incentive Disbursements]]/'[2]1.) CLM Reference'!$B$5</f>
        <v>4.0356971935859316E-3</v>
      </c>
      <c r="H151" s="166" t="str">
        <f t="shared" si="2"/>
        <v>NO</v>
      </c>
      <c r="I151" s="168">
        <v>1038.3493000000001</v>
      </c>
      <c r="J151" s="169">
        <f>[2]!Table3[[#This Row],[CLM $ Collected ]]/'[2]1.) CLM Reference'!$B$4</f>
        <v>5.1732458501931875E-3</v>
      </c>
      <c r="K151" s="170">
        <v>0</v>
      </c>
      <c r="L151" s="169">
        <f>[2]!Table3[[#This Row],[Incentive Disbursements]]/'[2]1.) CLM Reference'!$B$5</f>
        <v>4.0356971935859316E-3</v>
      </c>
      <c r="M151" s="168">
        <v>56852.9211</v>
      </c>
      <c r="N151" s="192">
        <f>[2]!Table3[[#This Row],[CLM $ Collected ]]/'[2]1.) CLM Reference'!$B$4</f>
        <v>5.1732458501931875E-3</v>
      </c>
      <c r="O151" s="170">
        <v>800</v>
      </c>
      <c r="P151" s="172">
        <f>[2]!Table3[[#This Row],[Incentive Disbursements]]/'[2]1.) CLM Reference'!$B$5</f>
        <v>4.0356971935859316E-3</v>
      </c>
    </row>
    <row r="152" spans="1:16" ht="15.75" thickBot="1" x14ac:dyDescent="0.3">
      <c r="A152" s="163" t="s">
        <v>2138</v>
      </c>
      <c r="B152" s="16" t="s">
        <v>2100</v>
      </c>
      <c r="C152" s="164" t="s">
        <v>1774</v>
      </c>
      <c r="D152" s="165">
        <f>Table325[[#This Row],[Residential CLM $ Collected]]+Table325[[#This Row],[C&amp;I CLM $ Collected]]</f>
        <v>23658.1571</v>
      </c>
      <c r="E152" s="166">
        <f>[2]!Table3[[#This Row],[CLM $ Collected ]]/'[2]1.) CLM Reference'!$B$4</f>
        <v>3.8495650080727996E-6</v>
      </c>
      <c r="F152" s="167">
        <f>Table325[[#This Row],[Residential Incentive Disbursements]]+Table325[[#This Row],[C&amp;I Incentive Disbursements]]</f>
        <v>0</v>
      </c>
      <c r="G152" s="166">
        <f>[2]!Table3[[#This Row],[Incentive Disbursements]]/'[2]1.) CLM Reference'!$B$5</f>
        <v>0</v>
      </c>
      <c r="H152" s="166" t="str">
        <f t="shared" si="2"/>
        <v>N/A</v>
      </c>
      <c r="I152" s="168">
        <v>0</v>
      </c>
      <c r="J152" s="169">
        <f>[2]!Table3[[#This Row],[CLM $ Collected ]]/'[2]1.) CLM Reference'!$B$4</f>
        <v>3.8495650080727996E-6</v>
      </c>
      <c r="K152" s="170">
        <v>0</v>
      </c>
      <c r="L152" s="169">
        <f>[2]!Table3[[#This Row],[Incentive Disbursements]]/'[2]1.) CLM Reference'!$B$5</f>
        <v>0</v>
      </c>
      <c r="M152" s="168">
        <v>23658.1571</v>
      </c>
      <c r="N152" s="192">
        <f>[2]!Table3[[#This Row],[CLM $ Collected ]]/'[2]1.) CLM Reference'!$B$4</f>
        <v>3.8495650080727996E-6</v>
      </c>
      <c r="O152" s="170">
        <v>0</v>
      </c>
      <c r="P152" s="172">
        <f>[2]!Table3[[#This Row],[Incentive Disbursements]]/'[2]1.) CLM Reference'!$B$5</f>
        <v>0</v>
      </c>
    </row>
    <row r="153" spans="1:16" ht="15.75" thickBot="1" x14ac:dyDescent="0.3">
      <c r="A153" s="163" t="s">
        <v>2139</v>
      </c>
      <c r="B153" s="16" t="s">
        <v>2095</v>
      </c>
      <c r="C153" s="164" t="s">
        <v>1774</v>
      </c>
      <c r="D153" s="165">
        <f>Table325[[#This Row],[Residential CLM $ Collected]]+Table325[[#This Row],[C&amp;I CLM $ Collected]]</f>
        <v>0</v>
      </c>
      <c r="E153" s="166">
        <f>[2]!Table3[[#This Row],[CLM $ Collected ]]/'[2]1.) CLM Reference'!$B$4</f>
        <v>5.3486356802690677E-3</v>
      </c>
      <c r="F153" s="167">
        <f>Table325[[#This Row],[Residential Incentive Disbursements]]+Table325[[#This Row],[C&amp;I Incentive Disbursements]]</f>
        <v>50</v>
      </c>
      <c r="G153" s="166">
        <f>[2]!Table3[[#This Row],[Incentive Disbursements]]/'[2]1.) CLM Reference'!$B$5</f>
        <v>1.9788419621134938E-3</v>
      </c>
      <c r="H153" s="166" t="str">
        <f t="shared" si="2"/>
        <v>NO</v>
      </c>
      <c r="I153" s="168">
        <v>0</v>
      </c>
      <c r="J153" s="169">
        <f>[2]!Table3[[#This Row],[CLM $ Collected ]]/'[2]1.) CLM Reference'!$B$4</f>
        <v>5.3486356802690677E-3</v>
      </c>
      <c r="K153" s="170">
        <v>0</v>
      </c>
      <c r="L153" s="169">
        <f>[2]!Table3[[#This Row],[Incentive Disbursements]]/'[2]1.) CLM Reference'!$B$5</f>
        <v>1.9788419621134938E-3</v>
      </c>
      <c r="M153" s="168">
        <v>0</v>
      </c>
      <c r="N153" s="192">
        <f>[2]!Table3[[#This Row],[CLM $ Collected ]]/'[2]1.) CLM Reference'!$B$4</f>
        <v>5.3486356802690677E-3</v>
      </c>
      <c r="O153" s="170">
        <v>50</v>
      </c>
      <c r="P153" s="172">
        <f>[2]!Table3[[#This Row],[Incentive Disbursements]]/'[2]1.) CLM Reference'!$B$5</f>
        <v>1.9788419621134938E-3</v>
      </c>
    </row>
    <row r="154" spans="1:16" ht="15.75" thickBot="1" x14ac:dyDescent="0.3">
      <c r="A154" s="163" t="s">
        <v>2139</v>
      </c>
      <c r="B154" s="16" t="s">
        <v>2120</v>
      </c>
      <c r="C154" s="164" t="s">
        <v>1792</v>
      </c>
      <c r="D154" s="165">
        <f>Table325[[#This Row],[Residential CLM $ Collected]]+Table325[[#This Row],[C&amp;I CLM $ Collected]]</f>
        <v>4149.2298000000001</v>
      </c>
      <c r="E154" s="166">
        <f>[2]!Table3[[#This Row],[CLM $ Collected ]]/'[2]1.) CLM Reference'!$B$4</f>
        <v>5.5485356369758404E-3</v>
      </c>
      <c r="F154" s="167">
        <f>Table325[[#This Row],[Residential Incentive Disbursements]]+Table325[[#This Row],[C&amp;I Incentive Disbursements]]</f>
        <v>0</v>
      </c>
      <c r="G154" s="166">
        <f>[2]!Table3[[#This Row],[Incentive Disbursements]]/'[2]1.) CLM Reference'!$B$5</f>
        <v>2.5567651186170098E-3</v>
      </c>
      <c r="H154" s="166" t="str">
        <f t="shared" si="2"/>
        <v>NO</v>
      </c>
      <c r="I154" s="168">
        <v>0</v>
      </c>
      <c r="J154" s="169">
        <f>[2]!Table3[[#This Row],[CLM $ Collected ]]/'[2]1.) CLM Reference'!$B$4</f>
        <v>5.5485356369758404E-3</v>
      </c>
      <c r="K154" s="170">
        <v>0</v>
      </c>
      <c r="L154" s="169">
        <f>[2]!Table3[[#This Row],[Incentive Disbursements]]/'[2]1.) CLM Reference'!$B$5</f>
        <v>2.5567651186170098E-3</v>
      </c>
      <c r="M154" s="168">
        <v>4149.2298000000001</v>
      </c>
      <c r="N154" s="192">
        <f>[2]!Table3[[#This Row],[CLM $ Collected ]]/'[2]1.) CLM Reference'!$B$4</f>
        <v>5.5485356369758404E-3</v>
      </c>
      <c r="O154" s="170">
        <v>0</v>
      </c>
      <c r="P154" s="172">
        <f>[2]!Table3[[#This Row],[Incentive Disbursements]]/'[2]1.) CLM Reference'!$B$5</f>
        <v>2.5567651186170098E-3</v>
      </c>
    </row>
    <row r="155" spans="1:16" ht="15.75" thickBot="1" x14ac:dyDescent="0.3">
      <c r="A155" s="163" t="s">
        <v>2139</v>
      </c>
      <c r="B155" s="16" t="s">
        <v>2099</v>
      </c>
      <c r="C155" s="164" t="s">
        <v>1774</v>
      </c>
      <c r="D155" s="165">
        <f>Table325[[#This Row],[Residential CLM $ Collected]]+Table325[[#This Row],[C&amp;I CLM $ Collected]]</f>
        <v>0</v>
      </c>
      <c r="E155" s="166">
        <f>[2]!Table3[[#This Row],[CLM $ Collected ]]/'[2]1.) CLM Reference'!$B$4</f>
        <v>3.1902386818528571E-6</v>
      </c>
      <c r="F155" s="167">
        <f>Table325[[#This Row],[Residential Incentive Disbursements]]+Table325[[#This Row],[C&amp;I Incentive Disbursements]]</f>
        <v>2970</v>
      </c>
      <c r="G155" s="166">
        <f>[2]!Table3[[#This Row],[Incentive Disbursements]]/'[2]1.) CLM Reference'!$B$5</f>
        <v>0</v>
      </c>
      <c r="H155" s="166" t="str">
        <f t="shared" si="2"/>
        <v>N/A</v>
      </c>
      <c r="I155" s="168">
        <v>0</v>
      </c>
      <c r="J155" s="169">
        <f>[2]!Table3[[#This Row],[CLM $ Collected ]]/'[2]1.) CLM Reference'!$B$4</f>
        <v>3.1902386818528571E-6</v>
      </c>
      <c r="K155" s="170">
        <v>0</v>
      </c>
      <c r="L155" s="169">
        <f>[2]!Table3[[#This Row],[Incentive Disbursements]]/'[2]1.) CLM Reference'!$B$5</f>
        <v>0</v>
      </c>
      <c r="M155" s="168">
        <v>0</v>
      </c>
      <c r="N155" s="192">
        <f>[2]!Table3[[#This Row],[CLM $ Collected ]]/'[2]1.) CLM Reference'!$B$4</f>
        <v>3.1902386818528571E-6</v>
      </c>
      <c r="O155" s="170">
        <v>2970</v>
      </c>
      <c r="P155" s="172">
        <f>[2]!Table3[[#This Row],[Incentive Disbursements]]/'[2]1.) CLM Reference'!$B$5</f>
        <v>0</v>
      </c>
    </row>
    <row r="156" spans="1:16" ht="15.75" thickBot="1" x14ac:dyDescent="0.3">
      <c r="A156" s="163" t="s">
        <v>2139</v>
      </c>
      <c r="B156" s="16" t="s">
        <v>2100</v>
      </c>
      <c r="C156" s="164" t="s">
        <v>1792</v>
      </c>
      <c r="D156" s="165">
        <f>Table325[[#This Row],[Residential CLM $ Collected]]+Table325[[#This Row],[C&amp;I CLM $ Collected]]</f>
        <v>4240.4471000000003</v>
      </c>
      <c r="E156" s="166">
        <f>[2]!Table3[[#This Row],[CLM $ Collected ]]/'[2]1.) CLM Reference'!$B$4</f>
        <v>5.0435226910568964E-6</v>
      </c>
      <c r="F156" s="167">
        <f>Table325[[#This Row],[Residential Incentive Disbursements]]+Table325[[#This Row],[C&amp;I Incentive Disbursements]]</f>
        <v>0</v>
      </c>
      <c r="G156" s="166">
        <f>[2]!Table3[[#This Row],[Incentive Disbursements]]/'[2]1.) CLM Reference'!$B$5</f>
        <v>0</v>
      </c>
      <c r="H156" s="166" t="str">
        <f t="shared" si="2"/>
        <v>NO</v>
      </c>
      <c r="I156" s="168">
        <v>0</v>
      </c>
      <c r="J156" s="169">
        <f>[2]!Table3[[#This Row],[CLM $ Collected ]]/'[2]1.) CLM Reference'!$B$4</f>
        <v>5.0435226910568964E-6</v>
      </c>
      <c r="K156" s="170">
        <v>0</v>
      </c>
      <c r="L156" s="169">
        <f>[2]!Table3[[#This Row],[Incentive Disbursements]]/'[2]1.) CLM Reference'!$B$5</f>
        <v>0</v>
      </c>
      <c r="M156" s="168">
        <v>4240.4471000000003</v>
      </c>
      <c r="N156" s="192">
        <f>[2]!Table3[[#This Row],[CLM $ Collected ]]/'[2]1.) CLM Reference'!$B$4</f>
        <v>5.0435226910568964E-6</v>
      </c>
      <c r="O156" s="170">
        <v>0</v>
      </c>
      <c r="P156" s="172">
        <f>[2]!Table3[[#This Row],[Incentive Disbursements]]/'[2]1.) CLM Reference'!$B$5</f>
        <v>0</v>
      </c>
    </row>
    <row r="157" spans="1:16" ht="15.75" thickBot="1" x14ac:dyDescent="0.3">
      <c r="A157" s="163" t="s">
        <v>2140</v>
      </c>
      <c r="B157" s="16" t="s">
        <v>2100</v>
      </c>
      <c r="C157" s="164" t="s">
        <v>1774</v>
      </c>
      <c r="D157" s="165">
        <f>Table325[[#This Row],[Residential CLM $ Collected]]+Table325[[#This Row],[C&amp;I CLM $ Collected]]</f>
        <v>52236.260499999997</v>
      </c>
      <c r="E157" s="166">
        <f>[2]!Table3[[#This Row],[CLM $ Collected ]]/'[2]1.) CLM Reference'!$B$4</f>
        <v>3.6526859499701712E-3</v>
      </c>
      <c r="F157" s="167">
        <f>Table325[[#This Row],[Residential Incentive Disbursements]]+Table325[[#This Row],[C&amp;I Incentive Disbursements]]</f>
        <v>360</v>
      </c>
      <c r="G157" s="166">
        <f>[2]!Table3[[#This Row],[Incentive Disbursements]]/'[2]1.) CLM Reference'!$B$5</f>
        <v>1.8104488887387736E-3</v>
      </c>
      <c r="H157" s="166" t="str">
        <f t="shared" si="2"/>
        <v>NO</v>
      </c>
      <c r="I157" s="168">
        <v>0</v>
      </c>
      <c r="J157" s="169">
        <f>[2]!Table3[[#This Row],[CLM $ Collected ]]/'[2]1.) CLM Reference'!$B$4</f>
        <v>3.6526859499701712E-3</v>
      </c>
      <c r="K157" s="170">
        <v>0</v>
      </c>
      <c r="L157" s="169">
        <f>[2]!Table3[[#This Row],[Incentive Disbursements]]/'[2]1.) CLM Reference'!$B$5</f>
        <v>1.8104488887387736E-3</v>
      </c>
      <c r="M157" s="168">
        <v>52236.260499999997</v>
      </c>
      <c r="N157" s="192">
        <f>[2]!Table3[[#This Row],[CLM $ Collected ]]/'[2]1.) CLM Reference'!$B$4</f>
        <v>3.6526859499701712E-3</v>
      </c>
      <c r="O157" s="170">
        <v>360</v>
      </c>
      <c r="P157" s="172">
        <f>[2]!Table3[[#This Row],[Incentive Disbursements]]/'[2]1.) CLM Reference'!$B$5</f>
        <v>1.8104488887387736E-3</v>
      </c>
    </row>
    <row r="158" spans="1:16" ht="15.75" thickBot="1" x14ac:dyDescent="0.3">
      <c r="A158" s="163" t="s">
        <v>2141</v>
      </c>
      <c r="B158" s="16" t="s">
        <v>2100</v>
      </c>
      <c r="C158" s="164" t="s">
        <v>1774</v>
      </c>
      <c r="D158" s="165">
        <f>Table325[[#This Row],[Residential CLM $ Collected]]+Table325[[#This Row],[C&amp;I CLM $ Collected]]</f>
        <v>321864.88760000002</v>
      </c>
      <c r="E158" s="166">
        <f>[2]!Table3[[#This Row],[CLM $ Collected ]]/'[2]1.) CLM Reference'!$B$4</f>
        <v>4.3470766204989223E-3</v>
      </c>
      <c r="F158" s="167">
        <f>Table325[[#This Row],[Residential Incentive Disbursements]]+Table325[[#This Row],[C&amp;I Incentive Disbursements]]</f>
        <v>13474</v>
      </c>
      <c r="G158" s="166">
        <f>[2]!Table3[[#This Row],[Incentive Disbursements]]/'[2]1.) CLM Reference'!$B$5</f>
        <v>2.4832753927625131E-3</v>
      </c>
      <c r="H158" s="166" t="str">
        <f t="shared" si="2"/>
        <v>NO</v>
      </c>
      <c r="I158" s="168">
        <v>0</v>
      </c>
      <c r="J158" s="169">
        <f>[2]!Table3[[#This Row],[CLM $ Collected ]]/'[2]1.) CLM Reference'!$B$4</f>
        <v>4.3470766204989223E-3</v>
      </c>
      <c r="K158" s="170">
        <v>0</v>
      </c>
      <c r="L158" s="169">
        <f>[2]!Table3[[#This Row],[Incentive Disbursements]]/'[2]1.) CLM Reference'!$B$5</f>
        <v>2.4832753927625131E-3</v>
      </c>
      <c r="M158" s="168">
        <v>321864.88760000002</v>
      </c>
      <c r="N158" s="192">
        <f>[2]!Table3[[#This Row],[CLM $ Collected ]]/'[2]1.) CLM Reference'!$B$4</f>
        <v>4.3470766204989223E-3</v>
      </c>
      <c r="O158" s="170">
        <v>13474</v>
      </c>
      <c r="P158" s="172">
        <f>[2]!Table3[[#This Row],[Incentive Disbursements]]/'[2]1.) CLM Reference'!$B$5</f>
        <v>2.4832753927625131E-3</v>
      </c>
    </row>
    <row r="159" spans="1:16" ht="15.75" thickBot="1" x14ac:dyDescent="0.3">
      <c r="A159" s="163" t="s">
        <v>2142</v>
      </c>
      <c r="B159" s="16" t="s">
        <v>2100</v>
      </c>
      <c r="C159" s="164" t="s">
        <v>1774</v>
      </c>
      <c r="D159" s="165">
        <f>Table325[[#This Row],[Residential CLM $ Collected]]+Table325[[#This Row],[C&amp;I CLM $ Collected]]</f>
        <v>675.56370000000004</v>
      </c>
      <c r="E159" s="166">
        <f>[2]!Table3[[#This Row],[CLM $ Collected ]]/'[2]1.) CLM Reference'!$B$4</f>
        <v>2.1649475512373332E-6</v>
      </c>
      <c r="F159" s="167">
        <f>Table325[[#This Row],[Residential Incentive Disbursements]]+Table325[[#This Row],[C&amp;I Incentive Disbursements]]</f>
        <v>0</v>
      </c>
      <c r="G159" s="166">
        <f>[2]!Table3[[#This Row],[Incentive Disbursements]]/'[2]1.) CLM Reference'!$B$5</f>
        <v>0</v>
      </c>
      <c r="H159" s="166" t="str">
        <f t="shared" si="2"/>
        <v>N/A</v>
      </c>
      <c r="I159" s="168">
        <v>0</v>
      </c>
      <c r="J159" s="169">
        <f>[2]!Table3[[#This Row],[CLM $ Collected ]]/'[2]1.) CLM Reference'!$B$4</f>
        <v>2.1649475512373332E-6</v>
      </c>
      <c r="K159" s="170">
        <v>0</v>
      </c>
      <c r="L159" s="169">
        <f>[2]!Table3[[#This Row],[Incentive Disbursements]]/'[2]1.) CLM Reference'!$B$5</f>
        <v>0</v>
      </c>
      <c r="M159" s="168">
        <v>675.56370000000004</v>
      </c>
      <c r="N159" s="192">
        <f>[2]!Table3[[#This Row],[CLM $ Collected ]]/'[2]1.) CLM Reference'!$B$4</f>
        <v>2.1649475512373332E-6</v>
      </c>
      <c r="O159" s="170">
        <v>0</v>
      </c>
      <c r="P159" s="172">
        <f>[2]!Table3[[#This Row],[Incentive Disbursements]]/'[2]1.) CLM Reference'!$B$5</f>
        <v>0</v>
      </c>
    </row>
    <row r="160" spans="1:16" ht="15.75" thickBot="1" x14ac:dyDescent="0.3">
      <c r="A160" s="163" t="s">
        <v>2143</v>
      </c>
      <c r="B160" s="16" t="s">
        <v>2100</v>
      </c>
      <c r="C160" s="164" t="s">
        <v>1774</v>
      </c>
      <c r="D160" s="165">
        <f>Table325[[#This Row],[Residential CLM $ Collected]]+Table325[[#This Row],[C&amp;I CLM $ Collected]]</f>
        <v>19853.538799999998</v>
      </c>
      <c r="E160" s="166">
        <f>[2]!Table3[[#This Row],[CLM $ Collected ]]/'[2]1.) CLM Reference'!$B$4</f>
        <v>2.5070231678202077E-5</v>
      </c>
      <c r="F160" s="167">
        <f>Table325[[#This Row],[Residential Incentive Disbursements]]+Table325[[#This Row],[C&amp;I Incentive Disbursements]]</f>
        <v>0</v>
      </c>
      <c r="G160" s="166">
        <f>[2]!Table3[[#This Row],[Incentive Disbursements]]/'[2]1.) CLM Reference'!$B$5</f>
        <v>0</v>
      </c>
      <c r="H160" s="166" t="str">
        <f t="shared" si="2"/>
        <v>NO</v>
      </c>
      <c r="I160" s="168">
        <v>0</v>
      </c>
      <c r="J160" s="169">
        <f>[2]!Table3[[#This Row],[CLM $ Collected ]]/'[2]1.) CLM Reference'!$B$4</f>
        <v>2.5070231678202077E-5</v>
      </c>
      <c r="K160" s="170">
        <v>0</v>
      </c>
      <c r="L160" s="169">
        <f>[2]!Table3[[#This Row],[Incentive Disbursements]]/'[2]1.) CLM Reference'!$B$5</f>
        <v>0</v>
      </c>
      <c r="M160" s="168">
        <v>19853.538799999998</v>
      </c>
      <c r="N160" s="192">
        <f>[2]!Table3[[#This Row],[CLM $ Collected ]]/'[2]1.) CLM Reference'!$B$4</f>
        <v>2.5070231678202077E-5</v>
      </c>
      <c r="O160" s="170">
        <v>0</v>
      </c>
      <c r="P160" s="172">
        <f>[2]!Table3[[#This Row],[Incentive Disbursements]]/'[2]1.) CLM Reference'!$B$5</f>
        <v>0</v>
      </c>
    </row>
    <row r="161" spans="1:16" ht="15.75" thickBot="1" x14ac:dyDescent="0.3">
      <c r="A161" s="163" t="s">
        <v>2144</v>
      </c>
      <c r="B161" s="16" t="s">
        <v>2100</v>
      </c>
      <c r="C161" s="164" t="s">
        <v>1774</v>
      </c>
      <c r="D161" s="165">
        <f>Table325[[#This Row],[Residential CLM $ Collected]]+Table325[[#This Row],[C&amp;I CLM $ Collected]]</f>
        <v>27257.304800000002</v>
      </c>
      <c r="E161" s="166">
        <f>[2]!Table3[[#This Row],[CLM $ Collected ]]/'[2]1.) CLM Reference'!$B$4</f>
        <v>5.6863030391379682E-3</v>
      </c>
      <c r="F161" s="167">
        <f>Table325[[#This Row],[Residential Incentive Disbursements]]+Table325[[#This Row],[C&amp;I Incentive Disbursements]]</f>
        <v>0</v>
      </c>
      <c r="G161" s="166">
        <f>[2]!Table3[[#This Row],[Incentive Disbursements]]/'[2]1.) CLM Reference'!$B$5</f>
        <v>3.6278545112249138E-3</v>
      </c>
      <c r="H161" s="166" t="str">
        <f t="shared" si="2"/>
        <v>NO</v>
      </c>
      <c r="I161" s="168">
        <v>0</v>
      </c>
      <c r="J161" s="169">
        <f>[2]!Table3[[#This Row],[CLM $ Collected ]]/'[2]1.) CLM Reference'!$B$4</f>
        <v>5.6863030391379682E-3</v>
      </c>
      <c r="K161" s="170">
        <v>0</v>
      </c>
      <c r="L161" s="169">
        <f>[2]!Table3[[#This Row],[Incentive Disbursements]]/'[2]1.) CLM Reference'!$B$5</f>
        <v>3.6278545112249138E-3</v>
      </c>
      <c r="M161" s="168">
        <v>27257.304800000002</v>
      </c>
      <c r="N161" s="192">
        <f>[2]!Table3[[#This Row],[CLM $ Collected ]]/'[2]1.) CLM Reference'!$B$4</f>
        <v>5.6863030391379682E-3</v>
      </c>
      <c r="O161" s="170">
        <v>0</v>
      </c>
      <c r="P161" s="172">
        <f>[2]!Table3[[#This Row],[Incentive Disbursements]]/'[2]1.) CLM Reference'!$B$5</f>
        <v>3.6278545112249138E-3</v>
      </c>
    </row>
    <row r="162" spans="1:16" ht="15.75" thickBot="1" x14ac:dyDescent="0.3">
      <c r="A162" s="163" t="s">
        <v>2145</v>
      </c>
      <c r="B162" s="16" t="s">
        <v>2100</v>
      </c>
      <c r="C162" s="164" t="s">
        <v>1792</v>
      </c>
      <c r="D162" s="165">
        <f>Table325[[#This Row],[Residential CLM $ Collected]]+Table325[[#This Row],[C&amp;I CLM $ Collected]]</f>
        <v>14796.650600000001</v>
      </c>
      <c r="E162" s="166">
        <f>[2]!Table3[[#This Row],[CLM $ Collected ]]/'[2]1.) CLM Reference'!$B$4</f>
        <v>5.5907149517770613E-5</v>
      </c>
      <c r="F162" s="167">
        <f>Table325[[#This Row],[Residential Incentive Disbursements]]+Table325[[#This Row],[C&amp;I Incentive Disbursements]]</f>
        <v>0</v>
      </c>
      <c r="G162" s="166">
        <f>[2]!Table3[[#This Row],[Incentive Disbursements]]/'[2]1.) CLM Reference'!$B$5</f>
        <v>0</v>
      </c>
      <c r="H162" s="166" t="str">
        <f t="shared" si="2"/>
        <v>NO</v>
      </c>
      <c r="I162" s="168">
        <v>6202.3136000000004</v>
      </c>
      <c r="J162" s="169">
        <f>[2]!Table3[[#This Row],[CLM $ Collected ]]/'[2]1.) CLM Reference'!$B$4</f>
        <v>5.5907149517770613E-5</v>
      </c>
      <c r="K162" s="170">
        <v>0</v>
      </c>
      <c r="L162" s="169">
        <f>[2]!Table3[[#This Row],[Incentive Disbursements]]/'[2]1.) CLM Reference'!$B$5</f>
        <v>0</v>
      </c>
      <c r="M162" s="168">
        <v>8594.3369999999995</v>
      </c>
      <c r="N162" s="192">
        <f>[2]!Table3[[#This Row],[CLM $ Collected ]]/'[2]1.) CLM Reference'!$B$4</f>
        <v>5.5907149517770613E-5</v>
      </c>
      <c r="O162" s="170">
        <v>0</v>
      </c>
      <c r="P162" s="172">
        <f>[2]!Table3[[#This Row],[Incentive Disbursements]]/'[2]1.) CLM Reference'!$B$5</f>
        <v>0</v>
      </c>
    </row>
    <row r="163" spans="1:16" ht="15.75" thickBot="1" x14ac:dyDescent="0.3">
      <c r="A163" s="163" t="s">
        <v>2146</v>
      </c>
      <c r="B163" s="16" t="s">
        <v>2071</v>
      </c>
      <c r="C163" s="164" t="s">
        <v>1774</v>
      </c>
      <c r="D163" s="165">
        <f>Table325[[#This Row],[Residential CLM $ Collected]]+Table325[[#This Row],[C&amp;I CLM $ Collected]]</f>
        <v>217387.0416</v>
      </c>
      <c r="E163" s="166">
        <f>[2]!Table3[[#This Row],[CLM $ Collected ]]/'[2]1.) CLM Reference'!$B$4</f>
        <v>3.9233572312504881E-3</v>
      </c>
      <c r="F163" s="167">
        <f>Table325[[#This Row],[Residential Incentive Disbursements]]+Table325[[#This Row],[C&amp;I Incentive Disbursements]]</f>
        <v>114872</v>
      </c>
      <c r="G163" s="166">
        <f>[2]!Table3[[#This Row],[Incentive Disbursements]]/'[2]1.) CLM Reference'!$B$5</f>
        <v>3.9223729055500303E-3</v>
      </c>
      <c r="H163" s="166" t="str">
        <f t="shared" si="2"/>
        <v>YES</v>
      </c>
      <c r="I163" s="168">
        <v>602.17309999999998</v>
      </c>
      <c r="J163" s="169">
        <f>[2]!Table3[[#This Row],[CLM $ Collected ]]/'[2]1.) CLM Reference'!$B$4</f>
        <v>3.9233572312504881E-3</v>
      </c>
      <c r="K163" s="170">
        <v>0</v>
      </c>
      <c r="L163" s="169">
        <f>[2]!Table3[[#This Row],[Incentive Disbursements]]/'[2]1.) CLM Reference'!$B$5</f>
        <v>3.9223729055500303E-3</v>
      </c>
      <c r="M163" s="168">
        <v>216784.86850000001</v>
      </c>
      <c r="N163" s="192">
        <f>[2]!Table3[[#This Row],[CLM $ Collected ]]/'[2]1.) CLM Reference'!$B$4</f>
        <v>3.9233572312504881E-3</v>
      </c>
      <c r="O163" s="170">
        <v>114872</v>
      </c>
      <c r="P163" s="172">
        <f>[2]!Table3[[#This Row],[Incentive Disbursements]]/'[2]1.) CLM Reference'!$B$5</f>
        <v>3.9223729055500303E-3</v>
      </c>
    </row>
    <row r="164" spans="1:16" ht="15.75" thickBot="1" x14ac:dyDescent="0.3">
      <c r="A164" s="163" t="s">
        <v>2147</v>
      </c>
      <c r="B164" s="16" t="s">
        <v>2071</v>
      </c>
      <c r="C164" s="164" t="s">
        <v>1774</v>
      </c>
      <c r="D164" s="165">
        <f>Table325[[#This Row],[Residential CLM $ Collected]]+Table325[[#This Row],[C&amp;I CLM $ Collected]]</f>
        <v>3565.3463999999999</v>
      </c>
      <c r="E164" s="166">
        <f>[2]!Table3[[#This Row],[CLM $ Collected ]]/'[2]1.) CLM Reference'!$B$4</f>
        <v>2.5279863003929773E-5</v>
      </c>
      <c r="F164" s="167">
        <f>Table325[[#This Row],[Residential Incentive Disbursements]]+Table325[[#This Row],[C&amp;I Incentive Disbursements]]</f>
        <v>0</v>
      </c>
      <c r="G164" s="166">
        <f>[2]!Table3[[#This Row],[Incentive Disbursements]]/'[2]1.) CLM Reference'!$B$5</f>
        <v>0</v>
      </c>
      <c r="H164" s="166" t="str">
        <f t="shared" si="2"/>
        <v>NO</v>
      </c>
      <c r="I164" s="168">
        <v>0</v>
      </c>
      <c r="J164" s="169">
        <f>[2]!Table3[[#This Row],[CLM $ Collected ]]/'[2]1.) CLM Reference'!$B$4</f>
        <v>2.5279863003929773E-5</v>
      </c>
      <c r="K164" s="170">
        <v>0</v>
      </c>
      <c r="L164" s="169">
        <f>[2]!Table3[[#This Row],[Incentive Disbursements]]/'[2]1.) CLM Reference'!$B$5</f>
        <v>0</v>
      </c>
      <c r="M164" s="168">
        <v>3565.3463999999999</v>
      </c>
      <c r="N164" s="192">
        <f>[2]!Table3[[#This Row],[CLM $ Collected ]]/'[2]1.) CLM Reference'!$B$4</f>
        <v>2.5279863003929773E-5</v>
      </c>
      <c r="O164" s="170">
        <v>0</v>
      </c>
      <c r="P164" s="172">
        <f>[2]!Table3[[#This Row],[Incentive Disbursements]]/'[2]1.) CLM Reference'!$B$5</f>
        <v>0</v>
      </c>
    </row>
    <row r="165" spans="1:16" ht="15.75" thickBot="1" x14ac:dyDescent="0.3">
      <c r="A165" s="163" t="s">
        <v>2148</v>
      </c>
      <c r="B165" s="16" t="s">
        <v>2070</v>
      </c>
      <c r="C165" s="164" t="s">
        <v>1774</v>
      </c>
      <c r="D165" s="165">
        <f>Table325[[#This Row],[Residential CLM $ Collected]]+Table325[[#This Row],[C&amp;I CLM $ Collected]]</f>
        <v>3201.6347000000001</v>
      </c>
      <c r="E165" s="166">
        <f>[2]!Table3[[#This Row],[CLM $ Collected ]]/'[2]1.) CLM Reference'!$B$4</f>
        <v>5.0872419562573538E-3</v>
      </c>
      <c r="F165" s="167">
        <f>Table325[[#This Row],[Residential Incentive Disbursements]]+Table325[[#This Row],[C&amp;I Incentive Disbursements]]</f>
        <v>0</v>
      </c>
      <c r="G165" s="166">
        <f>[2]!Table3[[#This Row],[Incentive Disbursements]]/'[2]1.) CLM Reference'!$B$5</f>
        <v>2.6612113573223403E-3</v>
      </c>
      <c r="H165" s="166" t="str">
        <f t="shared" si="2"/>
        <v>NO</v>
      </c>
      <c r="I165" s="168">
        <v>0</v>
      </c>
      <c r="J165" s="169">
        <f>[2]!Table3[[#This Row],[CLM $ Collected ]]/'[2]1.) CLM Reference'!$B$4</f>
        <v>5.0872419562573538E-3</v>
      </c>
      <c r="K165" s="170">
        <v>0</v>
      </c>
      <c r="L165" s="169">
        <f>[2]!Table3[[#This Row],[Incentive Disbursements]]/'[2]1.) CLM Reference'!$B$5</f>
        <v>2.6612113573223403E-3</v>
      </c>
      <c r="M165" s="168">
        <v>3201.6347000000001</v>
      </c>
      <c r="N165" s="192">
        <f>[2]!Table3[[#This Row],[CLM $ Collected ]]/'[2]1.) CLM Reference'!$B$4</f>
        <v>5.0872419562573538E-3</v>
      </c>
      <c r="O165" s="170">
        <v>0</v>
      </c>
      <c r="P165" s="172">
        <f>[2]!Table3[[#This Row],[Incentive Disbursements]]/'[2]1.) CLM Reference'!$B$5</f>
        <v>2.6612113573223403E-3</v>
      </c>
    </row>
    <row r="166" spans="1:16" ht="15.75" thickBot="1" x14ac:dyDescent="0.3">
      <c r="A166" s="163" t="s">
        <v>2148</v>
      </c>
      <c r="B166" s="16" t="s">
        <v>2071</v>
      </c>
      <c r="C166" s="164" t="s">
        <v>1774</v>
      </c>
      <c r="D166" s="165">
        <f>Table325[[#This Row],[Residential CLM $ Collected]]+Table325[[#This Row],[C&amp;I CLM $ Collected]]</f>
        <v>5578.9567999999999</v>
      </c>
      <c r="E166" s="166">
        <f>[2]!Table3[[#This Row],[CLM $ Collected ]]/'[2]1.) CLM Reference'!$B$4</f>
        <v>3.6705653399009477E-6</v>
      </c>
      <c r="F166" s="167">
        <f>Table325[[#This Row],[Residential Incentive Disbursements]]+Table325[[#This Row],[C&amp;I Incentive Disbursements]]</f>
        <v>1070</v>
      </c>
      <c r="G166" s="166">
        <f>[2]!Table3[[#This Row],[Incentive Disbursements]]/'[2]1.) CLM Reference'!$B$5</f>
        <v>0</v>
      </c>
      <c r="H166" s="166" t="str">
        <f t="shared" si="2"/>
        <v>N/A</v>
      </c>
      <c r="I166" s="168">
        <v>0</v>
      </c>
      <c r="J166" s="169">
        <f>[2]!Table3[[#This Row],[CLM $ Collected ]]/'[2]1.) CLM Reference'!$B$4</f>
        <v>3.6705653399009477E-6</v>
      </c>
      <c r="K166" s="170">
        <v>0</v>
      </c>
      <c r="L166" s="169">
        <f>[2]!Table3[[#This Row],[Incentive Disbursements]]/'[2]1.) CLM Reference'!$B$5</f>
        <v>0</v>
      </c>
      <c r="M166" s="168">
        <v>5578.9567999999999</v>
      </c>
      <c r="N166" s="192">
        <f>[2]!Table3[[#This Row],[CLM $ Collected ]]/'[2]1.) CLM Reference'!$B$4</f>
        <v>3.6705653399009477E-6</v>
      </c>
      <c r="O166" s="170">
        <v>1070</v>
      </c>
      <c r="P166" s="172">
        <f>[2]!Table3[[#This Row],[Incentive Disbursements]]/'[2]1.) CLM Reference'!$B$5</f>
        <v>0</v>
      </c>
    </row>
    <row r="167" spans="1:16" ht="15.75" thickBot="1" x14ac:dyDescent="0.3">
      <c r="A167" s="163" t="s">
        <v>2149</v>
      </c>
      <c r="B167" s="16" t="s">
        <v>2071</v>
      </c>
      <c r="C167" s="164" t="s">
        <v>1774</v>
      </c>
      <c r="D167" s="165">
        <f>Table325[[#This Row],[Residential CLM $ Collected]]+Table325[[#This Row],[C&amp;I CLM $ Collected]]</f>
        <v>5794.7875999999997</v>
      </c>
      <c r="E167" s="166">
        <f>[2]!Table3[[#This Row],[CLM $ Collected ]]/'[2]1.) CLM Reference'!$B$4</f>
        <v>1.8395592122242285E-6</v>
      </c>
      <c r="F167" s="167">
        <f>Table325[[#This Row],[Residential Incentive Disbursements]]+Table325[[#This Row],[C&amp;I Incentive Disbursements]]</f>
        <v>0</v>
      </c>
      <c r="G167" s="166">
        <f>[2]!Table3[[#This Row],[Incentive Disbursements]]/'[2]1.) CLM Reference'!$B$5</f>
        <v>5.6984744094189124E-6</v>
      </c>
      <c r="H167" s="166" t="str">
        <f t="shared" si="2"/>
        <v>N/A</v>
      </c>
      <c r="I167" s="168">
        <v>0</v>
      </c>
      <c r="J167" s="169">
        <f>[2]!Table3[[#This Row],[CLM $ Collected ]]/'[2]1.) CLM Reference'!$B$4</f>
        <v>1.8395592122242285E-6</v>
      </c>
      <c r="K167" s="170">
        <v>0</v>
      </c>
      <c r="L167" s="169">
        <f>[2]!Table3[[#This Row],[Incentive Disbursements]]/'[2]1.) CLM Reference'!$B$5</f>
        <v>5.6984744094189124E-6</v>
      </c>
      <c r="M167" s="168">
        <v>5794.7875999999997</v>
      </c>
      <c r="N167" s="192">
        <f>[2]!Table3[[#This Row],[CLM $ Collected ]]/'[2]1.) CLM Reference'!$B$4</f>
        <v>1.8395592122242285E-6</v>
      </c>
      <c r="O167" s="170">
        <v>0</v>
      </c>
      <c r="P167" s="172">
        <f>[2]!Table3[[#This Row],[Incentive Disbursements]]/'[2]1.) CLM Reference'!$B$5</f>
        <v>5.6984744094189124E-6</v>
      </c>
    </row>
    <row r="168" spans="1:16" ht="15.75" thickBot="1" x14ac:dyDescent="0.3">
      <c r="A168" s="163" t="s">
        <v>2150</v>
      </c>
      <c r="B168" s="16" t="s">
        <v>2079</v>
      </c>
      <c r="C168" s="164" t="s">
        <v>1774</v>
      </c>
      <c r="D168" s="165">
        <f>Table325[[#This Row],[Residential CLM $ Collected]]+Table325[[#This Row],[C&amp;I CLM $ Collected]]</f>
        <v>8585.7708999999995</v>
      </c>
      <c r="E168" s="166">
        <f>[2]!Table3[[#This Row],[CLM $ Collected ]]/'[2]1.) CLM Reference'!$B$4</f>
        <v>5.5851385193424856E-3</v>
      </c>
      <c r="F168" s="167">
        <f>Table325[[#This Row],[Residential Incentive Disbursements]]+Table325[[#This Row],[C&amp;I Incentive Disbursements]]</f>
        <v>0</v>
      </c>
      <c r="G168" s="166">
        <f>[2]!Table3[[#This Row],[Incentive Disbursements]]/'[2]1.) CLM Reference'!$B$5</f>
        <v>2.4187559727179547E-3</v>
      </c>
      <c r="H168" s="166" t="str">
        <f t="shared" si="2"/>
        <v>NO</v>
      </c>
      <c r="I168" s="168">
        <v>0</v>
      </c>
      <c r="J168" s="169">
        <f>[2]!Table3[[#This Row],[CLM $ Collected ]]/'[2]1.) CLM Reference'!$B$4</f>
        <v>5.5851385193424856E-3</v>
      </c>
      <c r="K168" s="170">
        <v>0</v>
      </c>
      <c r="L168" s="169">
        <f>[2]!Table3[[#This Row],[Incentive Disbursements]]/'[2]1.) CLM Reference'!$B$5</f>
        <v>2.4187559727179547E-3</v>
      </c>
      <c r="M168" s="168">
        <v>8585.7708999999995</v>
      </c>
      <c r="N168" s="192">
        <f>[2]!Table3[[#This Row],[CLM $ Collected ]]/'[2]1.) CLM Reference'!$B$4</f>
        <v>5.5851385193424856E-3</v>
      </c>
      <c r="O168" s="170">
        <v>0</v>
      </c>
      <c r="P168" s="172">
        <f>[2]!Table3[[#This Row],[Incentive Disbursements]]/'[2]1.) CLM Reference'!$B$5</f>
        <v>2.4187559727179547E-3</v>
      </c>
    </row>
    <row r="169" spans="1:16" ht="15.75" thickBot="1" x14ac:dyDescent="0.3">
      <c r="A169" s="163" t="s">
        <v>2151</v>
      </c>
      <c r="B169" s="16" t="s">
        <v>2079</v>
      </c>
      <c r="C169" s="164" t="s">
        <v>1774</v>
      </c>
      <c r="D169" s="165">
        <f>Table325[[#This Row],[Residential CLM $ Collected]]+Table325[[#This Row],[C&amp;I CLM $ Collected]]</f>
        <v>50736.268400000001</v>
      </c>
      <c r="E169" s="166">
        <f>[2]!Table3[[#This Row],[CLM $ Collected ]]/'[2]1.) CLM Reference'!$B$4</f>
        <v>1.5036453215964113E-7</v>
      </c>
      <c r="F169" s="167">
        <f>Table325[[#This Row],[Residential Incentive Disbursements]]+Table325[[#This Row],[C&amp;I Incentive Disbursements]]</f>
        <v>728</v>
      </c>
      <c r="G169" s="166">
        <f>[2]!Table3[[#This Row],[Incentive Disbursements]]/'[2]1.) CLM Reference'!$B$5</f>
        <v>0</v>
      </c>
      <c r="H169" s="166" t="str">
        <f t="shared" si="2"/>
        <v>N/A</v>
      </c>
      <c r="I169" s="168">
        <v>0</v>
      </c>
      <c r="J169" s="169">
        <f>[2]!Table3[[#This Row],[CLM $ Collected ]]/'[2]1.) CLM Reference'!$B$4</f>
        <v>1.5036453215964113E-7</v>
      </c>
      <c r="K169" s="170">
        <v>0</v>
      </c>
      <c r="L169" s="169">
        <f>[2]!Table3[[#This Row],[Incentive Disbursements]]/'[2]1.) CLM Reference'!$B$5</f>
        <v>0</v>
      </c>
      <c r="M169" s="168">
        <v>50736.268400000001</v>
      </c>
      <c r="N169" s="192">
        <f>[2]!Table3[[#This Row],[CLM $ Collected ]]/'[2]1.) CLM Reference'!$B$4</f>
        <v>1.5036453215964113E-7</v>
      </c>
      <c r="O169" s="170">
        <v>728</v>
      </c>
      <c r="P169" s="172">
        <f>[2]!Table3[[#This Row],[Incentive Disbursements]]/'[2]1.) CLM Reference'!$B$5</f>
        <v>0</v>
      </c>
    </row>
    <row r="170" spans="1:16" ht="15.75" thickBot="1" x14ac:dyDescent="0.3">
      <c r="A170" s="163" t="s">
        <v>2152</v>
      </c>
      <c r="B170" s="16" t="s">
        <v>2106</v>
      </c>
      <c r="C170" s="164" t="s">
        <v>1774</v>
      </c>
      <c r="D170" s="165">
        <f>Table325[[#This Row],[Residential CLM $ Collected]]+Table325[[#This Row],[C&amp;I CLM $ Collected]]</f>
        <v>45742.0052</v>
      </c>
      <c r="E170" s="166">
        <f>[2]!Table3[[#This Row],[CLM $ Collected ]]/'[2]1.) CLM Reference'!$B$4</f>
        <v>2.6728920539986082E-3</v>
      </c>
      <c r="F170" s="167">
        <f>Table325[[#This Row],[Residential Incentive Disbursements]]+Table325[[#This Row],[C&amp;I Incentive Disbursements]]</f>
        <v>8424</v>
      </c>
      <c r="G170" s="166">
        <f>[2]!Table3[[#This Row],[Incentive Disbursements]]/'[2]1.) CLM Reference'!$B$5</f>
        <v>2.2148048713828109E-3</v>
      </c>
      <c r="H170" s="166" t="str">
        <f t="shared" si="2"/>
        <v>NO</v>
      </c>
      <c r="I170" s="168">
        <v>0</v>
      </c>
      <c r="J170" s="169">
        <f>[2]!Table3[[#This Row],[CLM $ Collected ]]/'[2]1.) CLM Reference'!$B$4</f>
        <v>2.6728920539986082E-3</v>
      </c>
      <c r="K170" s="170">
        <v>0</v>
      </c>
      <c r="L170" s="169">
        <f>[2]!Table3[[#This Row],[Incentive Disbursements]]/'[2]1.) CLM Reference'!$B$5</f>
        <v>2.2148048713828109E-3</v>
      </c>
      <c r="M170" s="168">
        <v>45742.0052</v>
      </c>
      <c r="N170" s="192">
        <f>[2]!Table3[[#This Row],[CLM $ Collected ]]/'[2]1.) CLM Reference'!$B$4</f>
        <v>2.6728920539986082E-3</v>
      </c>
      <c r="O170" s="170">
        <v>8424</v>
      </c>
      <c r="P170" s="172">
        <f>[2]!Table3[[#This Row],[Incentive Disbursements]]/'[2]1.) CLM Reference'!$B$5</f>
        <v>2.2148048713828109E-3</v>
      </c>
    </row>
    <row r="171" spans="1:16" ht="15.75" thickBot="1" x14ac:dyDescent="0.3">
      <c r="A171" s="163" t="s">
        <v>2153</v>
      </c>
      <c r="B171" s="16" t="s">
        <v>2106</v>
      </c>
      <c r="C171" s="164" t="s">
        <v>1774</v>
      </c>
      <c r="D171" s="165">
        <f>Table325[[#This Row],[Residential CLM $ Collected]]+Table325[[#This Row],[C&amp;I CLM $ Collected]]</f>
        <v>5316.3019000000004</v>
      </c>
      <c r="E171" s="166">
        <f>[2]!Table3[[#This Row],[CLM $ Collected ]]/'[2]1.) CLM Reference'!$B$4</f>
        <v>2.5002607672251726E-5</v>
      </c>
      <c r="F171" s="167">
        <f>Table325[[#This Row],[Residential Incentive Disbursements]]+Table325[[#This Row],[C&amp;I Incentive Disbursements]]</f>
        <v>595</v>
      </c>
      <c r="G171" s="166">
        <f>[2]!Table3[[#This Row],[Incentive Disbursements]]/'[2]1.) CLM Reference'!$B$5</f>
        <v>0</v>
      </c>
      <c r="H171" s="166" t="str">
        <f t="shared" si="2"/>
        <v>NO</v>
      </c>
      <c r="I171" s="168">
        <v>1504.854</v>
      </c>
      <c r="J171" s="169">
        <f>[2]!Table3[[#This Row],[CLM $ Collected ]]/'[2]1.) CLM Reference'!$B$4</f>
        <v>2.5002607672251726E-5</v>
      </c>
      <c r="K171" s="170">
        <v>0</v>
      </c>
      <c r="L171" s="169">
        <f>[2]!Table3[[#This Row],[Incentive Disbursements]]/'[2]1.) CLM Reference'!$B$5</f>
        <v>0</v>
      </c>
      <c r="M171" s="168">
        <v>3811.4479000000001</v>
      </c>
      <c r="N171" s="192">
        <f>[2]!Table3[[#This Row],[CLM $ Collected ]]/'[2]1.) CLM Reference'!$B$4</f>
        <v>2.5002607672251726E-5</v>
      </c>
      <c r="O171" s="170">
        <v>595</v>
      </c>
      <c r="P171" s="172">
        <f>[2]!Table3[[#This Row],[Incentive Disbursements]]/'[2]1.) CLM Reference'!$B$5</f>
        <v>0</v>
      </c>
    </row>
    <row r="172" spans="1:16" ht="15.75" thickBot="1" x14ac:dyDescent="0.3">
      <c r="A172" s="163" t="s">
        <v>2154</v>
      </c>
      <c r="B172" s="16" t="s">
        <v>2106</v>
      </c>
      <c r="C172" s="164" t="s">
        <v>1774</v>
      </c>
      <c r="D172" s="165">
        <f>Table325[[#This Row],[Residential CLM $ Collected]]+Table325[[#This Row],[C&amp;I CLM $ Collected]]</f>
        <v>31918.416300000001</v>
      </c>
      <c r="E172" s="166">
        <f>[2]!Table3[[#This Row],[CLM $ Collected ]]/'[2]1.) CLM Reference'!$B$4</f>
        <v>4.4774590887796707E-3</v>
      </c>
      <c r="F172" s="167">
        <f>Table325[[#This Row],[Residential Incentive Disbursements]]+Table325[[#This Row],[C&amp;I Incentive Disbursements]]</f>
        <v>46563</v>
      </c>
      <c r="G172" s="166">
        <f>[2]!Table3[[#This Row],[Incentive Disbursements]]/'[2]1.) CLM Reference'!$B$5</f>
        <v>1.7004642852559582E-3</v>
      </c>
      <c r="H172" s="166" t="str">
        <f t="shared" si="2"/>
        <v>NO</v>
      </c>
      <c r="I172" s="168">
        <v>0</v>
      </c>
      <c r="J172" s="169">
        <f>[2]!Table3[[#This Row],[CLM $ Collected ]]/'[2]1.) CLM Reference'!$B$4</f>
        <v>4.4774590887796707E-3</v>
      </c>
      <c r="K172" s="170">
        <v>0</v>
      </c>
      <c r="L172" s="169">
        <f>[2]!Table3[[#This Row],[Incentive Disbursements]]/'[2]1.) CLM Reference'!$B$5</f>
        <v>1.7004642852559582E-3</v>
      </c>
      <c r="M172" s="168">
        <v>31918.416300000001</v>
      </c>
      <c r="N172" s="192">
        <f>[2]!Table3[[#This Row],[CLM $ Collected ]]/'[2]1.) CLM Reference'!$B$4</f>
        <v>4.4774590887796707E-3</v>
      </c>
      <c r="O172" s="170">
        <v>46563</v>
      </c>
      <c r="P172" s="172">
        <f>[2]!Table3[[#This Row],[Incentive Disbursements]]/'[2]1.) CLM Reference'!$B$5</f>
        <v>1.7004642852559582E-3</v>
      </c>
    </row>
    <row r="173" spans="1:16" ht="15.75" thickBot="1" x14ac:dyDescent="0.3">
      <c r="A173" s="163" t="s">
        <v>2155</v>
      </c>
      <c r="B173" s="16" t="s">
        <v>2106</v>
      </c>
      <c r="C173" s="164" t="s">
        <v>1774</v>
      </c>
      <c r="D173" s="165">
        <f>Table325[[#This Row],[Residential CLM $ Collected]]+Table325[[#This Row],[C&amp;I CLM $ Collected]]</f>
        <v>107930.2703</v>
      </c>
      <c r="E173" s="166">
        <f>[2]!Table3[[#This Row],[CLM $ Collected ]]/'[2]1.) CLM Reference'!$B$4</f>
        <v>0</v>
      </c>
      <c r="F173" s="167">
        <f>Table325[[#This Row],[Residential Incentive Disbursements]]+Table325[[#This Row],[C&amp;I Incentive Disbursements]]</f>
        <v>8117.9</v>
      </c>
      <c r="G173" s="166">
        <f>[2]!Table3[[#This Row],[Incentive Disbursements]]/'[2]1.) CLM Reference'!$B$5</f>
        <v>1.4579624748103431E-3</v>
      </c>
      <c r="H173" s="166" t="str">
        <f t="shared" si="2"/>
        <v>N/A</v>
      </c>
      <c r="I173" s="168">
        <v>7557.6082999999999</v>
      </c>
      <c r="J173" s="169">
        <f>[2]!Table3[[#This Row],[CLM $ Collected ]]/'[2]1.) CLM Reference'!$B$4</f>
        <v>0</v>
      </c>
      <c r="K173" s="170">
        <v>0</v>
      </c>
      <c r="L173" s="169">
        <f>[2]!Table3[[#This Row],[Incentive Disbursements]]/'[2]1.) CLM Reference'!$B$5</f>
        <v>1.4579624748103431E-3</v>
      </c>
      <c r="M173" s="168">
        <v>100372.662</v>
      </c>
      <c r="N173" s="192">
        <f>[2]!Table3[[#This Row],[CLM $ Collected ]]/'[2]1.) CLM Reference'!$B$4</f>
        <v>0</v>
      </c>
      <c r="O173" s="170">
        <v>8117.9</v>
      </c>
      <c r="P173" s="172">
        <f>[2]!Table3[[#This Row],[Incentive Disbursements]]/'[2]1.) CLM Reference'!$B$5</f>
        <v>1.4579624748103431E-3</v>
      </c>
    </row>
    <row r="174" spans="1:16" ht="15.75" thickBot="1" x14ac:dyDescent="0.3">
      <c r="A174" s="163" t="s">
        <v>2155</v>
      </c>
      <c r="B174" s="16" t="s">
        <v>2084</v>
      </c>
      <c r="C174" s="164" t="s">
        <v>1774</v>
      </c>
      <c r="D174" s="165">
        <f>Table325[[#This Row],[Residential CLM $ Collected]]+Table325[[#This Row],[C&amp;I CLM $ Collected]]</f>
        <v>2886.0785000000001</v>
      </c>
      <c r="E174" s="166">
        <f>[2]!Table3[[#This Row],[CLM $ Collected ]]/'[2]1.) CLM Reference'!$B$4</f>
        <v>3.7517931075784269E-3</v>
      </c>
      <c r="F174" s="167">
        <f>Table325[[#This Row],[Residential Incentive Disbursements]]+Table325[[#This Row],[C&amp;I Incentive Disbursements]]</f>
        <v>0</v>
      </c>
      <c r="G174" s="166">
        <f>[2]!Table3[[#This Row],[Incentive Disbursements]]/'[2]1.) CLM Reference'!$B$5</f>
        <v>0</v>
      </c>
      <c r="H174" s="166" t="str">
        <f t="shared" si="2"/>
        <v>NO</v>
      </c>
      <c r="I174" s="168">
        <v>0</v>
      </c>
      <c r="J174" s="169">
        <f>[2]!Table3[[#This Row],[CLM $ Collected ]]/'[2]1.) CLM Reference'!$B$4</f>
        <v>3.7517931075784269E-3</v>
      </c>
      <c r="K174" s="170">
        <v>0</v>
      </c>
      <c r="L174" s="169">
        <f>[2]!Table3[[#This Row],[Incentive Disbursements]]/'[2]1.) CLM Reference'!$B$5</f>
        <v>0</v>
      </c>
      <c r="M174" s="168">
        <v>2886.0785000000001</v>
      </c>
      <c r="N174" s="192">
        <f>[2]!Table3[[#This Row],[CLM $ Collected ]]/'[2]1.) CLM Reference'!$B$4</f>
        <v>3.7517931075784269E-3</v>
      </c>
      <c r="O174" s="170">
        <v>0</v>
      </c>
      <c r="P174" s="172">
        <f>[2]!Table3[[#This Row],[Incentive Disbursements]]/'[2]1.) CLM Reference'!$B$5</f>
        <v>0</v>
      </c>
    </row>
    <row r="175" spans="1:16" ht="15.75" thickBot="1" x14ac:dyDescent="0.3">
      <c r="A175" s="163" t="s">
        <v>2156</v>
      </c>
      <c r="B175" s="16" t="s">
        <v>2093</v>
      </c>
      <c r="C175" s="164" t="s">
        <v>1774</v>
      </c>
      <c r="D175" s="165">
        <f>Table325[[#This Row],[Residential CLM $ Collected]]+Table325[[#This Row],[C&amp;I CLM $ Collected]]</f>
        <v>0</v>
      </c>
      <c r="E175" s="166">
        <f>[2]!Table3[[#This Row],[CLM $ Collected ]]/'[2]1.) CLM Reference'!$B$4</f>
        <v>0</v>
      </c>
      <c r="F175" s="167">
        <f>Table325[[#This Row],[Residential Incentive Disbursements]]+Table325[[#This Row],[C&amp;I Incentive Disbursements]]</f>
        <v>830</v>
      </c>
      <c r="G175" s="166">
        <f>[2]!Table3[[#This Row],[Incentive Disbursements]]/'[2]1.) CLM Reference'!$B$5</f>
        <v>1.4880077317262672E-5</v>
      </c>
      <c r="H175" s="166" t="str">
        <f t="shared" si="2"/>
        <v>N/A</v>
      </c>
      <c r="I175" s="168">
        <v>0</v>
      </c>
      <c r="J175" s="169">
        <f>[2]!Table3[[#This Row],[CLM $ Collected ]]/'[2]1.) CLM Reference'!$B$4</f>
        <v>0</v>
      </c>
      <c r="K175" s="170">
        <v>0</v>
      </c>
      <c r="L175" s="169">
        <f>[2]!Table3[[#This Row],[Incentive Disbursements]]/'[2]1.) CLM Reference'!$B$5</f>
        <v>1.4880077317262672E-5</v>
      </c>
      <c r="M175" s="168">
        <v>0</v>
      </c>
      <c r="N175" s="192">
        <f>[2]!Table3[[#This Row],[CLM $ Collected ]]/'[2]1.) CLM Reference'!$B$4</f>
        <v>0</v>
      </c>
      <c r="O175" s="170">
        <v>830</v>
      </c>
      <c r="P175" s="172">
        <f>[2]!Table3[[#This Row],[Incentive Disbursements]]/'[2]1.) CLM Reference'!$B$5</f>
        <v>1.4880077317262672E-5</v>
      </c>
    </row>
    <row r="176" spans="1:16" ht="15.75" thickBot="1" x14ac:dyDescent="0.3">
      <c r="A176" s="163" t="s">
        <v>2156</v>
      </c>
      <c r="B176" s="16" t="s">
        <v>2106</v>
      </c>
      <c r="C176" s="164" t="s">
        <v>1792</v>
      </c>
      <c r="D176" s="165">
        <f>Table325[[#This Row],[Residential CLM $ Collected]]+Table325[[#This Row],[C&amp;I CLM $ Collected]]</f>
        <v>16559.529200000001</v>
      </c>
      <c r="E176" s="166">
        <f>[2]!Table3[[#This Row],[CLM $ Collected ]]/'[2]1.) CLM Reference'!$B$4</f>
        <v>1.9440665241910859E-3</v>
      </c>
      <c r="F176" s="167">
        <f>Table325[[#This Row],[Residential Incentive Disbursements]]+Table325[[#This Row],[C&amp;I Incentive Disbursements]]</f>
        <v>0</v>
      </c>
      <c r="G176" s="166">
        <f>[2]!Table3[[#This Row],[Incentive Disbursements]]/'[2]1.) CLM Reference'!$B$5</f>
        <v>1.166560563878554E-3</v>
      </c>
      <c r="H176" s="166" t="str">
        <f t="shared" si="2"/>
        <v>NO</v>
      </c>
      <c r="I176" s="168">
        <v>0</v>
      </c>
      <c r="J176" s="169">
        <f>[2]!Table3[[#This Row],[CLM $ Collected ]]/'[2]1.) CLM Reference'!$B$4</f>
        <v>1.9440665241910859E-3</v>
      </c>
      <c r="K176" s="170">
        <v>0</v>
      </c>
      <c r="L176" s="169">
        <f>[2]!Table3[[#This Row],[Incentive Disbursements]]/'[2]1.) CLM Reference'!$B$5</f>
        <v>1.166560563878554E-3</v>
      </c>
      <c r="M176" s="168">
        <v>16559.529200000001</v>
      </c>
      <c r="N176" s="192">
        <f>[2]!Table3[[#This Row],[CLM $ Collected ]]/'[2]1.) CLM Reference'!$B$4</f>
        <v>1.9440665241910859E-3</v>
      </c>
      <c r="O176" s="170">
        <v>0</v>
      </c>
      <c r="P176" s="172">
        <f>[2]!Table3[[#This Row],[Incentive Disbursements]]/'[2]1.) CLM Reference'!$B$5</f>
        <v>1.166560563878554E-3</v>
      </c>
    </row>
    <row r="177" spans="1:16" ht="15.75" thickBot="1" x14ac:dyDescent="0.3">
      <c r="A177" s="163" t="s">
        <v>2157</v>
      </c>
      <c r="B177" s="16" t="s">
        <v>2106</v>
      </c>
      <c r="C177" s="164" t="s">
        <v>1774</v>
      </c>
      <c r="D177" s="165">
        <f>Table325[[#This Row],[Residential CLM $ Collected]]+Table325[[#This Row],[C&amp;I CLM $ Collected]]</f>
        <v>19896.485000000001</v>
      </c>
      <c r="E177" s="166">
        <f>[2]!Table3[[#This Row],[CLM $ Collected ]]/'[2]1.) CLM Reference'!$B$4</f>
        <v>7.7932105098144223E-6</v>
      </c>
      <c r="F177" s="167">
        <f>Table325[[#This Row],[Residential Incentive Disbursements]]+Table325[[#This Row],[C&amp;I Incentive Disbursements]]</f>
        <v>28247</v>
      </c>
      <c r="G177" s="166">
        <f>[2]!Table3[[#This Row],[Incentive Disbursements]]/'[2]1.) CLM Reference'!$B$5</f>
        <v>0</v>
      </c>
      <c r="H177" s="166" t="str">
        <f t="shared" si="2"/>
        <v>NO</v>
      </c>
      <c r="I177" s="168">
        <v>2069.29</v>
      </c>
      <c r="J177" s="169">
        <f>[2]!Table3[[#This Row],[CLM $ Collected ]]/'[2]1.) CLM Reference'!$B$4</f>
        <v>7.7932105098144223E-6</v>
      </c>
      <c r="K177" s="170">
        <v>0</v>
      </c>
      <c r="L177" s="169">
        <f>[2]!Table3[[#This Row],[Incentive Disbursements]]/'[2]1.) CLM Reference'!$B$5</f>
        <v>0</v>
      </c>
      <c r="M177" s="168">
        <v>17827.195</v>
      </c>
      <c r="N177" s="192">
        <f>[2]!Table3[[#This Row],[CLM $ Collected ]]/'[2]1.) CLM Reference'!$B$4</f>
        <v>7.7932105098144223E-6</v>
      </c>
      <c r="O177" s="170">
        <v>28247</v>
      </c>
      <c r="P177" s="172">
        <f>[2]!Table3[[#This Row],[Incentive Disbursements]]/'[2]1.) CLM Reference'!$B$5</f>
        <v>0</v>
      </c>
    </row>
    <row r="178" spans="1:16" ht="15.75" thickBot="1" x14ac:dyDescent="0.3">
      <c r="A178" s="163" t="s">
        <v>2158</v>
      </c>
      <c r="B178" s="16" t="s">
        <v>2106</v>
      </c>
      <c r="C178" s="164" t="s">
        <v>1774</v>
      </c>
      <c r="D178" s="165">
        <f>Table325[[#This Row],[Residential CLM $ Collected]]+Table325[[#This Row],[C&amp;I CLM $ Collected]]</f>
        <v>25404.7137</v>
      </c>
      <c r="E178" s="166">
        <f>[2]!Table3[[#This Row],[CLM $ Collected ]]/'[2]1.) CLM Reference'!$B$4</f>
        <v>5.1950796379766766E-6</v>
      </c>
      <c r="F178" s="167">
        <f>Table325[[#This Row],[Residential Incentive Disbursements]]+Table325[[#This Row],[C&amp;I Incentive Disbursements]]</f>
        <v>0</v>
      </c>
      <c r="G178" s="166">
        <f>[2]!Table3[[#This Row],[Incentive Disbursements]]/'[2]1.) CLM Reference'!$B$5</f>
        <v>0</v>
      </c>
      <c r="H178" s="166" t="str">
        <f t="shared" si="2"/>
        <v>NO</v>
      </c>
      <c r="I178" s="168">
        <v>0</v>
      </c>
      <c r="J178" s="169">
        <f>[2]!Table3[[#This Row],[CLM $ Collected ]]/'[2]1.) CLM Reference'!$B$4</f>
        <v>5.1950796379766766E-6</v>
      </c>
      <c r="K178" s="170">
        <v>0</v>
      </c>
      <c r="L178" s="169">
        <f>[2]!Table3[[#This Row],[Incentive Disbursements]]/'[2]1.) CLM Reference'!$B$5</f>
        <v>0</v>
      </c>
      <c r="M178" s="168">
        <v>25404.7137</v>
      </c>
      <c r="N178" s="192">
        <f>[2]!Table3[[#This Row],[CLM $ Collected ]]/'[2]1.) CLM Reference'!$B$4</f>
        <v>5.1950796379766766E-6</v>
      </c>
      <c r="O178" s="170">
        <v>0</v>
      </c>
      <c r="P178" s="172">
        <f>[2]!Table3[[#This Row],[Incentive Disbursements]]/'[2]1.) CLM Reference'!$B$5</f>
        <v>0</v>
      </c>
    </row>
    <row r="179" spans="1:16" ht="15.75" thickBot="1" x14ac:dyDescent="0.3">
      <c r="A179" s="163" t="s">
        <v>2159</v>
      </c>
      <c r="B179" s="16" t="s">
        <v>2106</v>
      </c>
      <c r="C179" s="164" t="s">
        <v>1774</v>
      </c>
      <c r="D179" s="165">
        <f>Table325[[#This Row],[Residential CLM $ Collected]]+Table325[[#This Row],[C&amp;I CLM $ Collected]]</f>
        <v>115079.54239999999</v>
      </c>
      <c r="E179" s="166">
        <f>[2]!Table3[[#This Row],[CLM $ Collected ]]/'[2]1.) CLM Reference'!$B$4</f>
        <v>2.1378185690849752E-5</v>
      </c>
      <c r="F179" s="167">
        <f>Table325[[#This Row],[Residential Incentive Disbursements]]+Table325[[#This Row],[C&amp;I Incentive Disbursements]]</f>
        <v>147584.07</v>
      </c>
      <c r="G179" s="166">
        <f>[2]!Table3[[#This Row],[Incentive Disbursements]]/'[2]1.) CLM Reference'!$B$5</f>
        <v>0</v>
      </c>
      <c r="H179" s="166" t="str">
        <f t="shared" si="2"/>
        <v>NO</v>
      </c>
      <c r="I179" s="168">
        <v>5634.5207</v>
      </c>
      <c r="J179" s="169">
        <f>[2]!Table3[[#This Row],[CLM $ Collected ]]/'[2]1.) CLM Reference'!$B$4</f>
        <v>2.1378185690849752E-5</v>
      </c>
      <c r="K179" s="170">
        <v>0</v>
      </c>
      <c r="L179" s="169">
        <f>[2]!Table3[[#This Row],[Incentive Disbursements]]/'[2]1.) CLM Reference'!$B$5</f>
        <v>0</v>
      </c>
      <c r="M179" s="168">
        <v>109445.0217</v>
      </c>
      <c r="N179" s="192">
        <f>[2]!Table3[[#This Row],[CLM $ Collected ]]/'[2]1.) CLM Reference'!$B$4</f>
        <v>2.1378185690849752E-5</v>
      </c>
      <c r="O179" s="170">
        <v>147584.07</v>
      </c>
      <c r="P179" s="172">
        <f>[2]!Table3[[#This Row],[Incentive Disbursements]]/'[2]1.) CLM Reference'!$B$5</f>
        <v>0</v>
      </c>
    </row>
    <row r="180" spans="1:16" ht="15.75" thickBot="1" x14ac:dyDescent="0.3">
      <c r="A180" s="163" t="s">
        <v>2160</v>
      </c>
      <c r="B180" s="16" t="s">
        <v>2106</v>
      </c>
      <c r="C180" s="164" t="s">
        <v>1774</v>
      </c>
      <c r="D180" s="165">
        <f>Table325[[#This Row],[Residential CLM $ Collected]]+Table325[[#This Row],[C&amp;I CLM $ Collected]]</f>
        <v>4752.5604000000003</v>
      </c>
      <c r="E180" s="166">
        <f>[2]!Table3[[#This Row],[CLM $ Collected ]]/'[2]1.) CLM Reference'!$B$4</f>
        <v>4.4052749588965844E-6</v>
      </c>
      <c r="F180" s="167">
        <f>Table325[[#This Row],[Residential Incentive Disbursements]]+Table325[[#This Row],[C&amp;I Incentive Disbursements]]</f>
        <v>0</v>
      </c>
      <c r="G180" s="166">
        <f>[2]!Table3[[#This Row],[Incentive Disbursements]]/'[2]1.) CLM Reference'!$B$5</f>
        <v>0</v>
      </c>
      <c r="H180" s="166" t="str">
        <f t="shared" si="2"/>
        <v>N/A</v>
      </c>
      <c r="I180" s="168">
        <v>0</v>
      </c>
      <c r="J180" s="169">
        <f>[2]!Table3[[#This Row],[CLM $ Collected ]]/'[2]1.) CLM Reference'!$B$4</f>
        <v>4.4052749588965844E-6</v>
      </c>
      <c r="K180" s="170">
        <v>0</v>
      </c>
      <c r="L180" s="169">
        <f>[2]!Table3[[#This Row],[Incentive Disbursements]]/'[2]1.) CLM Reference'!$B$5</f>
        <v>0</v>
      </c>
      <c r="M180" s="168">
        <v>4752.5604000000003</v>
      </c>
      <c r="N180" s="192">
        <f>[2]!Table3[[#This Row],[CLM $ Collected ]]/'[2]1.) CLM Reference'!$B$4</f>
        <v>4.4052749588965844E-6</v>
      </c>
      <c r="O180" s="170">
        <v>0</v>
      </c>
      <c r="P180" s="172">
        <f>[2]!Table3[[#This Row],[Incentive Disbursements]]/'[2]1.) CLM Reference'!$B$5</f>
        <v>0</v>
      </c>
    </row>
    <row r="181" spans="1:16" ht="15.75" thickBot="1" x14ac:dyDescent="0.3">
      <c r="A181" s="163" t="s">
        <v>2161</v>
      </c>
      <c r="B181" s="16" t="s">
        <v>2106</v>
      </c>
      <c r="C181" s="164" t="s">
        <v>1774</v>
      </c>
      <c r="D181" s="165">
        <f>Table325[[#This Row],[Residential CLM $ Collected]]+Table325[[#This Row],[C&amp;I CLM $ Collected]]</f>
        <v>98957.925600000002</v>
      </c>
      <c r="E181" s="166">
        <f>[2]!Table3[[#This Row],[CLM $ Collected ]]/'[2]1.) CLM Reference'!$B$4</f>
        <v>0</v>
      </c>
      <c r="F181" s="167">
        <f>Table325[[#This Row],[Residential Incentive Disbursements]]+Table325[[#This Row],[C&amp;I Incentive Disbursements]]</f>
        <v>1708</v>
      </c>
      <c r="G181" s="166">
        <f>[2]!Table3[[#This Row],[Incentive Disbursements]]/'[2]1.) CLM Reference'!$B$5</f>
        <v>2.7673873157353378E-2</v>
      </c>
      <c r="H181" s="166" t="str">
        <f t="shared" si="2"/>
        <v>N/A</v>
      </c>
      <c r="I181" s="168">
        <v>0</v>
      </c>
      <c r="J181" s="169">
        <f>[2]!Table3[[#This Row],[CLM $ Collected ]]/'[2]1.) CLM Reference'!$B$4</f>
        <v>0</v>
      </c>
      <c r="K181" s="170">
        <v>0</v>
      </c>
      <c r="L181" s="169">
        <f>[2]!Table3[[#This Row],[Incentive Disbursements]]/'[2]1.) CLM Reference'!$B$5</f>
        <v>2.7673873157353378E-2</v>
      </c>
      <c r="M181" s="168">
        <v>98957.925600000002</v>
      </c>
      <c r="N181" s="192">
        <f>[2]!Table3[[#This Row],[CLM $ Collected ]]/'[2]1.) CLM Reference'!$B$4</f>
        <v>0</v>
      </c>
      <c r="O181" s="170">
        <v>1708</v>
      </c>
      <c r="P181" s="172">
        <f>[2]!Table3[[#This Row],[Incentive Disbursements]]/'[2]1.) CLM Reference'!$B$5</f>
        <v>2.7673873157353378E-2</v>
      </c>
    </row>
    <row r="182" spans="1:16" ht="15.75" thickBot="1" x14ac:dyDescent="0.3">
      <c r="A182" s="163" t="s">
        <v>2162</v>
      </c>
      <c r="B182" s="16" t="s">
        <v>2106</v>
      </c>
      <c r="C182" s="164" t="s">
        <v>1774</v>
      </c>
      <c r="D182" s="165">
        <f>Table325[[#This Row],[Residential CLM $ Collected]]+Table325[[#This Row],[C&amp;I CLM $ Collected]]</f>
        <v>45290.201699999998</v>
      </c>
      <c r="E182" s="166">
        <f>[2]!Table3[[#This Row],[CLM $ Collected ]]/'[2]1.) CLM Reference'!$B$4</f>
        <v>7.6856935292475585E-3</v>
      </c>
      <c r="F182" s="167">
        <f>Table325[[#This Row],[Residential Incentive Disbursements]]+Table325[[#This Row],[C&amp;I Incentive Disbursements]]</f>
        <v>50057</v>
      </c>
      <c r="G182" s="166">
        <f>[2]!Table3[[#This Row],[Incentive Disbursements]]/'[2]1.) CLM Reference'!$B$5</f>
        <v>0</v>
      </c>
      <c r="H182" s="166" t="str">
        <f t="shared" si="2"/>
        <v>NO</v>
      </c>
      <c r="I182" s="168">
        <v>0</v>
      </c>
      <c r="J182" s="169">
        <f>[2]!Table3[[#This Row],[CLM $ Collected ]]/'[2]1.) CLM Reference'!$B$4</f>
        <v>7.6856935292475585E-3</v>
      </c>
      <c r="K182" s="170">
        <v>0</v>
      </c>
      <c r="L182" s="169">
        <f>[2]!Table3[[#This Row],[Incentive Disbursements]]/'[2]1.) CLM Reference'!$B$5</f>
        <v>0</v>
      </c>
      <c r="M182" s="168">
        <v>45290.201699999998</v>
      </c>
      <c r="N182" s="192">
        <f>[2]!Table3[[#This Row],[CLM $ Collected ]]/'[2]1.) CLM Reference'!$B$4</f>
        <v>7.6856935292475585E-3</v>
      </c>
      <c r="O182" s="170">
        <v>50057</v>
      </c>
      <c r="P182" s="172">
        <f>[2]!Table3[[#This Row],[Incentive Disbursements]]/'[2]1.) CLM Reference'!$B$5</f>
        <v>0</v>
      </c>
    </row>
    <row r="183" spans="1:16" ht="15.75" thickBot="1" x14ac:dyDescent="0.3">
      <c r="A183" s="163" t="s">
        <v>2163</v>
      </c>
      <c r="B183" s="16" t="s">
        <v>2106</v>
      </c>
      <c r="C183" s="164" t="s">
        <v>1774</v>
      </c>
      <c r="D183" s="165">
        <f>Table325[[#This Row],[Residential CLM $ Collected]]+Table325[[#This Row],[C&amp;I CLM $ Collected]]</f>
        <v>105298.10710000001</v>
      </c>
      <c r="E183" s="166">
        <f>[2]!Table3[[#This Row],[CLM $ Collected ]]/'[2]1.) CLM Reference'!$B$4</f>
        <v>0</v>
      </c>
      <c r="F183" s="167">
        <f>Table325[[#This Row],[Residential Incentive Disbursements]]+Table325[[#This Row],[C&amp;I Incentive Disbursements]]</f>
        <v>0</v>
      </c>
      <c r="G183" s="166">
        <f>[2]!Table3[[#This Row],[Incentive Disbursements]]/'[2]1.) CLM Reference'!$B$5</f>
        <v>3.0057756180870595E-4</v>
      </c>
      <c r="H183" s="166" t="str">
        <f t="shared" si="2"/>
        <v>N/A</v>
      </c>
      <c r="I183" s="168">
        <v>2121.1496000000002</v>
      </c>
      <c r="J183" s="169">
        <f>[2]!Table3[[#This Row],[CLM $ Collected ]]/'[2]1.) CLM Reference'!$B$4</f>
        <v>0</v>
      </c>
      <c r="K183" s="170">
        <v>0</v>
      </c>
      <c r="L183" s="169">
        <f>[2]!Table3[[#This Row],[Incentive Disbursements]]/'[2]1.) CLM Reference'!$B$5</f>
        <v>3.0057756180870595E-4</v>
      </c>
      <c r="M183" s="168">
        <v>103176.9575</v>
      </c>
      <c r="N183" s="192">
        <f>[2]!Table3[[#This Row],[CLM $ Collected ]]/'[2]1.) CLM Reference'!$B$4</f>
        <v>0</v>
      </c>
      <c r="O183" s="170">
        <v>0</v>
      </c>
      <c r="P183" s="172">
        <f>[2]!Table3[[#This Row],[Incentive Disbursements]]/'[2]1.) CLM Reference'!$B$5</f>
        <v>3.0057756180870595E-4</v>
      </c>
    </row>
    <row r="184" spans="1:16" ht="15.75" thickBot="1" x14ac:dyDescent="0.3">
      <c r="A184" s="163" t="s">
        <v>2164</v>
      </c>
      <c r="B184" s="16" t="s">
        <v>2120</v>
      </c>
      <c r="C184" s="164" t="s">
        <v>1774</v>
      </c>
      <c r="D184" s="165">
        <f>Table325[[#This Row],[Residential CLM $ Collected]]+Table325[[#This Row],[C&amp;I CLM $ Collected]]</f>
        <v>93146.874100000001</v>
      </c>
      <c r="E184" s="166">
        <f>[2]!Table3[[#This Row],[CLM $ Collected ]]/'[2]1.) CLM Reference'!$B$4</f>
        <v>2.2116130396380366E-3</v>
      </c>
      <c r="F184" s="167">
        <f>Table325[[#This Row],[Residential Incentive Disbursements]]+Table325[[#This Row],[C&amp;I Incentive Disbursements]]</f>
        <v>1581.66</v>
      </c>
      <c r="G184" s="166">
        <f>[2]!Table3[[#This Row],[Incentive Disbursements]]/'[2]1.) CLM Reference'!$B$5</f>
        <v>0</v>
      </c>
      <c r="H184" s="166" t="str">
        <f t="shared" si="2"/>
        <v>NO</v>
      </c>
      <c r="I184" s="168">
        <v>0</v>
      </c>
      <c r="J184" s="169">
        <f>[2]!Table3[[#This Row],[CLM $ Collected ]]/'[2]1.) CLM Reference'!$B$4</f>
        <v>2.2116130396380366E-3</v>
      </c>
      <c r="K184" s="170">
        <v>0</v>
      </c>
      <c r="L184" s="169">
        <f>[2]!Table3[[#This Row],[Incentive Disbursements]]/'[2]1.) CLM Reference'!$B$5</f>
        <v>0</v>
      </c>
      <c r="M184" s="168">
        <v>93146.874100000001</v>
      </c>
      <c r="N184" s="192">
        <f>[2]!Table3[[#This Row],[CLM $ Collected ]]/'[2]1.) CLM Reference'!$B$4</f>
        <v>2.2116130396380366E-3</v>
      </c>
      <c r="O184" s="170">
        <v>1581.66</v>
      </c>
      <c r="P184" s="172">
        <f>[2]!Table3[[#This Row],[Incentive Disbursements]]/'[2]1.) CLM Reference'!$B$5</f>
        <v>0</v>
      </c>
    </row>
    <row r="185" spans="1:16" ht="15.75" thickBot="1" x14ac:dyDescent="0.3">
      <c r="A185" s="163" t="s">
        <v>2165</v>
      </c>
      <c r="B185" s="16" t="s">
        <v>2120</v>
      </c>
      <c r="C185" s="164" t="s">
        <v>1774</v>
      </c>
      <c r="D185" s="165">
        <f>Table325[[#This Row],[Residential CLM $ Collected]]+Table325[[#This Row],[C&amp;I CLM $ Collected]]</f>
        <v>260614.27919999999</v>
      </c>
      <c r="E185" s="166">
        <f>[2]!Table3[[#This Row],[CLM $ Collected ]]/'[2]1.) CLM Reference'!$B$4</f>
        <v>0</v>
      </c>
      <c r="F185" s="167">
        <f>Table325[[#This Row],[Residential Incentive Disbursements]]+Table325[[#This Row],[C&amp;I Incentive Disbursements]]</f>
        <v>113338.29</v>
      </c>
      <c r="G185" s="166">
        <f>[2]!Table3[[#This Row],[Incentive Disbursements]]/'[2]1.) CLM Reference'!$B$5</f>
        <v>3.1542490295587063E-4</v>
      </c>
      <c r="H185" s="166" t="str">
        <f t="shared" si="2"/>
        <v>N/A</v>
      </c>
      <c r="I185" s="168">
        <v>0</v>
      </c>
      <c r="J185" s="169">
        <f>[2]!Table3[[#This Row],[CLM $ Collected ]]/'[2]1.) CLM Reference'!$B$4</f>
        <v>0</v>
      </c>
      <c r="K185" s="170">
        <v>0</v>
      </c>
      <c r="L185" s="169">
        <f>[2]!Table3[[#This Row],[Incentive Disbursements]]/'[2]1.) CLM Reference'!$B$5</f>
        <v>3.1542490295587063E-4</v>
      </c>
      <c r="M185" s="168">
        <v>260614.27919999999</v>
      </c>
      <c r="N185" s="192">
        <f>[2]!Table3[[#This Row],[CLM $ Collected ]]/'[2]1.) CLM Reference'!$B$4</f>
        <v>0</v>
      </c>
      <c r="O185" s="170">
        <v>113338.29</v>
      </c>
      <c r="P185" s="172">
        <f>[2]!Table3[[#This Row],[Incentive Disbursements]]/'[2]1.) CLM Reference'!$B$5</f>
        <v>3.1542490295587063E-4</v>
      </c>
    </row>
    <row r="186" spans="1:16" ht="15.75" thickBot="1" x14ac:dyDescent="0.3">
      <c r="A186" s="163" t="s">
        <v>2166</v>
      </c>
      <c r="B186" s="16" t="s">
        <v>2120</v>
      </c>
      <c r="C186" s="164" t="s">
        <v>1774</v>
      </c>
      <c r="D186" s="165">
        <f>Table325[[#This Row],[Residential CLM $ Collected]]+Table325[[#This Row],[C&amp;I CLM $ Collected]]</f>
        <v>216707.51319999999</v>
      </c>
      <c r="E186" s="166">
        <f>[2]!Table3[[#This Row],[CLM $ Collected ]]/'[2]1.) CLM Reference'!$B$4</f>
        <v>1.8319484961543755E-3</v>
      </c>
      <c r="F186" s="167">
        <f>Table325[[#This Row],[Residential Incentive Disbursements]]+Table325[[#This Row],[C&amp;I Incentive Disbursements]]</f>
        <v>507461</v>
      </c>
      <c r="G186" s="166">
        <f>[2]!Table3[[#This Row],[Incentive Disbursements]]/'[2]1.) CLM Reference'!$B$5</f>
        <v>0</v>
      </c>
      <c r="H186" s="166" t="str">
        <f t="shared" si="2"/>
        <v>NO</v>
      </c>
      <c r="I186" s="168">
        <v>0</v>
      </c>
      <c r="J186" s="169">
        <f>[2]!Table3[[#This Row],[CLM $ Collected ]]/'[2]1.) CLM Reference'!$B$4</f>
        <v>1.8319484961543755E-3</v>
      </c>
      <c r="K186" s="170">
        <v>0</v>
      </c>
      <c r="L186" s="169">
        <f>[2]!Table3[[#This Row],[Incentive Disbursements]]/'[2]1.) CLM Reference'!$B$5</f>
        <v>0</v>
      </c>
      <c r="M186" s="168">
        <v>216707.51319999999</v>
      </c>
      <c r="N186" s="192">
        <f>[2]!Table3[[#This Row],[CLM $ Collected ]]/'[2]1.) CLM Reference'!$B$4</f>
        <v>1.8319484961543755E-3</v>
      </c>
      <c r="O186" s="170">
        <v>507461</v>
      </c>
      <c r="P186" s="172">
        <f>[2]!Table3[[#This Row],[Incentive Disbursements]]/'[2]1.) CLM Reference'!$B$5</f>
        <v>0</v>
      </c>
    </row>
    <row r="187" spans="1:16" ht="15.75" thickBot="1" x14ac:dyDescent="0.3">
      <c r="A187" s="163" t="s">
        <v>2167</v>
      </c>
      <c r="B187" s="16" t="s">
        <v>2120</v>
      </c>
      <c r="C187" s="164" t="s">
        <v>1774</v>
      </c>
      <c r="D187" s="165">
        <f>Table325[[#This Row],[Residential CLM $ Collected]]+Table325[[#This Row],[C&amp;I CLM $ Collected]]</f>
        <v>190974.886</v>
      </c>
      <c r="E187" s="166">
        <f>[2]!Table3[[#This Row],[CLM $ Collected ]]/'[2]1.) CLM Reference'!$B$4</f>
        <v>0</v>
      </c>
      <c r="F187" s="167">
        <f>Table325[[#This Row],[Residential Incentive Disbursements]]+Table325[[#This Row],[C&amp;I Incentive Disbursements]]</f>
        <v>0</v>
      </c>
      <c r="G187" s="166">
        <f>[2]!Table3[[#This Row],[Incentive Disbursements]]/'[2]1.) CLM Reference'!$B$5</f>
        <v>4.5107347338931524E-4</v>
      </c>
      <c r="H187" s="166" t="str">
        <f t="shared" si="2"/>
        <v>N/A</v>
      </c>
      <c r="I187" s="168">
        <v>0</v>
      </c>
      <c r="J187" s="169">
        <f>[2]!Table3[[#This Row],[CLM $ Collected ]]/'[2]1.) CLM Reference'!$B$4</f>
        <v>0</v>
      </c>
      <c r="K187" s="170">
        <v>0</v>
      </c>
      <c r="L187" s="169">
        <f>[2]!Table3[[#This Row],[Incentive Disbursements]]/'[2]1.) CLM Reference'!$B$5</f>
        <v>4.5107347338931524E-4</v>
      </c>
      <c r="M187" s="168">
        <v>190974.886</v>
      </c>
      <c r="N187" s="192">
        <f>[2]!Table3[[#This Row],[CLM $ Collected ]]/'[2]1.) CLM Reference'!$B$4</f>
        <v>0</v>
      </c>
      <c r="O187" s="170">
        <v>0</v>
      </c>
      <c r="P187" s="172">
        <f>[2]!Table3[[#This Row],[Incentive Disbursements]]/'[2]1.) CLM Reference'!$B$5</f>
        <v>4.5107347338931524E-4</v>
      </c>
    </row>
    <row r="188" spans="1:16" ht="15.75" thickBot="1" x14ac:dyDescent="0.3">
      <c r="A188" s="163" t="s">
        <v>2168</v>
      </c>
      <c r="B188" s="16" t="s">
        <v>2116</v>
      </c>
      <c r="C188" s="164" t="s">
        <v>1774</v>
      </c>
      <c r="D188" s="165">
        <f>Table325[[#This Row],[Residential CLM $ Collected]]+Table325[[#This Row],[C&amp;I CLM $ Collected]]</f>
        <v>24280.935099999999</v>
      </c>
      <c r="E188" s="166">
        <f>[2]!Table3[[#This Row],[CLM $ Collected ]]/'[2]1.) CLM Reference'!$B$4</f>
        <v>2.0521099747744923E-3</v>
      </c>
      <c r="F188" s="167">
        <f>Table325[[#This Row],[Residential Incentive Disbursements]]+Table325[[#This Row],[C&amp;I Incentive Disbursements]]</f>
        <v>0</v>
      </c>
      <c r="G188" s="166">
        <f>[2]!Table3[[#This Row],[Incentive Disbursements]]/'[2]1.) CLM Reference'!$B$5</f>
        <v>0</v>
      </c>
      <c r="H188" s="166" t="str">
        <f t="shared" si="2"/>
        <v>NO</v>
      </c>
      <c r="I188" s="168">
        <v>0</v>
      </c>
      <c r="J188" s="169">
        <f>[2]!Table3[[#This Row],[CLM $ Collected ]]/'[2]1.) CLM Reference'!$B$4</f>
        <v>2.0521099747744923E-3</v>
      </c>
      <c r="K188" s="170">
        <v>0</v>
      </c>
      <c r="L188" s="169">
        <f>[2]!Table3[[#This Row],[Incentive Disbursements]]/'[2]1.) CLM Reference'!$B$5</f>
        <v>0</v>
      </c>
      <c r="M188" s="168">
        <v>24280.935099999999</v>
      </c>
      <c r="N188" s="192">
        <f>[2]!Table3[[#This Row],[CLM $ Collected ]]/'[2]1.) CLM Reference'!$B$4</f>
        <v>2.0521099747744923E-3</v>
      </c>
      <c r="O188" s="170">
        <v>0</v>
      </c>
      <c r="P188" s="172">
        <f>[2]!Table3[[#This Row],[Incentive Disbursements]]/'[2]1.) CLM Reference'!$B$5</f>
        <v>0</v>
      </c>
    </row>
    <row r="189" spans="1:16" ht="15.75" thickBot="1" x14ac:dyDescent="0.3">
      <c r="A189" s="163" t="s">
        <v>2168</v>
      </c>
      <c r="B189" s="16" t="s">
        <v>2092</v>
      </c>
      <c r="C189" s="164" t="s">
        <v>1774</v>
      </c>
      <c r="D189" s="165">
        <f>Table325[[#This Row],[Residential CLM $ Collected]]+Table325[[#This Row],[C&amp;I CLM $ Collected]]</f>
        <v>0</v>
      </c>
      <c r="E189" s="166">
        <f>[2]!Table3[[#This Row],[CLM $ Collected ]]/'[2]1.) CLM Reference'!$B$4</f>
        <v>0</v>
      </c>
      <c r="F189" s="167">
        <f>Table325[[#This Row],[Residential Incentive Disbursements]]+Table325[[#This Row],[C&amp;I Incentive Disbursements]]</f>
        <v>12866</v>
      </c>
      <c r="G189" s="166">
        <f>[2]!Table3[[#This Row],[Incentive Disbursements]]/'[2]1.) CLM Reference'!$B$5</f>
        <v>5.4889331606372202E-4</v>
      </c>
      <c r="H189" s="166" t="str">
        <f t="shared" si="2"/>
        <v>N/A</v>
      </c>
      <c r="I189" s="168">
        <v>0</v>
      </c>
      <c r="J189" s="169">
        <f>[2]!Table3[[#This Row],[CLM $ Collected ]]/'[2]1.) CLM Reference'!$B$4</f>
        <v>0</v>
      </c>
      <c r="K189" s="170">
        <v>0</v>
      </c>
      <c r="L189" s="169">
        <f>[2]!Table3[[#This Row],[Incentive Disbursements]]/'[2]1.) CLM Reference'!$B$5</f>
        <v>5.4889331606372202E-4</v>
      </c>
      <c r="M189" s="168">
        <v>0</v>
      </c>
      <c r="N189" s="192">
        <f>[2]!Table3[[#This Row],[CLM $ Collected ]]/'[2]1.) CLM Reference'!$B$4</f>
        <v>0</v>
      </c>
      <c r="O189" s="170">
        <v>12866</v>
      </c>
      <c r="P189" s="172">
        <f>[2]!Table3[[#This Row],[Incentive Disbursements]]/'[2]1.) CLM Reference'!$B$5</f>
        <v>5.4889331606372202E-4</v>
      </c>
    </row>
    <row r="190" spans="1:16" ht="15.75" thickBot="1" x14ac:dyDescent="0.3">
      <c r="A190" s="163" t="s">
        <v>2169</v>
      </c>
      <c r="B190" s="16" t="s">
        <v>2116</v>
      </c>
      <c r="C190" s="164" t="s">
        <v>1774</v>
      </c>
      <c r="D190" s="165">
        <f>Table325[[#This Row],[Residential CLM $ Collected]]+Table325[[#This Row],[C&amp;I CLM $ Collected]]</f>
        <v>22798.3066</v>
      </c>
      <c r="E190" s="166">
        <f>[2]!Table3[[#This Row],[CLM $ Collected ]]/'[2]1.) CLM Reference'!$B$4</f>
        <v>2.2604245137898406E-3</v>
      </c>
      <c r="F190" s="167">
        <f>Table325[[#This Row],[Residential Incentive Disbursements]]+Table325[[#This Row],[C&amp;I Incentive Disbursements]]</f>
        <v>0</v>
      </c>
      <c r="G190" s="166">
        <f>[2]!Table3[[#This Row],[Incentive Disbursements]]/'[2]1.) CLM Reference'!$B$5</f>
        <v>0</v>
      </c>
      <c r="H190" s="166" t="str">
        <f t="shared" si="2"/>
        <v>NO</v>
      </c>
      <c r="I190" s="168">
        <v>0</v>
      </c>
      <c r="J190" s="169">
        <f>[2]!Table3[[#This Row],[CLM $ Collected ]]/'[2]1.) CLM Reference'!$B$4</f>
        <v>2.2604245137898406E-3</v>
      </c>
      <c r="K190" s="170">
        <v>0</v>
      </c>
      <c r="L190" s="169">
        <f>[2]!Table3[[#This Row],[Incentive Disbursements]]/'[2]1.) CLM Reference'!$B$5</f>
        <v>0</v>
      </c>
      <c r="M190" s="168">
        <v>22798.3066</v>
      </c>
      <c r="N190" s="192">
        <f>[2]!Table3[[#This Row],[CLM $ Collected ]]/'[2]1.) CLM Reference'!$B$4</f>
        <v>2.2604245137898406E-3</v>
      </c>
      <c r="O190" s="170">
        <v>0</v>
      </c>
      <c r="P190" s="172">
        <f>[2]!Table3[[#This Row],[Incentive Disbursements]]/'[2]1.) CLM Reference'!$B$5</f>
        <v>0</v>
      </c>
    </row>
    <row r="191" spans="1:16" ht="15.75" thickBot="1" x14ac:dyDescent="0.3">
      <c r="A191" s="163" t="s">
        <v>2169</v>
      </c>
      <c r="B191" s="16" t="s">
        <v>2092</v>
      </c>
      <c r="C191" s="164" t="s">
        <v>1774</v>
      </c>
      <c r="D191" s="165">
        <f>Table325[[#This Row],[Residential CLM $ Collected]]+Table325[[#This Row],[C&amp;I CLM $ Collected]]</f>
        <v>0</v>
      </c>
      <c r="E191" s="166">
        <f>[2]!Table3[[#This Row],[CLM $ Collected ]]/'[2]1.) CLM Reference'!$B$4</f>
        <v>0</v>
      </c>
      <c r="F191" s="167">
        <f>Table325[[#This Row],[Residential Incentive Disbursements]]+Table325[[#This Row],[C&amp;I Incentive Disbursements]]</f>
        <v>30</v>
      </c>
      <c r="G191" s="166">
        <f>[2]!Table3[[#This Row],[Incentive Disbursements]]/'[2]1.) CLM Reference'!$B$5</f>
        <v>1.6695238428886276E-3</v>
      </c>
      <c r="H191" s="166" t="str">
        <f t="shared" si="2"/>
        <v>N/A</v>
      </c>
      <c r="I191" s="168">
        <v>0</v>
      </c>
      <c r="J191" s="169">
        <f>[2]!Table3[[#This Row],[CLM $ Collected ]]/'[2]1.) CLM Reference'!$B$4</f>
        <v>0</v>
      </c>
      <c r="K191" s="170">
        <v>0</v>
      </c>
      <c r="L191" s="169">
        <f>[2]!Table3[[#This Row],[Incentive Disbursements]]/'[2]1.) CLM Reference'!$B$5</f>
        <v>1.6695238428886276E-3</v>
      </c>
      <c r="M191" s="168">
        <v>0</v>
      </c>
      <c r="N191" s="192">
        <f>[2]!Table3[[#This Row],[CLM $ Collected ]]/'[2]1.) CLM Reference'!$B$4</f>
        <v>0</v>
      </c>
      <c r="O191" s="170">
        <v>30</v>
      </c>
      <c r="P191" s="172">
        <f>[2]!Table3[[#This Row],[Incentive Disbursements]]/'[2]1.) CLM Reference'!$B$5</f>
        <v>1.6695238428886276E-3</v>
      </c>
    </row>
    <row r="192" spans="1:16" ht="15.75" thickBot="1" x14ac:dyDescent="0.3">
      <c r="A192" s="163" t="s">
        <v>2169</v>
      </c>
      <c r="B192" s="16" t="s">
        <v>2084</v>
      </c>
      <c r="C192" s="164" t="s">
        <v>1774</v>
      </c>
      <c r="D192" s="165">
        <f>Table325[[#This Row],[Residential CLM $ Collected]]+Table325[[#This Row],[C&amp;I CLM $ Collected]]</f>
        <v>2993.6754999999998</v>
      </c>
      <c r="E192" s="166">
        <f>[2]!Table3[[#This Row],[CLM $ Collected ]]/'[2]1.) CLM Reference'!$B$4</f>
        <v>2.7031405787265898E-3</v>
      </c>
      <c r="F192" s="167">
        <f>Table325[[#This Row],[Residential Incentive Disbursements]]+Table325[[#This Row],[C&amp;I Incentive Disbursements]]</f>
        <v>0</v>
      </c>
      <c r="G192" s="166">
        <f>[2]!Table3[[#This Row],[Incentive Disbursements]]/'[2]1.) CLM Reference'!$B$5</f>
        <v>0</v>
      </c>
      <c r="H192" s="166" t="str">
        <f t="shared" si="2"/>
        <v>NO</v>
      </c>
      <c r="I192" s="168">
        <v>0</v>
      </c>
      <c r="J192" s="169">
        <f>[2]!Table3[[#This Row],[CLM $ Collected ]]/'[2]1.) CLM Reference'!$B$4</f>
        <v>2.7031405787265898E-3</v>
      </c>
      <c r="K192" s="170">
        <v>0</v>
      </c>
      <c r="L192" s="169">
        <f>[2]!Table3[[#This Row],[Incentive Disbursements]]/'[2]1.) CLM Reference'!$B$5</f>
        <v>0</v>
      </c>
      <c r="M192" s="168">
        <v>2993.6754999999998</v>
      </c>
      <c r="N192" s="192">
        <f>[2]!Table3[[#This Row],[CLM $ Collected ]]/'[2]1.) CLM Reference'!$B$4</f>
        <v>2.7031405787265898E-3</v>
      </c>
      <c r="O192" s="170">
        <v>0</v>
      </c>
      <c r="P192" s="172">
        <f>[2]!Table3[[#This Row],[Incentive Disbursements]]/'[2]1.) CLM Reference'!$B$5</f>
        <v>0</v>
      </c>
    </row>
    <row r="193" spans="1:16" ht="15.75" thickBot="1" x14ac:dyDescent="0.3">
      <c r="A193" s="163" t="s">
        <v>2170</v>
      </c>
      <c r="B193" s="16" t="s">
        <v>2116</v>
      </c>
      <c r="C193" s="164" t="s">
        <v>1774</v>
      </c>
      <c r="D193" s="165">
        <f>Table325[[#This Row],[Residential CLM $ Collected]]+Table325[[#This Row],[C&amp;I CLM $ Collected]]</f>
        <v>32315.9293</v>
      </c>
      <c r="E193" s="166">
        <f>[2]!Table3[[#This Row],[CLM $ Collected ]]/'[2]1.) CLM Reference'!$B$4</f>
        <v>0</v>
      </c>
      <c r="F193" s="167">
        <f>Table325[[#This Row],[Residential Incentive Disbursements]]+Table325[[#This Row],[C&amp;I Incentive Disbursements]]</f>
        <v>0</v>
      </c>
      <c r="G193" s="166">
        <f>[2]!Table3[[#This Row],[Incentive Disbursements]]/'[2]1.) CLM Reference'!$B$5</f>
        <v>7.0317471931384296E-4</v>
      </c>
      <c r="H193" s="166" t="str">
        <f t="shared" si="2"/>
        <v>N/A</v>
      </c>
      <c r="I193" s="168">
        <v>0</v>
      </c>
      <c r="J193" s="169">
        <f>[2]!Table3[[#This Row],[CLM $ Collected ]]/'[2]1.) CLM Reference'!$B$4</f>
        <v>0</v>
      </c>
      <c r="K193" s="170">
        <v>0</v>
      </c>
      <c r="L193" s="169">
        <f>[2]!Table3[[#This Row],[Incentive Disbursements]]/'[2]1.) CLM Reference'!$B$5</f>
        <v>7.0317471931384296E-4</v>
      </c>
      <c r="M193" s="168">
        <v>32315.9293</v>
      </c>
      <c r="N193" s="192">
        <f>[2]!Table3[[#This Row],[CLM $ Collected ]]/'[2]1.) CLM Reference'!$B$4</f>
        <v>0</v>
      </c>
      <c r="O193" s="170">
        <v>0</v>
      </c>
      <c r="P193" s="172">
        <f>[2]!Table3[[#This Row],[Incentive Disbursements]]/'[2]1.) CLM Reference'!$B$5</f>
        <v>7.0317471931384296E-4</v>
      </c>
    </row>
    <row r="194" spans="1:16" ht="15.75" thickBot="1" x14ac:dyDescent="0.3">
      <c r="A194" s="163" t="s">
        <v>2170</v>
      </c>
      <c r="B194" s="16" t="s">
        <v>2120</v>
      </c>
      <c r="C194" s="164" t="s">
        <v>1774</v>
      </c>
      <c r="D194" s="165">
        <f>Table325[[#This Row],[Residential CLM $ Collected]]+Table325[[#This Row],[C&amp;I CLM $ Collected]]</f>
        <v>10134.6129</v>
      </c>
      <c r="E194" s="166">
        <f>[2]!Table3[[#This Row],[CLM $ Collected ]]/'[2]1.) CLM Reference'!$B$4</f>
        <v>2.6671952392185549E-3</v>
      </c>
      <c r="F194" s="167">
        <f>Table325[[#This Row],[Residential Incentive Disbursements]]+Table325[[#This Row],[C&amp;I Incentive Disbursements]]</f>
        <v>500</v>
      </c>
      <c r="G194" s="166">
        <f>[2]!Table3[[#This Row],[Incentive Disbursements]]/'[2]1.) CLM Reference'!$B$5</f>
        <v>0</v>
      </c>
      <c r="H194" s="166" t="str">
        <f t="shared" si="2"/>
        <v>NO</v>
      </c>
      <c r="I194" s="168">
        <v>0</v>
      </c>
      <c r="J194" s="169">
        <f>[2]!Table3[[#This Row],[CLM $ Collected ]]/'[2]1.) CLM Reference'!$B$4</f>
        <v>2.6671952392185549E-3</v>
      </c>
      <c r="K194" s="170">
        <v>0</v>
      </c>
      <c r="L194" s="169">
        <f>[2]!Table3[[#This Row],[Incentive Disbursements]]/'[2]1.) CLM Reference'!$B$5</f>
        <v>0</v>
      </c>
      <c r="M194" s="168">
        <v>10134.6129</v>
      </c>
      <c r="N194" s="192">
        <f>[2]!Table3[[#This Row],[CLM $ Collected ]]/'[2]1.) CLM Reference'!$B$4</f>
        <v>2.6671952392185549E-3</v>
      </c>
      <c r="O194" s="170">
        <v>500</v>
      </c>
      <c r="P194" s="172">
        <f>[2]!Table3[[#This Row],[Incentive Disbursements]]/'[2]1.) CLM Reference'!$B$5</f>
        <v>0</v>
      </c>
    </row>
    <row r="195" spans="1:16" ht="15.75" thickBot="1" x14ac:dyDescent="0.3">
      <c r="A195" s="163" t="s">
        <v>2171</v>
      </c>
      <c r="B195" s="16" t="s">
        <v>2116</v>
      </c>
      <c r="C195" s="164" t="s">
        <v>1774</v>
      </c>
      <c r="D195" s="165">
        <f>Table325[[#This Row],[Residential CLM $ Collected]]+Table325[[#This Row],[C&amp;I CLM $ Collected]]</f>
        <v>17417.411800000002</v>
      </c>
      <c r="E195" s="166">
        <f>[2]!Table3[[#This Row],[CLM $ Collected ]]/'[2]1.) CLM Reference'!$B$4</f>
        <v>0</v>
      </c>
      <c r="F195" s="167">
        <f>Table325[[#This Row],[Residential Incentive Disbursements]]+Table325[[#This Row],[C&amp;I Incentive Disbursements]]</f>
        <v>0</v>
      </c>
      <c r="G195" s="166">
        <f>[2]!Table3[[#This Row],[Incentive Disbursements]]/'[2]1.) CLM Reference'!$B$5</f>
        <v>1.6368085048988939E-5</v>
      </c>
      <c r="H195" s="166" t="str">
        <f t="shared" si="2"/>
        <v>N/A</v>
      </c>
      <c r="I195" s="168">
        <v>0</v>
      </c>
      <c r="J195" s="169">
        <f>[2]!Table3[[#This Row],[CLM $ Collected ]]/'[2]1.) CLM Reference'!$B$4</f>
        <v>0</v>
      </c>
      <c r="K195" s="170">
        <v>0</v>
      </c>
      <c r="L195" s="169">
        <f>[2]!Table3[[#This Row],[Incentive Disbursements]]/'[2]1.) CLM Reference'!$B$5</f>
        <v>1.6368085048988939E-5</v>
      </c>
      <c r="M195" s="168">
        <v>17417.411800000002</v>
      </c>
      <c r="N195" s="192">
        <f>[2]!Table3[[#This Row],[CLM $ Collected ]]/'[2]1.) CLM Reference'!$B$4</f>
        <v>0</v>
      </c>
      <c r="O195" s="170">
        <v>0</v>
      </c>
      <c r="P195" s="172">
        <f>[2]!Table3[[#This Row],[Incentive Disbursements]]/'[2]1.) CLM Reference'!$B$5</f>
        <v>1.6368085048988939E-5</v>
      </c>
    </row>
    <row r="196" spans="1:16" ht="15.75" thickBot="1" x14ac:dyDescent="0.3">
      <c r="A196" s="163" t="s">
        <v>2171</v>
      </c>
      <c r="B196" s="16" t="s">
        <v>2092</v>
      </c>
      <c r="C196" s="164" t="s">
        <v>1774</v>
      </c>
      <c r="D196" s="165">
        <f>Table325[[#This Row],[Residential CLM $ Collected]]+Table325[[#This Row],[C&amp;I CLM $ Collected]]</f>
        <v>0</v>
      </c>
      <c r="E196" s="166">
        <f>[2]!Table3[[#This Row],[CLM $ Collected ]]/'[2]1.) CLM Reference'!$B$4</f>
        <v>0</v>
      </c>
      <c r="F196" s="167">
        <f>Table325[[#This Row],[Residential Incentive Disbursements]]+Table325[[#This Row],[C&amp;I Incentive Disbursements]]</f>
        <v>29346</v>
      </c>
      <c r="G196" s="166">
        <f>[2]!Table3[[#This Row],[Incentive Disbursements]]/'[2]1.) CLM Reference'!$B$5</f>
        <v>6.5472340195955756E-6</v>
      </c>
      <c r="H196" s="166" t="str">
        <f t="shared" si="2"/>
        <v>N/A</v>
      </c>
      <c r="I196" s="168">
        <v>0</v>
      </c>
      <c r="J196" s="169">
        <f>[2]!Table3[[#This Row],[CLM $ Collected ]]/'[2]1.) CLM Reference'!$B$4</f>
        <v>0</v>
      </c>
      <c r="K196" s="170">
        <v>0</v>
      </c>
      <c r="L196" s="169">
        <f>[2]!Table3[[#This Row],[Incentive Disbursements]]/'[2]1.) CLM Reference'!$B$5</f>
        <v>6.5472340195955756E-6</v>
      </c>
      <c r="M196" s="168">
        <v>0</v>
      </c>
      <c r="N196" s="192">
        <f>[2]!Table3[[#This Row],[CLM $ Collected ]]/'[2]1.) CLM Reference'!$B$4</f>
        <v>0</v>
      </c>
      <c r="O196" s="170">
        <v>29346</v>
      </c>
      <c r="P196" s="172">
        <f>[2]!Table3[[#This Row],[Incentive Disbursements]]/'[2]1.) CLM Reference'!$B$5</f>
        <v>6.5472340195955756E-6</v>
      </c>
    </row>
    <row r="197" spans="1:16" ht="15.75" thickBot="1" x14ac:dyDescent="0.3">
      <c r="A197" s="163" t="s">
        <v>2172</v>
      </c>
      <c r="B197" s="16" t="s">
        <v>2116</v>
      </c>
      <c r="C197" s="164" t="s">
        <v>1774</v>
      </c>
      <c r="D197" s="165">
        <f>Table325[[#This Row],[Residential CLM $ Collected]]+Table325[[#This Row],[C&amp;I CLM $ Collected]]</f>
        <v>20826.716400000001</v>
      </c>
      <c r="E197" s="166">
        <f>[2]!Table3[[#This Row],[CLM $ Collected ]]/'[2]1.) CLM Reference'!$B$4</f>
        <v>2.5411533771550063E-5</v>
      </c>
      <c r="F197" s="167">
        <f>Table325[[#This Row],[Residential Incentive Disbursements]]+Table325[[#This Row],[C&amp;I Incentive Disbursements]]</f>
        <v>0</v>
      </c>
      <c r="G197" s="166">
        <f>[2]!Table3[[#This Row],[Incentive Disbursements]]/'[2]1.) CLM Reference'!$B$5</f>
        <v>5.1187465971383593E-5</v>
      </c>
      <c r="H197" s="166" t="str">
        <f t="shared" si="2"/>
        <v>YES</v>
      </c>
      <c r="I197" s="168">
        <v>0</v>
      </c>
      <c r="J197" s="169">
        <f>[2]!Table3[[#This Row],[CLM $ Collected ]]/'[2]1.) CLM Reference'!$B$4</f>
        <v>2.5411533771550063E-5</v>
      </c>
      <c r="K197" s="170">
        <v>0</v>
      </c>
      <c r="L197" s="169">
        <f>[2]!Table3[[#This Row],[Incentive Disbursements]]/'[2]1.) CLM Reference'!$B$5</f>
        <v>5.1187465971383593E-5</v>
      </c>
      <c r="M197" s="168">
        <v>20826.716400000001</v>
      </c>
      <c r="N197" s="192">
        <f>[2]!Table3[[#This Row],[CLM $ Collected ]]/'[2]1.) CLM Reference'!$B$4</f>
        <v>2.5411533771550063E-5</v>
      </c>
      <c r="O197" s="170">
        <v>0</v>
      </c>
      <c r="P197" s="172">
        <f>[2]!Table3[[#This Row],[Incentive Disbursements]]/'[2]1.) CLM Reference'!$B$5</f>
        <v>5.1187465971383593E-5</v>
      </c>
    </row>
    <row r="198" spans="1:16" ht="15.75" thickBot="1" x14ac:dyDescent="0.3">
      <c r="A198" s="163" t="s">
        <v>2172</v>
      </c>
      <c r="B198" s="16" t="s">
        <v>2092</v>
      </c>
      <c r="C198" s="164" t="s">
        <v>1774</v>
      </c>
      <c r="D198" s="165">
        <f>Table325[[#This Row],[Residential CLM $ Collected]]+Table325[[#This Row],[C&amp;I CLM $ Collected]]</f>
        <v>0</v>
      </c>
      <c r="E198" s="166">
        <f>[2]!Table3[[#This Row],[CLM $ Collected ]]/'[2]1.) CLM Reference'!$B$4</f>
        <v>0</v>
      </c>
      <c r="F198" s="167">
        <f>Table325[[#This Row],[Residential Incentive Disbursements]]+Table325[[#This Row],[C&amp;I Incentive Disbursements]]</f>
        <v>10040</v>
      </c>
      <c r="G198" s="166">
        <f>[2]!Table3[[#This Row],[Incentive Disbursements]]/'[2]1.) CLM Reference'!$B$5</f>
        <v>9.2256479367028557E-6</v>
      </c>
      <c r="H198" s="166" t="str">
        <f t="shared" si="2"/>
        <v>N/A</v>
      </c>
      <c r="I198" s="168">
        <v>0</v>
      </c>
      <c r="J198" s="169">
        <f>[2]!Table3[[#This Row],[CLM $ Collected ]]/'[2]1.) CLM Reference'!$B$4</f>
        <v>0</v>
      </c>
      <c r="K198" s="170">
        <v>0</v>
      </c>
      <c r="L198" s="169">
        <f>[2]!Table3[[#This Row],[Incentive Disbursements]]/'[2]1.) CLM Reference'!$B$5</f>
        <v>9.2256479367028557E-6</v>
      </c>
      <c r="M198" s="168">
        <v>0</v>
      </c>
      <c r="N198" s="192">
        <f>[2]!Table3[[#This Row],[CLM $ Collected ]]/'[2]1.) CLM Reference'!$B$4</f>
        <v>0</v>
      </c>
      <c r="O198" s="170">
        <v>10040</v>
      </c>
      <c r="P198" s="172">
        <f>[2]!Table3[[#This Row],[Incentive Disbursements]]/'[2]1.) CLM Reference'!$B$5</f>
        <v>9.2256479367028557E-6</v>
      </c>
    </row>
    <row r="199" spans="1:16" ht="15.75" thickBot="1" x14ac:dyDescent="0.3">
      <c r="A199" s="163" t="s">
        <v>2172</v>
      </c>
      <c r="B199" s="16" t="s">
        <v>2084</v>
      </c>
      <c r="C199" s="164" t="s">
        <v>1774</v>
      </c>
      <c r="D199" s="165">
        <f>Table325[[#This Row],[Residential CLM $ Collected]]+Table325[[#This Row],[C&amp;I CLM $ Collected]]</f>
        <v>54047.178699999997</v>
      </c>
      <c r="E199" s="166">
        <f>[2]!Table3[[#This Row],[CLM $ Collected ]]/'[2]1.) CLM Reference'!$B$4</f>
        <v>0</v>
      </c>
      <c r="F199" s="167">
        <f>Table325[[#This Row],[Residential Incentive Disbursements]]+Table325[[#This Row],[C&amp;I Incentive Disbursements]]</f>
        <v>0</v>
      </c>
      <c r="G199" s="166">
        <f>[2]!Table3[[#This Row],[Incentive Disbursements]]/'[2]1.) CLM Reference'!$B$5</f>
        <v>5.654429380559815E-6</v>
      </c>
      <c r="H199" s="166" t="str">
        <f t="shared" ref="H199:H262" si="3">IF(ROUND(E199,5)&lt;0.00001,"N/A",IF(ROUND(E199,5)&lt;=ROUND(G199,5),"YES","NO"))</f>
        <v>N/A</v>
      </c>
      <c r="I199" s="168">
        <v>0</v>
      </c>
      <c r="J199" s="169">
        <f>[2]!Table3[[#This Row],[CLM $ Collected ]]/'[2]1.) CLM Reference'!$B$4</f>
        <v>0</v>
      </c>
      <c r="K199" s="170">
        <v>0</v>
      </c>
      <c r="L199" s="169">
        <f>[2]!Table3[[#This Row],[Incentive Disbursements]]/'[2]1.) CLM Reference'!$B$5</f>
        <v>5.654429380559815E-6</v>
      </c>
      <c r="M199" s="168">
        <v>54047.178699999997</v>
      </c>
      <c r="N199" s="192">
        <f>[2]!Table3[[#This Row],[CLM $ Collected ]]/'[2]1.) CLM Reference'!$B$4</f>
        <v>0</v>
      </c>
      <c r="O199" s="170">
        <v>0</v>
      </c>
      <c r="P199" s="172">
        <f>[2]!Table3[[#This Row],[Incentive Disbursements]]/'[2]1.) CLM Reference'!$B$5</f>
        <v>5.654429380559815E-6</v>
      </c>
    </row>
    <row r="200" spans="1:16" ht="15.75" thickBot="1" x14ac:dyDescent="0.3">
      <c r="A200" s="163" t="s">
        <v>2173</v>
      </c>
      <c r="B200" s="16" t="s">
        <v>2116</v>
      </c>
      <c r="C200" s="164" t="s">
        <v>1774</v>
      </c>
      <c r="D200" s="165">
        <f>Table325[[#This Row],[Residential CLM $ Collected]]+Table325[[#This Row],[C&amp;I CLM $ Collected]]</f>
        <v>5063.9494999999997</v>
      </c>
      <c r="E200" s="166">
        <f>[2]!Table3[[#This Row],[CLM $ Collected ]]/'[2]1.) CLM Reference'!$B$4</f>
        <v>0</v>
      </c>
      <c r="F200" s="167">
        <f>Table325[[#This Row],[Residential Incentive Disbursements]]+Table325[[#This Row],[C&amp;I Incentive Disbursements]]</f>
        <v>0</v>
      </c>
      <c r="G200" s="166">
        <f>[2]!Table3[[#This Row],[Incentive Disbursements]]/'[2]1.) CLM Reference'!$B$5</f>
        <v>3.3710577081021506E-4</v>
      </c>
      <c r="H200" s="166" t="str">
        <f t="shared" si="3"/>
        <v>N/A</v>
      </c>
      <c r="I200" s="168">
        <v>0</v>
      </c>
      <c r="J200" s="169">
        <f>[2]!Table3[[#This Row],[CLM $ Collected ]]/'[2]1.) CLM Reference'!$B$4</f>
        <v>0</v>
      </c>
      <c r="K200" s="170">
        <v>0</v>
      </c>
      <c r="L200" s="169">
        <f>[2]!Table3[[#This Row],[Incentive Disbursements]]/'[2]1.) CLM Reference'!$B$5</f>
        <v>3.3710577081021506E-4</v>
      </c>
      <c r="M200" s="168">
        <v>5063.9494999999997</v>
      </c>
      <c r="N200" s="192">
        <f>[2]!Table3[[#This Row],[CLM $ Collected ]]/'[2]1.) CLM Reference'!$B$4</f>
        <v>0</v>
      </c>
      <c r="O200" s="170">
        <v>0</v>
      </c>
      <c r="P200" s="172">
        <f>[2]!Table3[[#This Row],[Incentive Disbursements]]/'[2]1.) CLM Reference'!$B$5</f>
        <v>3.3710577081021506E-4</v>
      </c>
    </row>
    <row r="201" spans="1:16" ht="15.75" thickBot="1" x14ac:dyDescent="0.3">
      <c r="A201" s="163" t="s">
        <v>2173</v>
      </c>
      <c r="B201" s="16" t="s">
        <v>2092</v>
      </c>
      <c r="C201" s="164" t="s">
        <v>1774</v>
      </c>
      <c r="D201" s="165">
        <f>Table325[[#This Row],[Residential CLM $ Collected]]+Table325[[#This Row],[C&amp;I CLM $ Collected]]</f>
        <v>0</v>
      </c>
      <c r="E201" s="166">
        <f>[2]!Table3[[#This Row],[CLM $ Collected ]]/'[2]1.) CLM Reference'!$B$4</f>
        <v>2.7388560192943292E-3</v>
      </c>
      <c r="F201" s="167">
        <f>Table325[[#This Row],[Residential Incentive Disbursements]]+Table325[[#This Row],[C&amp;I Incentive Disbursements]]</f>
        <v>1313</v>
      </c>
      <c r="G201" s="166">
        <f>[2]!Table3[[#This Row],[Incentive Disbursements]]/'[2]1.) CLM Reference'!$B$5</f>
        <v>0</v>
      </c>
      <c r="H201" s="166" t="str">
        <f t="shared" si="3"/>
        <v>NO</v>
      </c>
      <c r="I201" s="168">
        <v>0</v>
      </c>
      <c r="J201" s="169">
        <f>[2]!Table3[[#This Row],[CLM $ Collected ]]/'[2]1.) CLM Reference'!$B$4</f>
        <v>2.7388560192943292E-3</v>
      </c>
      <c r="K201" s="170">
        <v>0</v>
      </c>
      <c r="L201" s="169">
        <f>[2]!Table3[[#This Row],[Incentive Disbursements]]/'[2]1.) CLM Reference'!$B$5</f>
        <v>0</v>
      </c>
      <c r="M201" s="168">
        <v>0</v>
      </c>
      <c r="N201" s="192">
        <f>[2]!Table3[[#This Row],[CLM $ Collected ]]/'[2]1.) CLM Reference'!$B$4</f>
        <v>2.7388560192943292E-3</v>
      </c>
      <c r="O201" s="170">
        <v>1313</v>
      </c>
      <c r="P201" s="172">
        <f>[2]!Table3[[#This Row],[Incentive Disbursements]]/'[2]1.) CLM Reference'!$B$5</f>
        <v>0</v>
      </c>
    </row>
    <row r="202" spans="1:16" ht="15.75" thickBot="1" x14ac:dyDescent="0.3">
      <c r="A202" s="163" t="s">
        <v>2175</v>
      </c>
      <c r="B202" s="16" t="s">
        <v>2116</v>
      </c>
      <c r="C202" s="164" t="s">
        <v>1774</v>
      </c>
      <c r="D202" s="165">
        <f>Table325[[#This Row],[Residential CLM $ Collected]]+Table325[[#This Row],[C&amp;I CLM $ Collected]]</f>
        <v>11356.438599999999</v>
      </c>
      <c r="E202" s="166">
        <f>[2]!Table3[[#This Row],[CLM $ Collected ]]/'[2]1.) CLM Reference'!$B$4</f>
        <v>0</v>
      </c>
      <c r="F202" s="167">
        <f>Table325[[#This Row],[Residential Incentive Disbursements]]+Table325[[#This Row],[C&amp;I Incentive Disbursements]]</f>
        <v>0</v>
      </c>
      <c r="G202" s="166">
        <f>[2]!Table3[[#This Row],[Incentive Disbursements]]/'[2]1.) CLM Reference'!$B$5</f>
        <v>1.4880077317262672E-6</v>
      </c>
      <c r="H202" s="166" t="str">
        <f t="shared" si="3"/>
        <v>N/A</v>
      </c>
      <c r="I202" s="168">
        <v>0</v>
      </c>
      <c r="J202" s="169">
        <f>[2]!Table3[[#This Row],[CLM $ Collected ]]/'[2]1.) CLM Reference'!$B$4</f>
        <v>0</v>
      </c>
      <c r="K202" s="170">
        <v>0</v>
      </c>
      <c r="L202" s="169">
        <f>[2]!Table3[[#This Row],[Incentive Disbursements]]/'[2]1.) CLM Reference'!$B$5</f>
        <v>1.4880077317262672E-6</v>
      </c>
      <c r="M202" s="168">
        <v>11356.438599999999</v>
      </c>
      <c r="N202" s="192">
        <f>[2]!Table3[[#This Row],[CLM $ Collected ]]/'[2]1.) CLM Reference'!$B$4</f>
        <v>0</v>
      </c>
      <c r="O202" s="170">
        <v>0</v>
      </c>
      <c r="P202" s="172">
        <f>[2]!Table3[[#This Row],[Incentive Disbursements]]/'[2]1.) CLM Reference'!$B$5</f>
        <v>1.4880077317262672E-6</v>
      </c>
    </row>
    <row r="203" spans="1:16" ht="15.75" thickBot="1" x14ac:dyDescent="0.3">
      <c r="A203" s="163" t="s">
        <v>2177</v>
      </c>
      <c r="B203" s="16" t="s">
        <v>2174</v>
      </c>
      <c r="C203" s="164" t="s">
        <v>1774</v>
      </c>
      <c r="D203" s="165">
        <f>Table325[[#This Row],[Residential CLM $ Collected]]+Table325[[#This Row],[C&amp;I CLM $ Collected]]</f>
        <v>118879.9354</v>
      </c>
      <c r="E203" s="166">
        <f>[2]!Table3[[#This Row],[CLM $ Collected ]]/'[2]1.) CLM Reference'!$B$4</f>
        <v>0</v>
      </c>
      <c r="F203" s="167">
        <f>Table325[[#This Row],[Residential Incentive Disbursements]]+Table325[[#This Row],[C&amp;I Incentive Disbursements]]</f>
        <v>34728</v>
      </c>
      <c r="G203" s="166">
        <f>[2]!Table3[[#This Row],[Incentive Disbursements]]/'[2]1.) CLM Reference'!$B$5</f>
        <v>1.6368085048988939E-5</v>
      </c>
      <c r="H203" s="166" t="str">
        <f t="shared" si="3"/>
        <v>N/A</v>
      </c>
      <c r="I203" s="168">
        <v>0</v>
      </c>
      <c r="J203" s="169">
        <f>[2]!Table3[[#This Row],[CLM $ Collected ]]/'[2]1.) CLM Reference'!$B$4</f>
        <v>0</v>
      </c>
      <c r="K203" s="170">
        <v>0</v>
      </c>
      <c r="L203" s="169">
        <f>[2]!Table3[[#This Row],[Incentive Disbursements]]/'[2]1.) CLM Reference'!$B$5</f>
        <v>1.6368085048988939E-5</v>
      </c>
      <c r="M203" s="168">
        <v>118879.9354</v>
      </c>
      <c r="N203" s="192">
        <f>[2]!Table3[[#This Row],[CLM $ Collected ]]/'[2]1.) CLM Reference'!$B$4</f>
        <v>0</v>
      </c>
      <c r="O203" s="170">
        <v>34728</v>
      </c>
      <c r="P203" s="172">
        <f>[2]!Table3[[#This Row],[Incentive Disbursements]]/'[2]1.) CLM Reference'!$B$5</f>
        <v>1.6368085048988939E-5</v>
      </c>
    </row>
    <row r="204" spans="1:16" ht="15.75" thickBot="1" x14ac:dyDescent="0.3">
      <c r="A204" s="163" t="s">
        <v>2178</v>
      </c>
      <c r="B204" s="16" t="s">
        <v>2174</v>
      </c>
      <c r="C204" s="164" t="s">
        <v>1774</v>
      </c>
      <c r="D204" s="165">
        <f>Table325[[#This Row],[Residential CLM $ Collected]]+Table325[[#This Row],[C&amp;I CLM $ Collected]]</f>
        <v>46838.580699999999</v>
      </c>
      <c r="E204" s="166">
        <f>[2]!Table3[[#This Row],[CLM $ Collected ]]/'[2]1.) CLM Reference'!$B$4</f>
        <v>0</v>
      </c>
      <c r="F204" s="167">
        <f>Table325[[#This Row],[Residential Incentive Disbursements]]+Table325[[#This Row],[C&amp;I Incentive Disbursements]]</f>
        <v>8591</v>
      </c>
      <c r="G204" s="166">
        <f>[2]!Table3[[#This Row],[Incentive Disbursements]]/'[2]1.) CLM Reference'!$B$5</f>
        <v>3.5414584015085156E-5</v>
      </c>
      <c r="H204" s="166" t="str">
        <f t="shared" si="3"/>
        <v>N/A</v>
      </c>
      <c r="I204" s="168">
        <v>0</v>
      </c>
      <c r="J204" s="169">
        <f>[2]!Table3[[#This Row],[CLM $ Collected ]]/'[2]1.) CLM Reference'!$B$4</f>
        <v>0</v>
      </c>
      <c r="K204" s="170">
        <v>0</v>
      </c>
      <c r="L204" s="169">
        <f>[2]!Table3[[#This Row],[Incentive Disbursements]]/'[2]1.) CLM Reference'!$B$5</f>
        <v>3.5414584015085156E-5</v>
      </c>
      <c r="M204" s="168">
        <v>46838.580699999999</v>
      </c>
      <c r="N204" s="192">
        <f>[2]!Table3[[#This Row],[CLM $ Collected ]]/'[2]1.) CLM Reference'!$B$4</f>
        <v>0</v>
      </c>
      <c r="O204" s="170">
        <v>8591</v>
      </c>
      <c r="P204" s="172">
        <f>[2]!Table3[[#This Row],[Incentive Disbursements]]/'[2]1.) CLM Reference'!$B$5</f>
        <v>3.5414584015085156E-5</v>
      </c>
    </row>
    <row r="205" spans="1:16" ht="15.75" thickBot="1" x14ac:dyDescent="0.3">
      <c r="A205" s="163" t="s">
        <v>2180</v>
      </c>
      <c r="B205" s="16" t="s">
        <v>2083</v>
      </c>
      <c r="C205" s="164" t="s">
        <v>1774</v>
      </c>
      <c r="D205" s="165">
        <f>Table325[[#This Row],[Residential CLM $ Collected]]+Table325[[#This Row],[C&amp;I CLM $ Collected]]</f>
        <v>0</v>
      </c>
      <c r="E205" s="166">
        <f>[2]!Table3[[#This Row],[CLM $ Collected ]]/'[2]1.) CLM Reference'!$B$4</f>
        <v>0</v>
      </c>
      <c r="F205" s="167">
        <f>Table325[[#This Row],[Residential Incentive Disbursements]]+Table325[[#This Row],[C&amp;I Incentive Disbursements]]</f>
        <v>1985</v>
      </c>
      <c r="G205" s="166">
        <f>[2]!Table3[[#This Row],[Incentive Disbursements]]/'[2]1.) CLM Reference'!$B$5</f>
        <v>1.4880077317262672E-6</v>
      </c>
      <c r="H205" s="166" t="str">
        <f t="shared" si="3"/>
        <v>N/A</v>
      </c>
      <c r="I205" s="168">
        <v>0</v>
      </c>
      <c r="J205" s="169">
        <f>[2]!Table3[[#This Row],[CLM $ Collected ]]/'[2]1.) CLM Reference'!$B$4</f>
        <v>0</v>
      </c>
      <c r="K205" s="170">
        <v>0</v>
      </c>
      <c r="L205" s="169">
        <f>[2]!Table3[[#This Row],[Incentive Disbursements]]/'[2]1.) CLM Reference'!$B$5</f>
        <v>1.4880077317262672E-6</v>
      </c>
      <c r="M205" s="168">
        <v>0</v>
      </c>
      <c r="N205" s="192">
        <f>[2]!Table3[[#This Row],[CLM $ Collected ]]/'[2]1.) CLM Reference'!$B$4</f>
        <v>0</v>
      </c>
      <c r="O205" s="170">
        <v>1985</v>
      </c>
      <c r="P205" s="172">
        <f>[2]!Table3[[#This Row],[Incentive Disbursements]]/'[2]1.) CLM Reference'!$B$5</f>
        <v>1.4880077317262672E-6</v>
      </c>
    </row>
    <row r="206" spans="1:16" ht="15.75" thickBot="1" x14ac:dyDescent="0.3">
      <c r="A206" s="163" t="s">
        <v>2180</v>
      </c>
      <c r="B206" s="16" t="s">
        <v>2084</v>
      </c>
      <c r="C206" s="164" t="s">
        <v>1792</v>
      </c>
      <c r="D206" s="165">
        <f>Table325[[#This Row],[Residential CLM $ Collected]]+Table325[[#This Row],[C&amp;I CLM $ Collected]]</f>
        <v>54474.441500000001</v>
      </c>
      <c r="E206" s="166">
        <f>[2]!Table3[[#This Row],[CLM $ Collected ]]/'[2]1.) CLM Reference'!$B$4</f>
        <v>0</v>
      </c>
      <c r="F206" s="167">
        <f>Table325[[#This Row],[Residential Incentive Disbursements]]+Table325[[#This Row],[C&amp;I Incentive Disbursements]]</f>
        <v>0</v>
      </c>
      <c r="G206" s="166">
        <f>[2]!Table3[[#This Row],[Incentive Disbursements]]/'[2]1.) CLM Reference'!$B$5</f>
        <v>1.9046498966096221E-5</v>
      </c>
      <c r="H206" s="166" t="str">
        <f t="shared" si="3"/>
        <v>N/A</v>
      </c>
      <c r="I206" s="168">
        <v>3688.5129000000002</v>
      </c>
      <c r="J206" s="169">
        <f>[2]!Table3[[#This Row],[CLM $ Collected ]]/'[2]1.) CLM Reference'!$B$4</f>
        <v>0</v>
      </c>
      <c r="K206" s="170">
        <v>0</v>
      </c>
      <c r="L206" s="169">
        <f>[2]!Table3[[#This Row],[Incentive Disbursements]]/'[2]1.) CLM Reference'!$B$5</f>
        <v>1.9046498966096221E-5</v>
      </c>
      <c r="M206" s="168">
        <v>50785.928599999999</v>
      </c>
      <c r="N206" s="192">
        <f>[2]!Table3[[#This Row],[CLM $ Collected ]]/'[2]1.) CLM Reference'!$B$4</f>
        <v>0</v>
      </c>
      <c r="O206" s="170">
        <v>0</v>
      </c>
      <c r="P206" s="172">
        <f>[2]!Table3[[#This Row],[Incentive Disbursements]]/'[2]1.) CLM Reference'!$B$5</f>
        <v>1.9046498966096221E-5</v>
      </c>
    </row>
    <row r="207" spans="1:16" ht="15.75" thickBot="1" x14ac:dyDescent="0.3">
      <c r="A207" s="163" t="s">
        <v>2181</v>
      </c>
      <c r="B207" s="16" t="s">
        <v>2083</v>
      </c>
      <c r="C207" s="164" t="s">
        <v>1774</v>
      </c>
      <c r="D207" s="165">
        <f>Table325[[#This Row],[Residential CLM $ Collected]]+Table325[[#This Row],[C&amp;I CLM $ Collected]]</f>
        <v>0</v>
      </c>
      <c r="E207" s="166">
        <f>[2]!Table3[[#This Row],[CLM $ Collected ]]/'[2]1.) CLM Reference'!$B$4</f>
        <v>0</v>
      </c>
      <c r="F207" s="167">
        <f>Table325[[#This Row],[Residential Incentive Disbursements]]+Table325[[#This Row],[C&amp;I Incentive Disbursements]]</f>
        <v>648547</v>
      </c>
      <c r="G207" s="166">
        <f>[2]!Table3[[#This Row],[Incentive Disbursements]]/'[2]1.) CLM Reference'!$B$5</f>
        <v>2.0832108244167739E-5</v>
      </c>
      <c r="H207" s="166" t="str">
        <f t="shared" si="3"/>
        <v>N/A</v>
      </c>
      <c r="I207" s="168">
        <v>0</v>
      </c>
      <c r="J207" s="169">
        <f>[2]!Table3[[#This Row],[CLM $ Collected ]]/'[2]1.) CLM Reference'!$B$4</f>
        <v>0</v>
      </c>
      <c r="K207" s="170">
        <v>0</v>
      </c>
      <c r="L207" s="169">
        <f>[2]!Table3[[#This Row],[Incentive Disbursements]]/'[2]1.) CLM Reference'!$B$5</f>
        <v>2.0832108244167739E-5</v>
      </c>
      <c r="M207" s="168">
        <v>0</v>
      </c>
      <c r="N207" s="192">
        <f>[2]!Table3[[#This Row],[CLM $ Collected ]]/'[2]1.) CLM Reference'!$B$4</f>
        <v>0</v>
      </c>
      <c r="O207" s="170">
        <v>648547</v>
      </c>
      <c r="P207" s="172">
        <f>[2]!Table3[[#This Row],[Incentive Disbursements]]/'[2]1.) CLM Reference'!$B$5</f>
        <v>2.0832108244167739E-5</v>
      </c>
    </row>
    <row r="208" spans="1:16" ht="15.75" thickBot="1" x14ac:dyDescent="0.3">
      <c r="A208" s="163" t="s">
        <v>2181</v>
      </c>
      <c r="B208" s="16" t="s">
        <v>2084</v>
      </c>
      <c r="C208" s="164" t="s">
        <v>1792</v>
      </c>
      <c r="D208" s="165">
        <f>Table325[[#This Row],[Residential CLM $ Collected]]+Table325[[#This Row],[C&amp;I CLM $ Collected]]</f>
        <v>119732.2037</v>
      </c>
      <c r="E208" s="166">
        <f>[2]!Table3[[#This Row],[CLM $ Collected ]]/'[2]1.) CLM Reference'!$B$4</f>
        <v>1.4861267900483195E-6</v>
      </c>
      <c r="F208" s="167">
        <f>Table325[[#This Row],[Residential Incentive Disbursements]]+Table325[[#This Row],[C&amp;I Incentive Disbursements]]</f>
        <v>0</v>
      </c>
      <c r="G208" s="166">
        <f>[2]!Table3[[#This Row],[Incentive Disbursements]]/'[2]1.) CLM Reference'!$B$5</f>
        <v>0</v>
      </c>
      <c r="H208" s="166" t="str">
        <f t="shared" si="3"/>
        <v>N/A</v>
      </c>
      <c r="I208" s="168">
        <v>0</v>
      </c>
      <c r="J208" s="169">
        <f>[2]!Table3[[#This Row],[CLM $ Collected ]]/'[2]1.) CLM Reference'!$B$4</f>
        <v>1.4861267900483195E-6</v>
      </c>
      <c r="K208" s="170">
        <v>0</v>
      </c>
      <c r="L208" s="169">
        <f>[2]!Table3[[#This Row],[Incentive Disbursements]]/'[2]1.) CLM Reference'!$B$5</f>
        <v>0</v>
      </c>
      <c r="M208" s="168">
        <v>119732.2037</v>
      </c>
      <c r="N208" s="192">
        <f>[2]!Table3[[#This Row],[CLM $ Collected ]]/'[2]1.) CLM Reference'!$B$4</f>
        <v>1.4861267900483195E-6</v>
      </c>
      <c r="O208" s="170">
        <v>0</v>
      </c>
      <c r="P208" s="172">
        <f>[2]!Table3[[#This Row],[Incentive Disbursements]]/'[2]1.) CLM Reference'!$B$5</f>
        <v>0</v>
      </c>
    </row>
    <row r="209" spans="1:16" ht="15.75" thickBot="1" x14ac:dyDescent="0.3">
      <c r="A209" s="163" t="s">
        <v>2182</v>
      </c>
      <c r="B209" s="16" t="s">
        <v>2100</v>
      </c>
      <c r="C209" s="164" t="s">
        <v>1774</v>
      </c>
      <c r="D209" s="165">
        <f>Table325[[#This Row],[Residential CLM $ Collected]]+Table325[[#This Row],[C&amp;I CLM $ Collected]]</f>
        <v>214352.32990000001</v>
      </c>
      <c r="E209" s="166">
        <f>[2]!Table3[[#This Row],[CLM $ Collected ]]/'[2]1.) CLM Reference'!$B$4</f>
        <v>0</v>
      </c>
      <c r="F209" s="167">
        <f>Table325[[#This Row],[Residential Incentive Disbursements]]+Table325[[#This Row],[C&amp;I Incentive Disbursements]]</f>
        <v>3517</v>
      </c>
      <c r="G209" s="166">
        <f>[2]!Table3[[#This Row],[Incentive Disbursements]]/'[2]1.) CLM Reference'!$B$5</f>
        <v>5.775850811468679E-6</v>
      </c>
      <c r="H209" s="166" t="str">
        <f t="shared" si="3"/>
        <v>N/A</v>
      </c>
      <c r="I209" s="168">
        <v>0</v>
      </c>
      <c r="J209" s="169">
        <f>[2]!Table3[[#This Row],[CLM $ Collected ]]/'[2]1.) CLM Reference'!$B$4</f>
        <v>0</v>
      </c>
      <c r="K209" s="170">
        <v>0</v>
      </c>
      <c r="L209" s="169">
        <f>[2]!Table3[[#This Row],[Incentive Disbursements]]/'[2]1.) CLM Reference'!$B$5</f>
        <v>5.775850811468679E-6</v>
      </c>
      <c r="M209" s="168">
        <v>214352.32990000001</v>
      </c>
      <c r="N209" s="192">
        <f>[2]!Table3[[#This Row],[CLM $ Collected ]]/'[2]1.) CLM Reference'!$B$4</f>
        <v>0</v>
      </c>
      <c r="O209" s="170">
        <v>3517</v>
      </c>
      <c r="P209" s="172">
        <f>[2]!Table3[[#This Row],[Incentive Disbursements]]/'[2]1.) CLM Reference'!$B$5</f>
        <v>5.775850811468679E-6</v>
      </c>
    </row>
    <row r="210" spans="1:16" ht="15.75" thickBot="1" x14ac:dyDescent="0.3">
      <c r="A210" s="163"/>
      <c r="B210" s="16"/>
      <c r="C210" s="164"/>
      <c r="D210" s="165">
        <f>Table325[[#This Row],[Residential CLM $ Collected]]+Table325[[#This Row],[C&amp;I CLM $ Collected]]</f>
        <v>0</v>
      </c>
      <c r="E210" s="166">
        <f>[2]!Table3[[#This Row],[CLM $ Collected ]]/'[2]1.) CLM Reference'!$B$4</f>
        <v>0</v>
      </c>
      <c r="F210" s="167">
        <f>Table325[[#This Row],[Residential Incentive Disbursements]]+Table325[[#This Row],[C&amp;I Incentive Disbursements]]</f>
        <v>0</v>
      </c>
      <c r="G210" s="166">
        <f>[2]!Table3[[#This Row],[Incentive Disbursements]]/'[2]1.) CLM Reference'!$B$5</f>
        <v>7.0731971365133961E-4</v>
      </c>
      <c r="H210" s="166" t="str">
        <f t="shared" si="3"/>
        <v>N/A</v>
      </c>
      <c r="I210" s="168"/>
      <c r="J210" s="169">
        <f>[2]!Table3[[#This Row],[CLM $ Collected ]]/'[2]1.) CLM Reference'!$B$4</f>
        <v>0</v>
      </c>
      <c r="K210" s="170"/>
      <c r="L210" s="169">
        <f>[2]!Table3[[#This Row],[Incentive Disbursements]]/'[2]1.) CLM Reference'!$B$5</f>
        <v>7.0731971365133961E-4</v>
      </c>
      <c r="M210" s="168"/>
      <c r="N210" s="192">
        <f>[2]!Table3[[#This Row],[CLM $ Collected ]]/'[2]1.) CLM Reference'!$B$4</f>
        <v>0</v>
      </c>
      <c r="O210" s="170"/>
      <c r="P210" s="172">
        <f>[2]!Table3[[#This Row],[Incentive Disbursements]]/'[2]1.) CLM Reference'!$B$5</f>
        <v>7.0731971365133961E-4</v>
      </c>
    </row>
    <row r="211" spans="1:16" ht="15.75" thickBot="1" x14ac:dyDescent="0.3">
      <c r="A211" s="163"/>
      <c r="B211" s="16"/>
      <c r="C211" s="164"/>
      <c r="D211" s="165">
        <f>Table325[[#This Row],[Residential CLM $ Collected]]+Table325[[#This Row],[C&amp;I CLM $ Collected]]</f>
        <v>0</v>
      </c>
      <c r="E211" s="166">
        <f>[2]!Table3[[#This Row],[CLM $ Collected ]]/'[2]1.) CLM Reference'!$B$4</f>
        <v>2.3214704073617901E-3</v>
      </c>
      <c r="F211" s="167">
        <f>Table325[[#This Row],[Residential Incentive Disbursements]]+Table325[[#This Row],[C&amp;I Incentive Disbursements]]</f>
        <v>0</v>
      </c>
      <c r="G211" s="166">
        <f>[2]!Table3[[#This Row],[Incentive Disbursements]]/'[2]1.) CLM Reference'!$B$5</f>
        <v>0</v>
      </c>
      <c r="H211" s="166" t="str">
        <f t="shared" si="3"/>
        <v>NO</v>
      </c>
      <c r="I211" s="168"/>
      <c r="J211" s="169">
        <f>[2]!Table3[[#This Row],[CLM $ Collected ]]/'[2]1.) CLM Reference'!$B$4</f>
        <v>2.3214704073617901E-3</v>
      </c>
      <c r="K211" s="170"/>
      <c r="L211" s="169">
        <f>[2]!Table3[[#This Row],[Incentive Disbursements]]/'[2]1.) CLM Reference'!$B$5</f>
        <v>0</v>
      </c>
      <c r="M211" s="168"/>
      <c r="N211" s="192">
        <f>[2]!Table3[[#This Row],[CLM $ Collected ]]/'[2]1.) CLM Reference'!$B$4</f>
        <v>2.3214704073617901E-3</v>
      </c>
      <c r="O211" s="170"/>
      <c r="P211" s="172">
        <f>[2]!Table3[[#This Row],[Incentive Disbursements]]/'[2]1.) CLM Reference'!$B$5</f>
        <v>0</v>
      </c>
    </row>
    <row r="212" spans="1:16" ht="15.75" thickBot="1" x14ac:dyDescent="0.3">
      <c r="A212" s="163"/>
      <c r="B212" s="16"/>
      <c r="C212" s="164"/>
      <c r="D212" s="165">
        <f>Table325[[#This Row],[Residential CLM $ Collected]]+Table325[[#This Row],[C&amp;I CLM $ Collected]]</f>
        <v>0</v>
      </c>
      <c r="E212" s="166">
        <f>[2]!Table3[[#This Row],[CLM $ Collected ]]/'[2]1.) CLM Reference'!$B$4</f>
        <v>2.2613887443502169E-3</v>
      </c>
      <c r="F212" s="167">
        <f>Table325[[#This Row],[Residential Incentive Disbursements]]+Table325[[#This Row],[C&amp;I Incentive Disbursements]]</f>
        <v>0</v>
      </c>
      <c r="G212" s="166">
        <f>[2]!Table3[[#This Row],[Incentive Disbursements]]/'[2]1.) CLM Reference'!$B$5</f>
        <v>6.0085097483704702E-4</v>
      </c>
      <c r="H212" s="166" t="str">
        <f t="shared" si="3"/>
        <v>NO</v>
      </c>
      <c r="I212" s="168"/>
      <c r="J212" s="169">
        <f>[2]!Table3[[#This Row],[CLM $ Collected ]]/'[2]1.) CLM Reference'!$B$4</f>
        <v>2.2613887443502169E-3</v>
      </c>
      <c r="K212" s="170"/>
      <c r="L212" s="169">
        <f>[2]!Table3[[#This Row],[Incentive Disbursements]]/'[2]1.) CLM Reference'!$B$5</f>
        <v>6.0085097483704702E-4</v>
      </c>
      <c r="M212" s="168"/>
      <c r="N212" s="192">
        <f>[2]!Table3[[#This Row],[CLM $ Collected ]]/'[2]1.) CLM Reference'!$B$4</f>
        <v>2.2613887443502169E-3</v>
      </c>
      <c r="O212" s="170"/>
      <c r="P212" s="172">
        <f>[2]!Table3[[#This Row],[Incentive Disbursements]]/'[2]1.) CLM Reference'!$B$5</f>
        <v>6.0085097483704702E-4</v>
      </c>
    </row>
    <row r="213" spans="1:16" ht="15.75" thickBot="1" x14ac:dyDescent="0.3">
      <c r="A213" s="163"/>
      <c r="B213" s="16"/>
      <c r="C213" s="164"/>
      <c r="D213" s="165">
        <f>Table325[[#This Row],[Residential CLM $ Collected]]+Table325[[#This Row],[C&amp;I CLM $ Collected]]</f>
        <v>0</v>
      </c>
      <c r="E213" s="166">
        <f>[2]!Table3[[#This Row],[CLM $ Collected ]]/'[2]1.) CLM Reference'!$B$4</f>
        <v>1.7719107772348852E-3</v>
      </c>
      <c r="F213" s="167">
        <f>Table325[[#This Row],[Residential Incentive Disbursements]]+Table325[[#This Row],[C&amp;I Incentive Disbursements]]</f>
        <v>0</v>
      </c>
      <c r="G213" s="166">
        <f>[2]!Table3[[#This Row],[Incentive Disbursements]]/'[2]1.) CLM Reference'!$B$5</f>
        <v>1.5541413425582021E-3</v>
      </c>
      <c r="H213" s="166" t="str">
        <f t="shared" si="3"/>
        <v>NO</v>
      </c>
      <c r="I213" s="168"/>
      <c r="J213" s="169">
        <f>[2]!Table3[[#This Row],[CLM $ Collected ]]/'[2]1.) CLM Reference'!$B$4</f>
        <v>1.7719107772348852E-3</v>
      </c>
      <c r="K213" s="170"/>
      <c r="L213" s="169">
        <f>[2]!Table3[[#This Row],[Incentive Disbursements]]/'[2]1.) CLM Reference'!$B$5</f>
        <v>1.5541413425582021E-3</v>
      </c>
      <c r="M213" s="168"/>
      <c r="N213" s="192">
        <f>[2]!Table3[[#This Row],[CLM $ Collected ]]/'[2]1.) CLM Reference'!$B$4</f>
        <v>1.7719107772348852E-3</v>
      </c>
      <c r="O213" s="170"/>
      <c r="P213" s="172">
        <f>[2]!Table3[[#This Row],[Incentive Disbursements]]/'[2]1.) CLM Reference'!$B$5</f>
        <v>1.5541413425582021E-3</v>
      </c>
    </row>
    <row r="214" spans="1:16" ht="15.75" thickBot="1" x14ac:dyDescent="0.3">
      <c r="A214" s="163"/>
      <c r="B214" s="16"/>
      <c r="C214" s="164"/>
      <c r="D214" s="165">
        <f>Table325[[#This Row],[Residential CLM $ Collected]]+Table325[[#This Row],[C&amp;I CLM $ Collected]]</f>
        <v>0</v>
      </c>
      <c r="E214" s="166">
        <f>[2]!Table3[[#This Row],[CLM $ Collected ]]/'[2]1.) CLM Reference'!$B$4</f>
        <v>9.5329264630881185E-7</v>
      </c>
      <c r="F214" s="167">
        <f>Table325[[#This Row],[Residential Incentive Disbursements]]+Table325[[#This Row],[C&amp;I Incentive Disbursements]]</f>
        <v>0</v>
      </c>
      <c r="G214" s="166">
        <f>[2]!Table3[[#This Row],[Incentive Disbursements]]/'[2]1.) CLM Reference'!$B$5</f>
        <v>0</v>
      </c>
      <c r="H214" s="166" t="str">
        <f t="shared" si="3"/>
        <v>N/A</v>
      </c>
      <c r="I214" s="168"/>
      <c r="J214" s="169">
        <f>[2]!Table3[[#This Row],[CLM $ Collected ]]/'[2]1.) CLM Reference'!$B$4</f>
        <v>9.5329264630881185E-7</v>
      </c>
      <c r="K214" s="170"/>
      <c r="L214" s="169">
        <f>[2]!Table3[[#This Row],[Incentive Disbursements]]/'[2]1.) CLM Reference'!$B$5</f>
        <v>0</v>
      </c>
      <c r="M214" s="168"/>
      <c r="N214" s="192">
        <f>[2]!Table3[[#This Row],[CLM $ Collected ]]/'[2]1.) CLM Reference'!$B$4</f>
        <v>9.5329264630881185E-7</v>
      </c>
      <c r="O214" s="170"/>
      <c r="P214" s="172">
        <f>[2]!Table3[[#This Row],[Incentive Disbursements]]/'[2]1.) CLM Reference'!$B$5</f>
        <v>0</v>
      </c>
    </row>
    <row r="215" spans="1:16" ht="15.75" thickBot="1" x14ac:dyDescent="0.3">
      <c r="A215" s="163"/>
      <c r="B215" s="16"/>
      <c r="C215" s="164"/>
      <c r="D215" s="165">
        <f>Table325[[#This Row],[Residential CLM $ Collected]]+Table325[[#This Row],[C&amp;I CLM $ Collected]]</f>
        <v>0</v>
      </c>
      <c r="E215" s="166">
        <f>[2]!Table3[[#This Row],[CLM $ Collected ]]/'[2]1.) CLM Reference'!$B$4</f>
        <v>3.8254586220833478E-3</v>
      </c>
      <c r="F215" s="167">
        <f>Table325[[#This Row],[Residential Incentive Disbursements]]+Table325[[#This Row],[C&amp;I Incentive Disbursements]]</f>
        <v>0</v>
      </c>
      <c r="G215" s="166">
        <f>[2]!Table3[[#This Row],[Incentive Disbursements]]/'[2]1.) CLM Reference'!$B$5</f>
        <v>1.7239884970883651E-3</v>
      </c>
      <c r="H215" s="166" t="str">
        <f t="shared" si="3"/>
        <v>NO</v>
      </c>
      <c r="I215" s="168"/>
      <c r="J215" s="169">
        <f>[2]!Table3[[#This Row],[CLM $ Collected ]]/'[2]1.) CLM Reference'!$B$4</f>
        <v>3.8254586220833478E-3</v>
      </c>
      <c r="K215" s="170"/>
      <c r="L215" s="169">
        <f>[2]!Table3[[#This Row],[Incentive Disbursements]]/'[2]1.) CLM Reference'!$B$5</f>
        <v>1.7239884970883651E-3</v>
      </c>
      <c r="M215" s="168"/>
      <c r="N215" s="192">
        <f>[2]!Table3[[#This Row],[CLM $ Collected ]]/'[2]1.) CLM Reference'!$B$4</f>
        <v>3.8254586220833478E-3</v>
      </c>
      <c r="O215" s="170"/>
      <c r="P215" s="172">
        <f>[2]!Table3[[#This Row],[Incentive Disbursements]]/'[2]1.) CLM Reference'!$B$5</f>
        <v>1.7239884970883651E-3</v>
      </c>
    </row>
    <row r="216" spans="1:16" ht="15.75" thickBot="1" x14ac:dyDescent="0.3">
      <c r="A216" s="163"/>
      <c r="B216" s="16"/>
      <c r="C216" s="164"/>
      <c r="D216" s="165">
        <f>Table325[[#This Row],[Residential CLM $ Collected]]+Table325[[#This Row],[C&amp;I CLM $ Collected]]</f>
        <v>0</v>
      </c>
      <c r="E216" s="166">
        <f>[2]!Table3[[#This Row],[CLM $ Collected ]]/'[2]1.) CLM Reference'!$B$4</f>
        <v>2.4403142628803018E-5</v>
      </c>
      <c r="F216" s="167">
        <f>Table325[[#This Row],[Residential Incentive Disbursements]]+Table325[[#This Row],[C&amp;I Incentive Disbursements]]</f>
        <v>0</v>
      </c>
      <c r="G216" s="166">
        <f>[2]!Table3[[#This Row],[Incentive Disbursements]]/'[2]1.) CLM Reference'!$B$5</f>
        <v>0</v>
      </c>
      <c r="H216" s="166" t="str">
        <f t="shared" si="3"/>
        <v>NO</v>
      </c>
      <c r="I216" s="168"/>
      <c r="J216" s="169">
        <f>[2]!Table3[[#This Row],[CLM $ Collected ]]/'[2]1.) CLM Reference'!$B$4</f>
        <v>2.4403142628803018E-5</v>
      </c>
      <c r="K216" s="170"/>
      <c r="L216" s="169">
        <f>[2]!Table3[[#This Row],[Incentive Disbursements]]/'[2]1.) CLM Reference'!$B$5</f>
        <v>0</v>
      </c>
      <c r="M216" s="168"/>
      <c r="N216" s="192">
        <f>[2]!Table3[[#This Row],[CLM $ Collected ]]/'[2]1.) CLM Reference'!$B$4</f>
        <v>2.4403142628803018E-5</v>
      </c>
      <c r="O216" s="170"/>
      <c r="P216" s="172">
        <f>[2]!Table3[[#This Row],[Incentive Disbursements]]/'[2]1.) CLM Reference'!$B$5</f>
        <v>0</v>
      </c>
    </row>
    <row r="217" spans="1:16" ht="15.75" thickBot="1" x14ac:dyDescent="0.3">
      <c r="A217" s="163"/>
      <c r="B217" s="16"/>
      <c r="C217" s="164"/>
      <c r="D217" s="165">
        <f>Table325[[#This Row],[Residential CLM $ Collected]]+Table325[[#This Row],[C&amp;I CLM $ Collected]]</f>
        <v>0</v>
      </c>
      <c r="E217" s="166">
        <f>[2]!Table3[[#This Row],[CLM $ Collected ]]/'[2]1.) CLM Reference'!$B$4</f>
        <v>5.7845930008911986E-6</v>
      </c>
      <c r="F217" s="167">
        <f>Table325[[#This Row],[Residential Incentive Disbursements]]+Table325[[#This Row],[C&amp;I Incentive Disbursements]]</f>
        <v>0</v>
      </c>
      <c r="G217" s="166">
        <f>[2]!Table3[[#This Row],[Incentive Disbursements]]/'[2]1.) CLM Reference'!$B$5</f>
        <v>0</v>
      </c>
      <c r="H217" s="166" t="str">
        <f t="shared" si="3"/>
        <v>NO</v>
      </c>
      <c r="I217" s="168"/>
      <c r="J217" s="169">
        <f>[2]!Table3[[#This Row],[CLM $ Collected ]]/'[2]1.) CLM Reference'!$B$4</f>
        <v>5.7845930008911986E-6</v>
      </c>
      <c r="K217" s="170"/>
      <c r="L217" s="169">
        <f>[2]!Table3[[#This Row],[Incentive Disbursements]]/'[2]1.) CLM Reference'!$B$5</f>
        <v>0</v>
      </c>
      <c r="M217" s="168"/>
      <c r="N217" s="192">
        <f>[2]!Table3[[#This Row],[CLM $ Collected ]]/'[2]1.) CLM Reference'!$B$4</f>
        <v>5.7845930008911986E-6</v>
      </c>
      <c r="O217" s="170"/>
      <c r="P217" s="172">
        <f>[2]!Table3[[#This Row],[Incentive Disbursements]]/'[2]1.) CLM Reference'!$B$5</f>
        <v>0</v>
      </c>
    </row>
    <row r="218" spans="1:16" ht="15.75" thickBot="1" x14ac:dyDescent="0.3">
      <c r="A218" s="163"/>
      <c r="B218" s="16"/>
      <c r="C218" s="164"/>
      <c r="D218" s="165">
        <f>Table325[[#This Row],[Residential CLM $ Collected]]+Table325[[#This Row],[C&amp;I CLM $ Collected]]</f>
        <v>0</v>
      </c>
      <c r="E218" s="166">
        <f>[2]!Table3[[#This Row],[CLM $ Collected ]]/'[2]1.) CLM Reference'!$B$4</f>
        <v>0</v>
      </c>
      <c r="F218" s="167">
        <f>Table325[[#This Row],[Residential Incentive Disbursements]]+Table325[[#This Row],[C&amp;I Incentive Disbursements]]</f>
        <v>0</v>
      </c>
      <c r="G218" s="166">
        <f>[2]!Table3[[#This Row],[Incentive Disbursements]]/'[2]1.) CLM Reference'!$B$5</f>
        <v>2.6231201449994257E-3</v>
      </c>
      <c r="H218" s="166" t="str">
        <f t="shared" si="3"/>
        <v>N/A</v>
      </c>
      <c r="I218" s="168"/>
      <c r="J218" s="169">
        <f>[2]!Table3[[#This Row],[CLM $ Collected ]]/'[2]1.) CLM Reference'!$B$4</f>
        <v>0</v>
      </c>
      <c r="K218" s="170"/>
      <c r="L218" s="169">
        <f>[2]!Table3[[#This Row],[Incentive Disbursements]]/'[2]1.) CLM Reference'!$B$5</f>
        <v>2.6231201449994257E-3</v>
      </c>
      <c r="M218" s="168"/>
      <c r="N218" s="192">
        <f>[2]!Table3[[#This Row],[CLM $ Collected ]]/'[2]1.) CLM Reference'!$B$4</f>
        <v>0</v>
      </c>
      <c r="O218" s="170"/>
      <c r="P218" s="172">
        <f>[2]!Table3[[#This Row],[Incentive Disbursements]]/'[2]1.) CLM Reference'!$B$5</f>
        <v>2.6231201449994257E-3</v>
      </c>
    </row>
    <row r="219" spans="1:16" ht="15.75" thickBot="1" x14ac:dyDescent="0.3">
      <c r="A219" s="163"/>
      <c r="B219" s="16"/>
      <c r="C219" s="164"/>
      <c r="D219" s="165">
        <f>Table325[[#This Row],[Residential CLM $ Collected]]+Table325[[#This Row],[C&amp;I CLM $ Collected]]</f>
        <v>0</v>
      </c>
      <c r="E219" s="166">
        <f>[2]!Table3[[#This Row],[CLM $ Collected ]]/'[2]1.) CLM Reference'!$B$4</f>
        <v>4.1936957154130594E-3</v>
      </c>
      <c r="F219" s="167">
        <f>Table325[[#This Row],[Residential Incentive Disbursements]]+Table325[[#This Row],[C&amp;I Incentive Disbursements]]</f>
        <v>0</v>
      </c>
      <c r="G219" s="166">
        <f>[2]!Table3[[#This Row],[Incentive Disbursements]]/'[2]1.) CLM Reference'!$B$5</f>
        <v>0</v>
      </c>
      <c r="H219" s="166" t="str">
        <f t="shared" si="3"/>
        <v>NO</v>
      </c>
      <c r="I219" s="168"/>
      <c r="J219" s="169">
        <f>[2]!Table3[[#This Row],[CLM $ Collected ]]/'[2]1.) CLM Reference'!$B$4</f>
        <v>4.1936957154130594E-3</v>
      </c>
      <c r="K219" s="170"/>
      <c r="L219" s="169">
        <f>[2]!Table3[[#This Row],[Incentive Disbursements]]/'[2]1.) CLM Reference'!$B$5</f>
        <v>0</v>
      </c>
      <c r="M219" s="168"/>
      <c r="N219" s="192">
        <f>[2]!Table3[[#This Row],[CLM $ Collected ]]/'[2]1.) CLM Reference'!$B$4</f>
        <v>4.1936957154130594E-3</v>
      </c>
      <c r="O219" s="170"/>
      <c r="P219" s="172">
        <f>[2]!Table3[[#This Row],[Incentive Disbursements]]/'[2]1.) CLM Reference'!$B$5</f>
        <v>0</v>
      </c>
    </row>
    <row r="220" spans="1:16" ht="15.75" thickBot="1" x14ac:dyDescent="0.3">
      <c r="A220" s="163"/>
      <c r="B220" s="16"/>
      <c r="C220" s="164"/>
      <c r="D220" s="165">
        <f>Table325[[#This Row],[Residential CLM $ Collected]]+Table325[[#This Row],[C&amp;I CLM $ Collected]]</f>
        <v>0</v>
      </c>
      <c r="E220" s="166">
        <f>[2]!Table3[[#This Row],[CLM $ Collected ]]/'[2]1.) CLM Reference'!$B$4</f>
        <v>5.254940920747912E-6</v>
      </c>
      <c r="F220" s="167">
        <f>Table325[[#This Row],[Residential Incentive Disbursements]]+Table325[[#This Row],[C&amp;I Incentive Disbursements]]</f>
        <v>0</v>
      </c>
      <c r="G220" s="166">
        <f>[2]!Table3[[#This Row],[Incentive Disbursements]]/'[2]1.) CLM Reference'!$B$5</f>
        <v>0</v>
      </c>
      <c r="H220" s="166" t="str">
        <f t="shared" si="3"/>
        <v>NO</v>
      </c>
      <c r="I220" s="168"/>
      <c r="J220" s="169">
        <f>[2]!Table3[[#This Row],[CLM $ Collected ]]/'[2]1.) CLM Reference'!$B$4</f>
        <v>5.254940920747912E-6</v>
      </c>
      <c r="K220" s="170"/>
      <c r="L220" s="169">
        <f>[2]!Table3[[#This Row],[Incentive Disbursements]]/'[2]1.) CLM Reference'!$B$5</f>
        <v>0</v>
      </c>
      <c r="M220" s="168"/>
      <c r="N220" s="192">
        <f>[2]!Table3[[#This Row],[CLM $ Collected ]]/'[2]1.) CLM Reference'!$B$4</f>
        <v>5.254940920747912E-6</v>
      </c>
      <c r="O220" s="170"/>
      <c r="P220" s="172">
        <f>[2]!Table3[[#This Row],[Incentive Disbursements]]/'[2]1.) CLM Reference'!$B$5</f>
        <v>0</v>
      </c>
    </row>
    <row r="221" spans="1:16" ht="15.75" thickBot="1" x14ac:dyDescent="0.3">
      <c r="A221" s="163"/>
      <c r="B221" s="16"/>
      <c r="C221" s="164"/>
      <c r="D221" s="165">
        <f>Table325[[#This Row],[Residential CLM $ Collected]]+Table325[[#This Row],[C&amp;I CLM $ Collected]]</f>
        <v>0</v>
      </c>
      <c r="E221" s="166">
        <f>[2]!Table3[[#This Row],[CLM $ Collected ]]/'[2]1.) CLM Reference'!$B$4</f>
        <v>2.8343883483788719E-3</v>
      </c>
      <c r="F221" s="167">
        <f>Table325[[#This Row],[Residential Incentive Disbursements]]+Table325[[#This Row],[C&amp;I Incentive Disbursements]]</f>
        <v>0</v>
      </c>
      <c r="G221" s="166">
        <f>[2]!Table3[[#This Row],[Incentive Disbursements]]/'[2]1.) CLM Reference'!$B$5</f>
        <v>1.0587686885892105E-3</v>
      </c>
      <c r="H221" s="166" t="str">
        <f t="shared" si="3"/>
        <v>NO</v>
      </c>
      <c r="I221" s="168"/>
      <c r="J221" s="169">
        <f>[2]!Table3[[#This Row],[CLM $ Collected ]]/'[2]1.) CLM Reference'!$B$4</f>
        <v>2.8343883483788719E-3</v>
      </c>
      <c r="K221" s="170"/>
      <c r="L221" s="169">
        <f>[2]!Table3[[#This Row],[Incentive Disbursements]]/'[2]1.) CLM Reference'!$B$5</f>
        <v>1.0587686885892105E-3</v>
      </c>
      <c r="M221" s="168"/>
      <c r="N221" s="192">
        <f>[2]!Table3[[#This Row],[CLM $ Collected ]]/'[2]1.) CLM Reference'!$B$4</f>
        <v>2.8343883483788719E-3</v>
      </c>
      <c r="O221" s="170"/>
      <c r="P221" s="172">
        <f>[2]!Table3[[#This Row],[Incentive Disbursements]]/'[2]1.) CLM Reference'!$B$5</f>
        <v>1.0587686885892105E-3</v>
      </c>
    </row>
    <row r="222" spans="1:16" ht="15.75" thickBot="1" x14ac:dyDescent="0.3">
      <c r="A222" s="163"/>
      <c r="B222" s="16"/>
      <c r="C222" s="164"/>
      <c r="D222" s="165">
        <f>Table325[[#This Row],[Residential CLM $ Collected]]+Table325[[#This Row],[C&amp;I CLM $ Collected]]</f>
        <v>0</v>
      </c>
      <c r="E222" s="166">
        <f>[2]!Table3[[#This Row],[CLM $ Collected ]]/'[2]1.) CLM Reference'!$B$4</f>
        <v>3.2642268149956509E-6</v>
      </c>
      <c r="F222" s="167">
        <f>Table325[[#This Row],[Residential Incentive Disbursements]]+Table325[[#This Row],[C&amp;I Incentive Disbursements]]</f>
        <v>0</v>
      </c>
      <c r="G222" s="166">
        <f>[2]!Table3[[#This Row],[Incentive Disbursements]]/'[2]1.) CLM Reference'!$B$5</f>
        <v>0</v>
      </c>
      <c r="H222" s="166" t="str">
        <f t="shared" si="3"/>
        <v>N/A</v>
      </c>
      <c r="I222" s="168"/>
      <c r="J222" s="169">
        <f>[2]!Table3[[#This Row],[CLM $ Collected ]]/'[2]1.) CLM Reference'!$B$4</f>
        <v>3.2642268149956509E-6</v>
      </c>
      <c r="K222" s="170"/>
      <c r="L222" s="169">
        <f>[2]!Table3[[#This Row],[Incentive Disbursements]]/'[2]1.) CLM Reference'!$B$5</f>
        <v>0</v>
      </c>
      <c r="M222" s="168"/>
      <c r="N222" s="192">
        <f>[2]!Table3[[#This Row],[CLM $ Collected ]]/'[2]1.) CLM Reference'!$B$4</f>
        <v>3.2642268149956509E-6</v>
      </c>
      <c r="O222" s="170"/>
      <c r="P222" s="172">
        <f>[2]!Table3[[#This Row],[Incentive Disbursements]]/'[2]1.) CLM Reference'!$B$5</f>
        <v>0</v>
      </c>
    </row>
    <row r="223" spans="1:16" ht="15.75" thickBot="1" x14ac:dyDescent="0.3">
      <c r="A223" s="163"/>
      <c r="B223" s="16"/>
      <c r="C223" s="164"/>
      <c r="D223" s="165">
        <f>Table325[[#This Row],[Residential CLM $ Collected]]+Table325[[#This Row],[C&amp;I CLM $ Collected]]</f>
        <v>0</v>
      </c>
      <c r="E223" s="166">
        <f>[2]!Table3[[#This Row],[CLM $ Collected ]]/'[2]1.) CLM Reference'!$B$4</f>
        <v>0</v>
      </c>
      <c r="F223" s="167">
        <f>Table325[[#This Row],[Residential Incentive Disbursements]]+Table325[[#This Row],[C&amp;I Incentive Disbursements]]</f>
        <v>0</v>
      </c>
      <c r="G223" s="166">
        <f>[2]!Table3[[#This Row],[Incentive Disbursements]]/'[2]1.) CLM Reference'!$B$5</f>
        <v>2.919981258697372E-3</v>
      </c>
      <c r="H223" s="166" t="str">
        <f t="shared" si="3"/>
        <v>N/A</v>
      </c>
      <c r="I223" s="168"/>
      <c r="J223" s="169">
        <f>[2]!Table3[[#This Row],[CLM $ Collected ]]/'[2]1.) CLM Reference'!$B$4</f>
        <v>0</v>
      </c>
      <c r="K223" s="170"/>
      <c r="L223" s="169">
        <f>[2]!Table3[[#This Row],[Incentive Disbursements]]/'[2]1.) CLM Reference'!$B$5</f>
        <v>2.919981258697372E-3</v>
      </c>
      <c r="M223" s="168"/>
      <c r="N223" s="192">
        <f>[2]!Table3[[#This Row],[CLM $ Collected ]]/'[2]1.) CLM Reference'!$B$4</f>
        <v>0</v>
      </c>
      <c r="O223" s="170"/>
      <c r="P223" s="172">
        <f>[2]!Table3[[#This Row],[Incentive Disbursements]]/'[2]1.) CLM Reference'!$B$5</f>
        <v>2.919981258697372E-3</v>
      </c>
    </row>
    <row r="224" spans="1:16" ht="15.75" thickBot="1" x14ac:dyDescent="0.3">
      <c r="A224" s="163"/>
      <c r="B224" s="16"/>
      <c r="C224" s="164"/>
      <c r="D224" s="165">
        <f>Table325[[#This Row],[Residential CLM $ Collected]]+Table325[[#This Row],[C&amp;I CLM $ Collected]]</f>
        <v>0</v>
      </c>
      <c r="E224" s="166">
        <f>[2]!Table3[[#This Row],[CLM $ Collected ]]/'[2]1.) CLM Reference'!$B$4</f>
        <v>3.5734264466992277E-3</v>
      </c>
      <c r="F224" s="167">
        <f>Table325[[#This Row],[Residential Incentive Disbursements]]+Table325[[#This Row],[C&amp;I Incentive Disbursements]]</f>
        <v>0</v>
      </c>
      <c r="G224" s="166">
        <f>[2]!Table3[[#This Row],[Incentive Disbursements]]/'[2]1.) CLM Reference'!$B$5</f>
        <v>0</v>
      </c>
      <c r="H224" s="166" t="str">
        <f t="shared" si="3"/>
        <v>NO</v>
      </c>
      <c r="I224" s="168"/>
      <c r="J224" s="169">
        <f>[2]!Table3[[#This Row],[CLM $ Collected ]]/'[2]1.) CLM Reference'!$B$4</f>
        <v>3.5734264466992277E-3</v>
      </c>
      <c r="K224" s="170"/>
      <c r="L224" s="169">
        <f>[2]!Table3[[#This Row],[Incentive Disbursements]]/'[2]1.) CLM Reference'!$B$5</f>
        <v>0</v>
      </c>
      <c r="M224" s="168"/>
      <c r="N224" s="192">
        <f>[2]!Table3[[#This Row],[CLM $ Collected ]]/'[2]1.) CLM Reference'!$B$4</f>
        <v>3.5734264466992277E-3</v>
      </c>
      <c r="O224" s="170"/>
      <c r="P224" s="172">
        <f>[2]!Table3[[#This Row],[Incentive Disbursements]]/'[2]1.) CLM Reference'!$B$5</f>
        <v>0</v>
      </c>
    </row>
    <row r="225" spans="1:16" ht="15.75" thickBot="1" x14ac:dyDescent="0.3">
      <c r="A225" s="163"/>
      <c r="B225" s="16"/>
      <c r="C225" s="164"/>
      <c r="D225" s="165">
        <f>Table325[[#This Row],[Residential CLM $ Collected]]+Table325[[#This Row],[C&amp;I CLM $ Collected]]</f>
        <v>0</v>
      </c>
      <c r="E225" s="166">
        <f>[2]!Table3[[#This Row],[CLM $ Collected ]]/'[2]1.) CLM Reference'!$B$4</f>
        <v>0</v>
      </c>
      <c r="F225" s="167">
        <f>Table325[[#This Row],[Residential Incentive Disbursements]]+Table325[[#This Row],[C&amp;I Incentive Disbursements]]</f>
        <v>0</v>
      </c>
      <c r="G225" s="166">
        <f>[2]!Table3[[#This Row],[Incentive Disbursements]]/'[2]1.) CLM Reference'!$B$5</f>
        <v>1.2038500376356143E-3</v>
      </c>
      <c r="H225" s="166" t="str">
        <f t="shared" si="3"/>
        <v>N/A</v>
      </c>
      <c r="I225" s="168"/>
      <c r="J225" s="169">
        <f>[2]!Table3[[#This Row],[CLM $ Collected ]]/'[2]1.) CLM Reference'!$B$4</f>
        <v>0</v>
      </c>
      <c r="K225" s="170"/>
      <c r="L225" s="169">
        <f>[2]!Table3[[#This Row],[Incentive Disbursements]]/'[2]1.) CLM Reference'!$B$5</f>
        <v>1.2038500376356143E-3</v>
      </c>
      <c r="M225" s="168"/>
      <c r="N225" s="192">
        <f>[2]!Table3[[#This Row],[CLM $ Collected ]]/'[2]1.) CLM Reference'!$B$4</f>
        <v>0</v>
      </c>
      <c r="O225" s="170"/>
      <c r="P225" s="172">
        <f>[2]!Table3[[#This Row],[Incentive Disbursements]]/'[2]1.) CLM Reference'!$B$5</f>
        <v>1.2038500376356143E-3</v>
      </c>
    </row>
    <row r="226" spans="1:16" ht="15.75" thickBot="1" x14ac:dyDescent="0.3">
      <c r="A226" s="163"/>
      <c r="B226" s="16"/>
      <c r="C226" s="164"/>
      <c r="D226" s="165">
        <f>Table325[[#This Row],[Residential CLM $ Collected]]+Table325[[#This Row],[C&amp;I CLM $ Collected]]</f>
        <v>0</v>
      </c>
      <c r="E226" s="166">
        <f>[2]!Table3[[#This Row],[CLM $ Collected ]]/'[2]1.) CLM Reference'!$B$4</f>
        <v>3.1910069165392908E-3</v>
      </c>
      <c r="F226" s="167">
        <f>Table325[[#This Row],[Residential Incentive Disbursements]]+Table325[[#This Row],[C&amp;I Incentive Disbursements]]</f>
        <v>0</v>
      </c>
      <c r="G226" s="166">
        <f>[2]!Table3[[#This Row],[Incentive Disbursements]]/'[2]1.) CLM Reference'!$B$5</f>
        <v>0</v>
      </c>
      <c r="H226" s="166" t="str">
        <f t="shared" si="3"/>
        <v>NO</v>
      </c>
      <c r="I226" s="168"/>
      <c r="J226" s="169">
        <f>[2]!Table3[[#This Row],[CLM $ Collected ]]/'[2]1.) CLM Reference'!$B$4</f>
        <v>3.1910069165392908E-3</v>
      </c>
      <c r="K226" s="170"/>
      <c r="L226" s="169">
        <f>[2]!Table3[[#This Row],[Incentive Disbursements]]/'[2]1.) CLM Reference'!$B$5</f>
        <v>0</v>
      </c>
      <c r="M226" s="168"/>
      <c r="N226" s="192">
        <f>[2]!Table3[[#This Row],[CLM $ Collected ]]/'[2]1.) CLM Reference'!$B$4</f>
        <v>3.1910069165392908E-3</v>
      </c>
      <c r="O226" s="170"/>
      <c r="P226" s="172">
        <f>[2]!Table3[[#This Row],[Incentive Disbursements]]/'[2]1.) CLM Reference'!$B$5</f>
        <v>0</v>
      </c>
    </row>
    <row r="227" spans="1:16" ht="15.75" thickBot="1" x14ac:dyDescent="0.3">
      <c r="A227" s="163"/>
      <c r="B227" s="16"/>
      <c r="C227" s="164"/>
      <c r="D227" s="165">
        <f>Table325[[#This Row],[Residential CLM $ Collected]]+Table325[[#This Row],[C&amp;I CLM $ Collected]]</f>
        <v>0</v>
      </c>
      <c r="E227" s="166">
        <f>[2]!Table3[[#This Row],[CLM $ Collected ]]/'[2]1.) CLM Reference'!$B$4</f>
        <v>6.2671086162943579E-6</v>
      </c>
      <c r="F227" s="167">
        <f>Table325[[#This Row],[Residential Incentive Disbursements]]+Table325[[#This Row],[C&amp;I Incentive Disbursements]]</f>
        <v>0</v>
      </c>
      <c r="G227" s="166">
        <f>[2]!Table3[[#This Row],[Incentive Disbursements]]/'[2]1.) CLM Reference'!$B$5</f>
        <v>0</v>
      </c>
      <c r="H227" s="166" t="str">
        <f t="shared" si="3"/>
        <v>NO</v>
      </c>
      <c r="I227" s="168"/>
      <c r="J227" s="169">
        <f>[2]!Table3[[#This Row],[CLM $ Collected ]]/'[2]1.) CLM Reference'!$B$4</f>
        <v>6.2671086162943579E-6</v>
      </c>
      <c r="K227" s="170"/>
      <c r="L227" s="169">
        <f>[2]!Table3[[#This Row],[Incentive Disbursements]]/'[2]1.) CLM Reference'!$B$5</f>
        <v>0</v>
      </c>
      <c r="M227" s="168"/>
      <c r="N227" s="192">
        <f>[2]!Table3[[#This Row],[CLM $ Collected ]]/'[2]1.) CLM Reference'!$B$4</f>
        <v>6.2671086162943579E-6</v>
      </c>
      <c r="O227" s="170"/>
      <c r="P227" s="172">
        <f>[2]!Table3[[#This Row],[Incentive Disbursements]]/'[2]1.) CLM Reference'!$B$5</f>
        <v>0</v>
      </c>
    </row>
    <row r="228" spans="1:16" ht="15.75" thickBot="1" x14ac:dyDescent="0.3">
      <c r="A228" s="163"/>
      <c r="B228" s="16"/>
      <c r="C228" s="164"/>
      <c r="D228" s="165">
        <f>Table325[[#This Row],[Residential CLM $ Collected]]+Table325[[#This Row],[C&amp;I CLM $ Collected]]</f>
        <v>0</v>
      </c>
      <c r="E228" s="166">
        <f>[2]!Table3[[#This Row],[CLM $ Collected ]]/'[2]1.) CLM Reference'!$B$4</f>
        <v>2.6724036519091879E-3</v>
      </c>
      <c r="F228" s="167">
        <f>Table325[[#This Row],[Residential Incentive Disbursements]]+Table325[[#This Row],[C&amp;I Incentive Disbursements]]</f>
        <v>0</v>
      </c>
      <c r="G228" s="166">
        <f>[2]!Table3[[#This Row],[Incentive Disbursements]]/'[2]1.) CLM Reference'!$B$5</f>
        <v>1.1049885895489991E-3</v>
      </c>
      <c r="H228" s="166" t="str">
        <f t="shared" si="3"/>
        <v>NO</v>
      </c>
      <c r="I228" s="168"/>
      <c r="J228" s="169">
        <f>[2]!Table3[[#This Row],[CLM $ Collected ]]/'[2]1.) CLM Reference'!$B$4</f>
        <v>2.6724036519091879E-3</v>
      </c>
      <c r="K228" s="170"/>
      <c r="L228" s="169">
        <f>[2]!Table3[[#This Row],[Incentive Disbursements]]/'[2]1.) CLM Reference'!$B$5</f>
        <v>1.1049885895489991E-3</v>
      </c>
      <c r="M228" s="168"/>
      <c r="N228" s="192">
        <f>[2]!Table3[[#This Row],[CLM $ Collected ]]/'[2]1.) CLM Reference'!$B$4</f>
        <v>2.6724036519091879E-3</v>
      </c>
      <c r="O228" s="170"/>
      <c r="P228" s="172">
        <f>[2]!Table3[[#This Row],[Incentive Disbursements]]/'[2]1.) CLM Reference'!$B$5</f>
        <v>1.1049885895489991E-3</v>
      </c>
    </row>
    <row r="229" spans="1:16" ht="15.75" thickBot="1" x14ac:dyDescent="0.3">
      <c r="A229" s="163"/>
      <c r="B229" s="16"/>
      <c r="C229" s="164"/>
      <c r="D229" s="165">
        <f>Table325[[#This Row],[Residential CLM $ Collected]]+Table325[[#This Row],[C&amp;I CLM $ Collected]]</f>
        <v>0</v>
      </c>
      <c r="E229" s="166">
        <f>[2]!Table3[[#This Row],[CLM $ Collected ]]/'[2]1.) CLM Reference'!$B$4</f>
        <v>1.4290455174815578E-6</v>
      </c>
      <c r="F229" s="167">
        <f>Table325[[#This Row],[Residential Incentive Disbursements]]+Table325[[#This Row],[C&amp;I Incentive Disbursements]]</f>
        <v>0</v>
      </c>
      <c r="G229" s="166">
        <f>[2]!Table3[[#This Row],[Incentive Disbursements]]/'[2]1.) CLM Reference'!$B$5</f>
        <v>0</v>
      </c>
      <c r="H229" s="166" t="str">
        <f t="shared" si="3"/>
        <v>N/A</v>
      </c>
      <c r="I229" s="168"/>
      <c r="J229" s="169">
        <f>[2]!Table3[[#This Row],[CLM $ Collected ]]/'[2]1.) CLM Reference'!$B$4</f>
        <v>1.4290455174815578E-6</v>
      </c>
      <c r="K229" s="170"/>
      <c r="L229" s="169">
        <f>[2]!Table3[[#This Row],[Incentive Disbursements]]/'[2]1.) CLM Reference'!$B$5</f>
        <v>0</v>
      </c>
      <c r="M229" s="168"/>
      <c r="N229" s="192">
        <f>[2]!Table3[[#This Row],[CLM $ Collected ]]/'[2]1.) CLM Reference'!$B$4</f>
        <v>1.4290455174815578E-6</v>
      </c>
      <c r="O229" s="170"/>
      <c r="P229" s="172">
        <f>[2]!Table3[[#This Row],[Incentive Disbursements]]/'[2]1.) CLM Reference'!$B$5</f>
        <v>0</v>
      </c>
    </row>
    <row r="230" spans="1:16" ht="15.75" thickBot="1" x14ac:dyDescent="0.3">
      <c r="A230" s="163"/>
      <c r="B230" s="16"/>
      <c r="C230" s="164"/>
      <c r="D230" s="165">
        <f>Table325[[#This Row],[Residential CLM $ Collected]]+Table325[[#This Row],[C&amp;I CLM $ Collected]]</f>
        <v>0</v>
      </c>
      <c r="E230" s="166">
        <f>[2]!Table3[[#This Row],[CLM $ Collected ]]/'[2]1.) CLM Reference'!$B$4</f>
        <v>3.1584721444081363E-3</v>
      </c>
      <c r="F230" s="167">
        <f>Table325[[#This Row],[Residential Incentive Disbursements]]+Table325[[#This Row],[C&amp;I Incentive Disbursements]]</f>
        <v>0</v>
      </c>
      <c r="G230" s="166">
        <f>[2]!Table3[[#This Row],[Incentive Disbursements]]/'[2]1.) CLM Reference'!$B$5</f>
        <v>5.8702440699384662E-4</v>
      </c>
      <c r="H230" s="166" t="str">
        <f t="shared" si="3"/>
        <v>NO</v>
      </c>
      <c r="I230" s="168"/>
      <c r="J230" s="169">
        <f>[2]!Table3[[#This Row],[CLM $ Collected ]]/'[2]1.) CLM Reference'!$B$4</f>
        <v>3.1584721444081363E-3</v>
      </c>
      <c r="K230" s="170"/>
      <c r="L230" s="169">
        <f>[2]!Table3[[#This Row],[Incentive Disbursements]]/'[2]1.) CLM Reference'!$B$5</f>
        <v>5.8702440699384662E-4</v>
      </c>
      <c r="M230" s="168"/>
      <c r="N230" s="192">
        <f>[2]!Table3[[#This Row],[CLM $ Collected ]]/'[2]1.) CLM Reference'!$B$4</f>
        <v>3.1584721444081363E-3</v>
      </c>
      <c r="O230" s="170"/>
      <c r="P230" s="172">
        <f>[2]!Table3[[#This Row],[Incentive Disbursements]]/'[2]1.) CLM Reference'!$B$5</f>
        <v>5.8702440699384662E-4</v>
      </c>
    </row>
    <row r="231" spans="1:16" ht="15.75" thickBot="1" x14ac:dyDescent="0.3">
      <c r="A231" s="163"/>
      <c r="B231" s="16"/>
      <c r="C231" s="164"/>
      <c r="D231" s="165">
        <f>Table325[[#This Row],[Residential CLM $ Collected]]+Table325[[#This Row],[C&amp;I CLM $ Collected]]</f>
        <v>0</v>
      </c>
      <c r="E231" s="166">
        <f>[2]!Table3[[#This Row],[CLM $ Collected ]]/'[2]1.) CLM Reference'!$B$4</f>
        <v>3.8359572773570653E-3</v>
      </c>
      <c r="F231" s="167">
        <f>Table325[[#This Row],[Residential Incentive Disbursements]]+Table325[[#This Row],[C&amp;I Incentive Disbursements]]</f>
        <v>0</v>
      </c>
      <c r="G231" s="166">
        <f>[2]!Table3[[#This Row],[Incentive Disbursements]]/'[2]1.) CLM Reference'!$B$5</f>
        <v>2.3846573827408083E-4</v>
      </c>
      <c r="H231" s="166" t="str">
        <f t="shared" si="3"/>
        <v>NO</v>
      </c>
      <c r="I231" s="168"/>
      <c r="J231" s="169">
        <f>[2]!Table3[[#This Row],[CLM $ Collected ]]/'[2]1.) CLM Reference'!$B$4</f>
        <v>3.8359572773570653E-3</v>
      </c>
      <c r="K231" s="170"/>
      <c r="L231" s="169">
        <f>[2]!Table3[[#This Row],[Incentive Disbursements]]/'[2]1.) CLM Reference'!$B$5</f>
        <v>2.3846573827408083E-4</v>
      </c>
      <c r="M231" s="168"/>
      <c r="N231" s="192">
        <f>[2]!Table3[[#This Row],[CLM $ Collected ]]/'[2]1.) CLM Reference'!$B$4</f>
        <v>3.8359572773570653E-3</v>
      </c>
      <c r="O231" s="170"/>
      <c r="P231" s="172">
        <f>[2]!Table3[[#This Row],[Incentive Disbursements]]/'[2]1.) CLM Reference'!$B$5</f>
        <v>2.3846573827408083E-4</v>
      </c>
    </row>
    <row r="232" spans="1:16" ht="15.75" thickBot="1" x14ac:dyDescent="0.3">
      <c r="A232" s="163"/>
      <c r="B232" s="16"/>
      <c r="C232" s="164"/>
      <c r="D232" s="165">
        <f>Table325[[#This Row],[Residential CLM $ Collected]]+Table325[[#This Row],[C&amp;I CLM $ Collected]]</f>
        <v>0</v>
      </c>
      <c r="E232" s="166">
        <f>[2]!Table3[[#This Row],[CLM $ Collected ]]/'[2]1.) CLM Reference'!$B$4</f>
        <v>0</v>
      </c>
      <c r="F232" s="167">
        <f>Table325[[#This Row],[Residential Incentive Disbursements]]+Table325[[#This Row],[C&amp;I Incentive Disbursements]]</f>
        <v>0</v>
      </c>
      <c r="G232" s="166">
        <f>[2]!Table3[[#This Row],[Incentive Disbursements]]/'[2]1.) CLM Reference'!$B$5</f>
        <v>2.8462492851841496E-4</v>
      </c>
      <c r="H232" s="166" t="str">
        <f t="shared" si="3"/>
        <v>N/A</v>
      </c>
      <c r="I232" s="168"/>
      <c r="J232" s="169">
        <f>[2]!Table3[[#This Row],[CLM $ Collected ]]/'[2]1.) CLM Reference'!$B$4</f>
        <v>0</v>
      </c>
      <c r="K232" s="170"/>
      <c r="L232" s="169">
        <f>[2]!Table3[[#This Row],[Incentive Disbursements]]/'[2]1.) CLM Reference'!$B$5</f>
        <v>2.8462492851841496E-4</v>
      </c>
      <c r="M232" s="168"/>
      <c r="N232" s="192">
        <f>[2]!Table3[[#This Row],[CLM $ Collected ]]/'[2]1.) CLM Reference'!$B$4</f>
        <v>0</v>
      </c>
      <c r="O232" s="170"/>
      <c r="P232" s="172">
        <f>[2]!Table3[[#This Row],[Incentive Disbursements]]/'[2]1.) CLM Reference'!$B$5</f>
        <v>2.8462492851841496E-4</v>
      </c>
    </row>
    <row r="233" spans="1:16" ht="15.75" thickBot="1" x14ac:dyDescent="0.3">
      <c r="A233" s="163"/>
      <c r="B233" s="16"/>
      <c r="C233" s="164"/>
      <c r="D233" s="165">
        <f>Table325[[#This Row],[Residential CLM $ Collected]]+Table325[[#This Row],[C&amp;I CLM $ Collected]]</f>
        <v>0</v>
      </c>
      <c r="E233" s="166">
        <f>[2]!Table3[[#This Row],[CLM $ Collected ]]/'[2]1.) CLM Reference'!$B$4</f>
        <v>1.4793831863084369E-3</v>
      </c>
      <c r="F233" s="167">
        <f>Table325[[#This Row],[Residential Incentive Disbursements]]+Table325[[#This Row],[C&amp;I Incentive Disbursements]]</f>
        <v>0</v>
      </c>
      <c r="G233" s="166">
        <f>[2]!Table3[[#This Row],[Incentive Disbursements]]/'[2]1.) CLM Reference'!$B$5</f>
        <v>0</v>
      </c>
      <c r="H233" s="166" t="str">
        <f t="shared" si="3"/>
        <v>NO</v>
      </c>
      <c r="I233" s="168"/>
      <c r="J233" s="169">
        <f>[2]!Table3[[#This Row],[CLM $ Collected ]]/'[2]1.) CLM Reference'!$B$4</f>
        <v>1.4793831863084369E-3</v>
      </c>
      <c r="K233" s="170"/>
      <c r="L233" s="169">
        <f>[2]!Table3[[#This Row],[Incentive Disbursements]]/'[2]1.) CLM Reference'!$B$5</f>
        <v>0</v>
      </c>
      <c r="M233" s="168"/>
      <c r="N233" s="192">
        <f>[2]!Table3[[#This Row],[CLM $ Collected ]]/'[2]1.) CLM Reference'!$B$4</f>
        <v>1.4793831863084369E-3</v>
      </c>
      <c r="O233" s="170"/>
      <c r="P233" s="172">
        <f>[2]!Table3[[#This Row],[Incentive Disbursements]]/'[2]1.) CLM Reference'!$B$5</f>
        <v>0</v>
      </c>
    </row>
    <row r="234" spans="1:16" ht="15.75" thickBot="1" x14ac:dyDescent="0.3">
      <c r="A234" s="163"/>
      <c r="B234" s="16"/>
      <c r="C234" s="164"/>
      <c r="D234" s="165">
        <f>Table325[[#This Row],[Residential CLM $ Collected]]+Table325[[#This Row],[C&amp;I CLM $ Collected]]</f>
        <v>0</v>
      </c>
      <c r="E234" s="166">
        <f>[2]!Table3[[#This Row],[CLM $ Collected ]]/'[2]1.) CLM Reference'!$B$4</f>
        <v>2.2368012482140635E-3</v>
      </c>
      <c r="F234" s="167">
        <f>Table325[[#This Row],[Residential Incentive Disbursements]]+Table325[[#This Row],[C&amp;I Incentive Disbursements]]</f>
        <v>0</v>
      </c>
      <c r="G234" s="166">
        <f>[2]!Table3[[#This Row],[Incentive Disbursements]]/'[2]1.) CLM Reference'!$B$5</f>
        <v>2.958224843012015E-3</v>
      </c>
      <c r="H234" s="166" t="str">
        <f t="shared" si="3"/>
        <v>YES</v>
      </c>
      <c r="I234" s="168"/>
      <c r="J234" s="169">
        <f>[2]!Table3[[#This Row],[CLM $ Collected ]]/'[2]1.) CLM Reference'!$B$4</f>
        <v>2.2368012482140635E-3</v>
      </c>
      <c r="K234" s="170"/>
      <c r="L234" s="169">
        <f>[2]!Table3[[#This Row],[Incentive Disbursements]]/'[2]1.) CLM Reference'!$B$5</f>
        <v>2.958224843012015E-3</v>
      </c>
      <c r="M234" s="168"/>
      <c r="N234" s="192">
        <f>[2]!Table3[[#This Row],[CLM $ Collected ]]/'[2]1.) CLM Reference'!$B$4</f>
        <v>2.2368012482140635E-3</v>
      </c>
      <c r="O234" s="170"/>
      <c r="P234" s="172">
        <f>[2]!Table3[[#This Row],[Incentive Disbursements]]/'[2]1.) CLM Reference'!$B$5</f>
        <v>2.958224843012015E-3</v>
      </c>
    </row>
    <row r="235" spans="1:16" ht="15.75" thickBot="1" x14ac:dyDescent="0.3">
      <c r="A235" s="163"/>
      <c r="B235" s="16"/>
      <c r="C235" s="164"/>
      <c r="D235" s="165">
        <f>Table325[[#This Row],[Residential CLM $ Collected]]+Table325[[#This Row],[C&amp;I CLM $ Collected]]</f>
        <v>0</v>
      </c>
      <c r="E235" s="166">
        <f>[2]!Table3[[#This Row],[CLM $ Collected ]]/'[2]1.) CLM Reference'!$B$4</f>
        <v>9.4851955091448089E-7</v>
      </c>
      <c r="F235" s="167">
        <f>Table325[[#This Row],[Residential Incentive Disbursements]]+Table325[[#This Row],[C&amp;I Incentive Disbursements]]</f>
        <v>0</v>
      </c>
      <c r="G235" s="166">
        <f>[2]!Table3[[#This Row],[Incentive Disbursements]]/'[2]1.) CLM Reference'!$B$5</f>
        <v>0</v>
      </c>
      <c r="H235" s="166" t="str">
        <f t="shared" si="3"/>
        <v>N/A</v>
      </c>
      <c r="I235" s="168"/>
      <c r="J235" s="169">
        <f>[2]!Table3[[#This Row],[CLM $ Collected ]]/'[2]1.) CLM Reference'!$B$4</f>
        <v>9.4851955091448089E-7</v>
      </c>
      <c r="K235" s="170"/>
      <c r="L235" s="169">
        <f>[2]!Table3[[#This Row],[Incentive Disbursements]]/'[2]1.) CLM Reference'!$B$5</f>
        <v>0</v>
      </c>
      <c r="M235" s="168"/>
      <c r="N235" s="192">
        <f>[2]!Table3[[#This Row],[CLM $ Collected ]]/'[2]1.) CLM Reference'!$B$4</f>
        <v>9.4851955091448089E-7</v>
      </c>
      <c r="O235" s="170"/>
      <c r="P235" s="172">
        <f>[2]!Table3[[#This Row],[Incentive Disbursements]]/'[2]1.) CLM Reference'!$B$5</f>
        <v>0</v>
      </c>
    </row>
    <row r="236" spans="1:16" ht="15.75" thickBot="1" x14ac:dyDescent="0.3">
      <c r="A236" s="163"/>
      <c r="B236" s="16"/>
      <c r="C236" s="164"/>
      <c r="D236" s="165">
        <f>Table325[[#This Row],[Residential CLM $ Collected]]+Table325[[#This Row],[C&amp;I CLM $ Collected]]</f>
        <v>0</v>
      </c>
      <c r="E236" s="166">
        <f>[2]!Table3[[#This Row],[CLM $ Collected ]]/'[2]1.) CLM Reference'!$B$4</f>
        <v>0</v>
      </c>
      <c r="F236" s="167">
        <f>Table325[[#This Row],[Residential Incentive Disbursements]]+Table325[[#This Row],[C&amp;I Incentive Disbursements]]</f>
        <v>0</v>
      </c>
      <c r="G236" s="166">
        <f>[2]!Table3[[#This Row],[Incentive Disbursements]]/'[2]1.) CLM Reference'!$B$5</f>
        <v>1.9655969076918518E-3</v>
      </c>
      <c r="H236" s="166" t="str">
        <f t="shared" si="3"/>
        <v>N/A</v>
      </c>
      <c r="I236" s="168"/>
      <c r="J236" s="169">
        <f>[2]!Table3[[#This Row],[CLM $ Collected ]]/'[2]1.) CLM Reference'!$B$4</f>
        <v>0</v>
      </c>
      <c r="K236" s="170"/>
      <c r="L236" s="169">
        <f>[2]!Table3[[#This Row],[Incentive Disbursements]]/'[2]1.) CLM Reference'!$B$5</f>
        <v>1.9655969076918518E-3</v>
      </c>
      <c r="M236" s="168"/>
      <c r="N236" s="192">
        <f>[2]!Table3[[#This Row],[CLM $ Collected ]]/'[2]1.) CLM Reference'!$B$4</f>
        <v>0</v>
      </c>
      <c r="O236" s="170"/>
      <c r="P236" s="172">
        <f>[2]!Table3[[#This Row],[Incentive Disbursements]]/'[2]1.) CLM Reference'!$B$5</f>
        <v>1.9655969076918518E-3</v>
      </c>
    </row>
    <row r="237" spans="1:16" ht="15.75" thickBot="1" x14ac:dyDescent="0.3">
      <c r="A237" s="163"/>
      <c r="B237" s="16"/>
      <c r="C237" s="164"/>
      <c r="D237" s="165">
        <f>Table325[[#This Row],[Residential CLM $ Collected]]+Table325[[#This Row],[C&amp;I CLM $ Collected]]</f>
        <v>0</v>
      </c>
      <c r="E237" s="166">
        <f>[2]!Table3[[#This Row],[CLM $ Collected ]]/'[2]1.) CLM Reference'!$B$4</f>
        <v>3.0126067443380653E-3</v>
      </c>
      <c r="F237" s="167">
        <f>Table325[[#This Row],[Residential Incentive Disbursements]]+Table325[[#This Row],[C&amp;I Incentive Disbursements]]</f>
        <v>0</v>
      </c>
      <c r="G237" s="166">
        <f>[2]!Table3[[#This Row],[Incentive Disbursements]]/'[2]1.) CLM Reference'!$B$5</f>
        <v>0</v>
      </c>
      <c r="H237" s="166" t="str">
        <f t="shared" si="3"/>
        <v>NO</v>
      </c>
      <c r="I237" s="168"/>
      <c r="J237" s="169">
        <f>[2]!Table3[[#This Row],[CLM $ Collected ]]/'[2]1.) CLM Reference'!$B$4</f>
        <v>3.0126067443380653E-3</v>
      </c>
      <c r="K237" s="170"/>
      <c r="L237" s="169">
        <f>[2]!Table3[[#This Row],[Incentive Disbursements]]/'[2]1.) CLM Reference'!$B$5</f>
        <v>0</v>
      </c>
      <c r="M237" s="168"/>
      <c r="N237" s="192">
        <f>[2]!Table3[[#This Row],[CLM $ Collected ]]/'[2]1.) CLM Reference'!$B$4</f>
        <v>3.0126067443380653E-3</v>
      </c>
      <c r="O237" s="170"/>
      <c r="P237" s="172">
        <f>[2]!Table3[[#This Row],[Incentive Disbursements]]/'[2]1.) CLM Reference'!$B$5</f>
        <v>0</v>
      </c>
    </row>
    <row r="238" spans="1:16" ht="15.75" thickBot="1" x14ac:dyDescent="0.3">
      <c r="A238" s="163"/>
      <c r="B238" s="16"/>
      <c r="C238" s="164"/>
      <c r="D238" s="165">
        <f>Table325[[#This Row],[Residential CLM $ Collected]]+Table325[[#This Row],[C&amp;I CLM $ Collected]]</f>
        <v>0</v>
      </c>
      <c r="E238" s="166">
        <f>[2]!Table3[[#This Row],[CLM $ Collected ]]/'[2]1.) CLM Reference'!$B$4</f>
        <v>0</v>
      </c>
      <c r="F238" s="167">
        <f>Table325[[#This Row],[Residential Incentive Disbursements]]+Table325[[#This Row],[C&amp;I Incentive Disbursements]]</f>
        <v>0</v>
      </c>
      <c r="G238" s="166">
        <f>[2]!Table3[[#This Row],[Incentive Disbursements]]/'[2]1.) CLM Reference'!$B$5</f>
        <v>1.0975765254357241E-3</v>
      </c>
      <c r="H238" s="166" t="str">
        <f t="shared" si="3"/>
        <v>N/A</v>
      </c>
      <c r="I238" s="168"/>
      <c r="J238" s="169">
        <f>[2]!Table3[[#This Row],[CLM $ Collected ]]/'[2]1.) CLM Reference'!$B$4</f>
        <v>0</v>
      </c>
      <c r="K238" s="170"/>
      <c r="L238" s="169">
        <f>[2]!Table3[[#This Row],[Incentive Disbursements]]/'[2]1.) CLM Reference'!$B$5</f>
        <v>1.0975765254357241E-3</v>
      </c>
      <c r="M238" s="168"/>
      <c r="N238" s="192">
        <f>[2]!Table3[[#This Row],[CLM $ Collected ]]/'[2]1.) CLM Reference'!$B$4</f>
        <v>0</v>
      </c>
      <c r="O238" s="170"/>
      <c r="P238" s="172">
        <f>[2]!Table3[[#This Row],[Incentive Disbursements]]/'[2]1.) CLM Reference'!$B$5</f>
        <v>1.0975765254357241E-3</v>
      </c>
    </row>
    <row r="239" spans="1:16" ht="15.75" thickBot="1" x14ac:dyDescent="0.3">
      <c r="A239" s="163"/>
      <c r="B239" s="16"/>
      <c r="C239" s="164"/>
      <c r="D239" s="165">
        <f>Table325[[#This Row],[Residential CLM $ Collected]]+Table325[[#This Row],[C&amp;I CLM $ Collected]]</f>
        <v>0</v>
      </c>
      <c r="E239" s="166">
        <f>[2]!Table3[[#This Row],[CLM $ Collected ]]/'[2]1.) CLM Reference'!$B$4</f>
        <v>3.1092996916012622E-3</v>
      </c>
      <c r="F239" s="167">
        <f>Table325[[#This Row],[Residential Incentive Disbursements]]+Table325[[#This Row],[C&amp;I Incentive Disbursements]]</f>
        <v>0</v>
      </c>
      <c r="G239" s="166">
        <f>[2]!Table3[[#This Row],[Incentive Disbursements]]/'[2]1.) CLM Reference'!$B$5</f>
        <v>0</v>
      </c>
      <c r="H239" s="166" t="str">
        <f t="shared" si="3"/>
        <v>NO</v>
      </c>
      <c r="I239" s="168"/>
      <c r="J239" s="169">
        <f>[2]!Table3[[#This Row],[CLM $ Collected ]]/'[2]1.) CLM Reference'!$B$4</f>
        <v>3.1092996916012622E-3</v>
      </c>
      <c r="K239" s="170"/>
      <c r="L239" s="169">
        <f>[2]!Table3[[#This Row],[Incentive Disbursements]]/'[2]1.) CLM Reference'!$B$5</f>
        <v>0</v>
      </c>
      <c r="M239" s="168"/>
      <c r="N239" s="192">
        <f>[2]!Table3[[#This Row],[CLM $ Collected ]]/'[2]1.) CLM Reference'!$B$4</f>
        <v>3.1092996916012622E-3</v>
      </c>
      <c r="O239" s="170"/>
      <c r="P239" s="172">
        <f>[2]!Table3[[#This Row],[Incentive Disbursements]]/'[2]1.) CLM Reference'!$B$5</f>
        <v>0</v>
      </c>
    </row>
    <row r="240" spans="1:16" ht="15.75" thickBot="1" x14ac:dyDescent="0.3">
      <c r="A240" s="163"/>
      <c r="B240" s="16"/>
      <c r="C240" s="164"/>
      <c r="D240" s="165">
        <f>Table325[[#This Row],[Residential CLM $ Collected]]+Table325[[#This Row],[C&amp;I CLM $ Collected]]</f>
        <v>0</v>
      </c>
      <c r="E240" s="166">
        <f>[2]!Table3[[#This Row],[CLM $ Collected ]]/'[2]1.) CLM Reference'!$B$4</f>
        <v>2.3462574800525313E-5</v>
      </c>
      <c r="F240" s="167">
        <f>Table325[[#This Row],[Residential Incentive Disbursements]]+Table325[[#This Row],[C&amp;I Incentive Disbursements]]</f>
        <v>0</v>
      </c>
      <c r="G240" s="166">
        <f>[2]!Table3[[#This Row],[Incentive Disbursements]]/'[2]1.) CLM Reference'!$B$5</f>
        <v>0</v>
      </c>
      <c r="H240" s="166" t="str">
        <f t="shared" si="3"/>
        <v>NO</v>
      </c>
      <c r="I240" s="168"/>
      <c r="J240" s="169">
        <f>[2]!Table3[[#This Row],[CLM $ Collected ]]/'[2]1.) CLM Reference'!$B$4</f>
        <v>2.3462574800525313E-5</v>
      </c>
      <c r="K240" s="170"/>
      <c r="L240" s="169">
        <f>[2]!Table3[[#This Row],[Incentive Disbursements]]/'[2]1.) CLM Reference'!$B$5</f>
        <v>0</v>
      </c>
      <c r="M240" s="168"/>
      <c r="N240" s="192">
        <f>[2]!Table3[[#This Row],[CLM $ Collected ]]/'[2]1.) CLM Reference'!$B$4</f>
        <v>2.3462574800525313E-5</v>
      </c>
      <c r="O240" s="170"/>
      <c r="P240" s="172">
        <f>[2]!Table3[[#This Row],[Incentive Disbursements]]/'[2]1.) CLM Reference'!$B$5</f>
        <v>0</v>
      </c>
    </row>
    <row r="241" spans="1:16" ht="15.75" thickBot="1" x14ac:dyDescent="0.3">
      <c r="A241" s="163"/>
      <c r="B241" s="16"/>
      <c r="C241" s="164"/>
      <c r="D241" s="165">
        <f>Table325[[#This Row],[Residential CLM $ Collected]]+Table325[[#This Row],[C&amp;I CLM $ Collected]]</f>
        <v>0</v>
      </c>
      <c r="E241" s="166">
        <f>[2]!Table3[[#This Row],[CLM $ Collected ]]/'[2]1.) CLM Reference'!$B$4</f>
        <v>0</v>
      </c>
      <c r="F241" s="167">
        <f>Table325[[#This Row],[Residential Incentive Disbursements]]+Table325[[#This Row],[C&amp;I Incentive Disbursements]]</f>
        <v>0</v>
      </c>
      <c r="G241" s="166">
        <f>[2]!Table3[[#This Row],[Incentive Disbursements]]/'[2]1.) CLM Reference'!$B$5</f>
        <v>6.1052302509326782E-4</v>
      </c>
      <c r="H241" s="166" t="str">
        <f t="shared" si="3"/>
        <v>N/A</v>
      </c>
      <c r="I241" s="168"/>
      <c r="J241" s="169">
        <f>[2]!Table3[[#This Row],[CLM $ Collected ]]/'[2]1.) CLM Reference'!$B$4</f>
        <v>0</v>
      </c>
      <c r="K241" s="170"/>
      <c r="L241" s="169">
        <f>[2]!Table3[[#This Row],[Incentive Disbursements]]/'[2]1.) CLM Reference'!$B$5</f>
        <v>6.1052302509326782E-4</v>
      </c>
      <c r="M241" s="168"/>
      <c r="N241" s="192">
        <f>[2]!Table3[[#This Row],[CLM $ Collected ]]/'[2]1.) CLM Reference'!$B$4</f>
        <v>0</v>
      </c>
      <c r="O241" s="170"/>
      <c r="P241" s="172">
        <f>[2]!Table3[[#This Row],[Incentive Disbursements]]/'[2]1.) CLM Reference'!$B$5</f>
        <v>6.1052302509326782E-4</v>
      </c>
    </row>
    <row r="242" spans="1:16" ht="15.75" thickBot="1" x14ac:dyDescent="0.3">
      <c r="A242" s="163"/>
      <c r="B242" s="16"/>
      <c r="C242" s="164"/>
      <c r="D242" s="165">
        <f>Table325[[#This Row],[Residential CLM $ Collected]]+Table325[[#This Row],[C&amp;I CLM $ Collected]]</f>
        <v>0</v>
      </c>
      <c r="E242" s="166">
        <f>[2]!Table3[[#This Row],[CLM $ Collected ]]/'[2]1.) CLM Reference'!$B$4</f>
        <v>2.9793075828003688E-3</v>
      </c>
      <c r="F242" s="167">
        <f>Table325[[#This Row],[Residential Incentive Disbursements]]+Table325[[#This Row],[C&amp;I Incentive Disbursements]]</f>
        <v>0</v>
      </c>
      <c r="G242" s="166">
        <f>[2]!Table3[[#This Row],[Incentive Disbursements]]/'[2]1.) CLM Reference'!$B$5</f>
        <v>0</v>
      </c>
      <c r="H242" s="166" t="str">
        <f t="shared" si="3"/>
        <v>NO</v>
      </c>
      <c r="I242" s="168"/>
      <c r="J242" s="169">
        <f>[2]!Table3[[#This Row],[CLM $ Collected ]]/'[2]1.) CLM Reference'!$B$4</f>
        <v>2.9793075828003688E-3</v>
      </c>
      <c r="K242" s="170"/>
      <c r="L242" s="169">
        <f>[2]!Table3[[#This Row],[Incentive Disbursements]]/'[2]1.) CLM Reference'!$B$5</f>
        <v>0</v>
      </c>
      <c r="M242" s="168"/>
      <c r="N242" s="192">
        <f>[2]!Table3[[#This Row],[CLM $ Collected ]]/'[2]1.) CLM Reference'!$B$4</f>
        <v>2.9793075828003688E-3</v>
      </c>
      <c r="O242" s="170"/>
      <c r="P242" s="172">
        <f>[2]!Table3[[#This Row],[Incentive Disbursements]]/'[2]1.) CLM Reference'!$B$5</f>
        <v>0</v>
      </c>
    </row>
    <row r="243" spans="1:16" ht="15.75" thickBot="1" x14ac:dyDescent="0.3">
      <c r="A243" s="163"/>
      <c r="B243" s="16"/>
      <c r="C243" s="164"/>
      <c r="D243" s="165">
        <f>Table325[[#This Row],[Residential CLM $ Collected]]+Table325[[#This Row],[C&amp;I CLM $ Collected]]</f>
        <v>0</v>
      </c>
      <c r="E243" s="166">
        <f>[2]!Table3[[#This Row],[CLM $ Collected ]]/'[2]1.) CLM Reference'!$B$4</f>
        <v>2.3238617315907073E-6</v>
      </c>
      <c r="F243" s="167">
        <f>Table325[[#This Row],[Residential Incentive Disbursements]]+Table325[[#This Row],[C&amp;I Incentive Disbursements]]</f>
        <v>0</v>
      </c>
      <c r="G243" s="166">
        <f>[2]!Table3[[#This Row],[Incentive Disbursements]]/'[2]1.) CLM Reference'!$B$5</f>
        <v>0</v>
      </c>
      <c r="H243" s="166" t="str">
        <f t="shared" si="3"/>
        <v>N/A</v>
      </c>
      <c r="I243" s="168"/>
      <c r="J243" s="169">
        <f>[2]!Table3[[#This Row],[CLM $ Collected ]]/'[2]1.) CLM Reference'!$B$4</f>
        <v>2.3238617315907073E-6</v>
      </c>
      <c r="K243" s="170"/>
      <c r="L243" s="169">
        <f>[2]!Table3[[#This Row],[Incentive Disbursements]]/'[2]1.) CLM Reference'!$B$5</f>
        <v>0</v>
      </c>
      <c r="M243" s="168"/>
      <c r="N243" s="192">
        <f>[2]!Table3[[#This Row],[CLM $ Collected ]]/'[2]1.) CLM Reference'!$B$4</f>
        <v>2.3238617315907073E-6</v>
      </c>
      <c r="O243" s="170"/>
      <c r="P243" s="172">
        <f>[2]!Table3[[#This Row],[Incentive Disbursements]]/'[2]1.) CLM Reference'!$B$5</f>
        <v>0</v>
      </c>
    </row>
    <row r="244" spans="1:16" ht="15.75" thickBot="1" x14ac:dyDescent="0.3">
      <c r="A244" s="163"/>
      <c r="B244" s="16"/>
      <c r="C244" s="164"/>
      <c r="D244" s="165">
        <f>Table325[[#This Row],[Residential CLM $ Collected]]+Table325[[#This Row],[C&amp;I CLM $ Collected]]</f>
        <v>0</v>
      </c>
      <c r="E244" s="166">
        <f>[2]!Table3[[#This Row],[CLM $ Collected ]]/'[2]1.) CLM Reference'!$B$4</f>
        <v>4.0764896810856731E-3</v>
      </c>
      <c r="F244" s="167">
        <f>Table325[[#This Row],[Residential Incentive Disbursements]]+Table325[[#This Row],[C&amp;I Incentive Disbursements]]</f>
        <v>0</v>
      </c>
      <c r="G244" s="166">
        <f>[2]!Table3[[#This Row],[Incentive Disbursements]]/'[2]1.) CLM Reference'!$B$5</f>
        <v>2.0113793343785129E-3</v>
      </c>
      <c r="H244" s="166" t="str">
        <f t="shared" si="3"/>
        <v>NO</v>
      </c>
      <c r="I244" s="168"/>
      <c r="J244" s="169">
        <f>[2]!Table3[[#This Row],[CLM $ Collected ]]/'[2]1.) CLM Reference'!$B$4</f>
        <v>4.0764896810856731E-3</v>
      </c>
      <c r="K244" s="170"/>
      <c r="L244" s="169">
        <f>[2]!Table3[[#This Row],[Incentive Disbursements]]/'[2]1.) CLM Reference'!$B$5</f>
        <v>2.0113793343785129E-3</v>
      </c>
      <c r="M244" s="168"/>
      <c r="N244" s="192">
        <f>[2]!Table3[[#This Row],[CLM $ Collected ]]/'[2]1.) CLM Reference'!$B$4</f>
        <v>4.0764896810856731E-3</v>
      </c>
      <c r="O244" s="170"/>
      <c r="P244" s="172">
        <f>[2]!Table3[[#This Row],[Incentive Disbursements]]/'[2]1.) CLM Reference'!$B$5</f>
        <v>2.0113793343785129E-3</v>
      </c>
    </row>
    <row r="245" spans="1:16" ht="15.75" thickBot="1" x14ac:dyDescent="0.3">
      <c r="A245" s="163"/>
      <c r="B245" s="16"/>
      <c r="C245" s="164"/>
      <c r="D245" s="165">
        <f>Table325[[#This Row],[Residential CLM $ Collected]]+Table325[[#This Row],[C&amp;I CLM $ Collected]]</f>
        <v>0</v>
      </c>
      <c r="E245" s="166">
        <f>[2]!Table3[[#This Row],[CLM $ Collected ]]/'[2]1.) CLM Reference'!$B$4</f>
        <v>1.8210620071208413E-5</v>
      </c>
      <c r="F245" s="167">
        <f>Table325[[#This Row],[Residential Incentive Disbursements]]+Table325[[#This Row],[C&amp;I Incentive Disbursements]]</f>
        <v>0</v>
      </c>
      <c r="G245" s="166">
        <f>[2]!Table3[[#This Row],[Incentive Disbursements]]/'[2]1.) CLM Reference'!$B$5</f>
        <v>0</v>
      </c>
      <c r="H245" s="166" t="str">
        <f t="shared" si="3"/>
        <v>NO</v>
      </c>
      <c r="I245" s="168"/>
      <c r="J245" s="169">
        <f>[2]!Table3[[#This Row],[CLM $ Collected ]]/'[2]1.) CLM Reference'!$B$4</f>
        <v>1.8210620071208413E-5</v>
      </c>
      <c r="K245" s="170"/>
      <c r="L245" s="169">
        <f>[2]!Table3[[#This Row],[Incentive Disbursements]]/'[2]1.) CLM Reference'!$B$5</f>
        <v>0</v>
      </c>
      <c r="M245" s="168"/>
      <c r="N245" s="192">
        <f>[2]!Table3[[#This Row],[CLM $ Collected ]]/'[2]1.) CLM Reference'!$B$4</f>
        <v>1.8210620071208413E-5</v>
      </c>
      <c r="O245" s="170"/>
      <c r="P245" s="172">
        <f>[2]!Table3[[#This Row],[Incentive Disbursements]]/'[2]1.) CLM Reference'!$B$5</f>
        <v>0</v>
      </c>
    </row>
    <row r="246" spans="1:16" ht="15.75" thickBot="1" x14ac:dyDescent="0.3">
      <c r="A246" s="163"/>
      <c r="B246" s="16"/>
      <c r="C246" s="164"/>
      <c r="D246" s="165">
        <f>Table325[[#This Row],[Residential CLM $ Collected]]+Table325[[#This Row],[C&amp;I CLM $ Collected]]</f>
        <v>0</v>
      </c>
      <c r="E246" s="166">
        <f>[2]!Table3[[#This Row],[CLM $ Collected ]]/'[2]1.) CLM Reference'!$B$4</f>
        <v>8.8879159866973938E-6</v>
      </c>
      <c r="F246" s="167">
        <f>Table325[[#This Row],[Residential Incentive Disbursements]]+Table325[[#This Row],[C&amp;I Incentive Disbursements]]</f>
        <v>0</v>
      </c>
      <c r="G246" s="166">
        <f>[2]!Table3[[#This Row],[Incentive Disbursements]]/'[2]1.) CLM Reference'!$B$5</f>
        <v>0</v>
      </c>
      <c r="H246" s="166" t="str">
        <f t="shared" si="3"/>
        <v>NO</v>
      </c>
      <c r="I246" s="168"/>
      <c r="J246" s="169">
        <f>[2]!Table3[[#This Row],[CLM $ Collected ]]/'[2]1.) CLM Reference'!$B$4</f>
        <v>8.8879159866973938E-6</v>
      </c>
      <c r="K246" s="170"/>
      <c r="L246" s="169">
        <f>[2]!Table3[[#This Row],[Incentive Disbursements]]/'[2]1.) CLM Reference'!$B$5</f>
        <v>0</v>
      </c>
      <c r="M246" s="168"/>
      <c r="N246" s="192">
        <f>[2]!Table3[[#This Row],[CLM $ Collected ]]/'[2]1.) CLM Reference'!$B$4</f>
        <v>8.8879159866973938E-6</v>
      </c>
      <c r="O246" s="170"/>
      <c r="P246" s="172">
        <f>[2]!Table3[[#This Row],[Incentive Disbursements]]/'[2]1.) CLM Reference'!$B$5</f>
        <v>0</v>
      </c>
    </row>
    <row r="247" spans="1:16" ht="15.75" thickBot="1" x14ac:dyDescent="0.3">
      <c r="A247" s="163"/>
      <c r="B247" s="16"/>
      <c r="C247" s="164"/>
      <c r="D247" s="165">
        <f>Table325[[#This Row],[Residential CLM $ Collected]]+Table325[[#This Row],[C&amp;I CLM $ Collected]]</f>
        <v>0</v>
      </c>
      <c r="E247" s="166">
        <f>[2]!Table3[[#This Row],[CLM $ Collected ]]/'[2]1.) CLM Reference'!$B$4</f>
        <v>0</v>
      </c>
      <c r="F247" s="167">
        <f>Table325[[#This Row],[Residential Incentive Disbursements]]+Table325[[#This Row],[C&amp;I Incentive Disbursements]]</f>
        <v>0</v>
      </c>
      <c r="G247" s="166">
        <f>[2]!Table3[[#This Row],[Incentive Disbursements]]/'[2]1.) CLM Reference'!$B$5</f>
        <v>1.4426764689838654E-3</v>
      </c>
      <c r="H247" s="166" t="str">
        <f t="shared" si="3"/>
        <v>N/A</v>
      </c>
      <c r="I247" s="168"/>
      <c r="J247" s="169">
        <f>[2]!Table3[[#This Row],[CLM $ Collected ]]/'[2]1.) CLM Reference'!$B$4</f>
        <v>0</v>
      </c>
      <c r="K247" s="170"/>
      <c r="L247" s="169">
        <f>[2]!Table3[[#This Row],[Incentive Disbursements]]/'[2]1.) CLM Reference'!$B$5</f>
        <v>1.4426764689838654E-3</v>
      </c>
      <c r="M247" s="168"/>
      <c r="N247" s="192">
        <f>[2]!Table3[[#This Row],[CLM $ Collected ]]/'[2]1.) CLM Reference'!$B$4</f>
        <v>0</v>
      </c>
      <c r="O247" s="170"/>
      <c r="P247" s="172">
        <f>[2]!Table3[[#This Row],[Incentive Disbursements]]/'[2]1.) CLM Reference'!$B$5</f>
        <v>1.4426764689838654E-3</v>
      </c>
    </row>
    <row r="248" spans="1:16" ht="15.75" thickBot="1" x14ac:dyDescent="0.3">
      <c r="A248" s="163"/>
      <c r="B248" s="16"/>
      <c r="C248" s="164"/>
      <c r="D248" s="165">
        <f>Table325[[#This Row],[Residential CLM $ Collected]]+Table325[[#This Row],[C&amp;I CLM $ Collected]]</f>
        <v>0</v>
      </c>
      <c r="E248" s="166">
        <f>[2]!Table3[[#This Row],[CLM $ Collected ]]/'[2]1.) CLM Reference'!$B$4</f>
        <v>1.8715361095016738E-3</v>
      </c>
      <c r="F248" s="167">
        <f>Table325[[#This Row],[Residential Incentive Disbursements]]+Table325[[#This Row],[C&amp;I Incentive Disbursements]]</f>
        <v>0</v>
      </c>
      <c r="G248" s="166">
        <f>[2]!Table3[[#This Row],[Incentive Disbursements]]/'[2]1.) CLM Reference'!$B$5</f>
        <v>0</v>
      </c>
      <c r="H248" s="166" t="str">
        <f t="shared" si="3"/>
        <v>NO</v>
      </c>
      <c r="I248" s="168"/>
      <c r="J248" s="169">
        <f>[2]!Table3[[#This Row],[CLM $ Collected ]]/'[2]1.) CLM Reference'!$B$4</f>
        <v>1.8715361095016738E-3</v>
      </c>
      <c r="K248" s="170"/>
      <c r="L248" s="169">
        <f>[2]!Table3[[#This Row],[Incentive Disbursements]]/'[2]1.) CLM Reference'!$B$5</f>
        <v>0</v>
      </c>
      <c r="M248" s="168"/>
      <c r="N248" s="192">
        <f>[2]!Table3[[#This Row],[CLM $ Collected ]]/'[2]1.) CLM Reference'!$B$4</f>
        <v>1.8715361095016738E-3</v>
      </c>
      <c r="O248" s="170"/>
      <c r="P248" s="172">
        <f>[2]!Table3[[#This Row],[Incentive Disbursements]]/'[2]1.) CLM Reference'!$B$5</f>
        <v>0</v>
      </c>
    </row>
    <row r="249" spans="1:16" ht="15.75" thickBot="1" x14ac:dyDescent="0.3">
      <c r="A249" s="163"/>
      <c r="B249" s="16"/>
      <c r="C249" s="164"/>
      <c r="D249" s="165">
        <f>Table325[[#This Row],[Residential CLM $ Collected]]+Table325[[#This Row],[C&amp;I CLM $ Collected]]</f>
        <v>0</v>
      </c>
      <c r="E249" s="166">
        <f>[2]!Table3[[#This Row],[CLM $ Collected ]]/'[2]1.) CLM Reference'!$B$4</f>
        <v>2.0230374802718407E-5</v>
      </c>
      <c r="F249" s="167">
        <f>Table325[[#This Row],[Residential Incentive Disbursements]]+Table325[[#This Row],[C&amp;I Incentive Disbursements]]</f>
        <v>0</v>
      </c>
      <c r="G249" s="166">
        <f>[2]!Table3[[#This Row],[Incentive Disbursements]]/'[2]1.) CLM Reference'!$B$5</f>
        <v>0</v>
      </c>
      <c r="H249" s="166" t="str">
        <f t="shared" si="3"/>
        <v>NO</v>
      </c>
      <c r="I249" s="168"/>
      <c r="J249" s="169">
        <f>[2]!Table3[[#This Row],[CLM $ Collected ]]/'[2]1.) CLM Reference'!$B$4</f>
        <v>2.0230374802718407E-5</v>
      </c>
      <c r="K249" s="170"/>
      <c r="L249" s="169">
        <f>[2]!Table3[[#This Row],[Incentive Disbursements]]/'[2]1.) CLM Reference'!$B$5</f>
        <v>0</v>
      </c>
      <c r="M249" s="168"/>
      <c r="N249" s="192">
        <f>[2]!Table3[[#This Row],[CLM $ Collected ]]/'[2]1.) CLM Reference'!$B$4</f>
        <v>2.0230374802718407E-5</v>
      </c>
      <c r="O249" s="170"/>
      <c r="P249" s="172">
        <f>[2]!Table3[[#This Row],[Incentive Disbursements]]/'[2]1.) CLM Reference'!$B$5</f>
        <v>0</v>
      </c>
    </row>
    <row r="250" spans="1:16" ht="15.75" thickBot="1" x14ac:dyDescent="0.3">
      <c r="A250" s="163"/>
      <c r="B250" s="16"/>
      <c r="C250" s="164"/>
      <c r="D250" s="165">
        <f>Table325[[#This Row],[Residential CLM $ Collected]]+Table325[[#This Row],[C&amp;I CLM $ Collected]]</f>
        <v>0</v>
      </c>
      <c r="E250" s="166">
        <f>[2]!Table3[[#This Row],[CLM $ Collected ]]/'[2]1.) CLM Reference'!$B$4</f>
        <v>1.6245509240895672E-3</v>
      </c>
      <c r="F250" s="167">
        <f>Table325[[#This Row],[Residential Incentive Disbursements]]+Table325[[#This Row],[C&amp;I Incentive Disbursements]]</f>
        <v>0</v>
      </c>
      <c r="G250" s="166">
        <f>[2]!Table3[[#This Row],[Incentive Disbursements]]/'[2]1.) CLM Reference'!$B$5</f>
        <v>1.0402792997178726E-3</v>
      </c>
      <c r="H250" s="166" t="str">
        <f t="shared" si="3"/>
        <v>NO</v>
      </c>
      <c r="I250" s="168"/>
      <c r="J250" s="169">
        <f>[2]!Table3[[#This Row],[CLM $ Collected ]]/'[2]1.) CLM Reference'!$B$4</f>
        <v>1.6245509240895672E-3</v>
      </c>
      <c r="K250" s="170"/>
      <c r="L250" s="169">
        <f>[2]!Table3[[#This Row],[Incentive Disbursements]]/'[2]1.) CLM Reference'!$B$5</f>
        <v>1.0402792997178726E-3</v>
      </c>
      <c r="M250" s="168"/>
      <c r="N250" s="192">
        <f>[2]!Table3[[#This Row],[CLM $ Collected ]]/'[2]1.) CLM Reference'!$B$4</f>
        <v>1.6245509240895672E-3</v>
      </c>
      <c r="O250" s="170"/>
      <c r="P250" s="172">
        <f>[2]!Table3[[#This Row],[Incentive Disbursements]]/'[2]1.) CLM Reference'!$B$5</f>
        <v>1.0402792997178726E-3</v>
      </c>
    </row>
    <row r="251" spans="1:16" ht="15.75" thickBot="1" x14ac:dyDescent="0.3">
      <c r="A251" s="163"/>
      <c r="B251" s="16"/>
      <c r="C251" s="164"/>
      <c r="D251" s="165">
        <f>Table325[[#This Row],[Residential CLM $ Collected]]+Table325[[#This Row],[C&amp;I CLM $ Collected]]</f>
        <v>0</v>
      </c>
      <c r="E251" s="166">
        <f>[2]!Table3[[#This Row],[CLM $ Collected ]]/'[2]1.) CLM Reference'!$B$4</f>
        <v>2.8779806506163821E-7</v>
      </c>
      <c r="F251" s="167">
        <f>Table325[[#This Row],[Residential Incentive Disbursements]]+Table325[[#This Row],[C&amp;I Incentive Disbursements]]</f>
        <v>0</v>
      </c>
      <c r="G251" s="166">
        <f>[2]!Table3[[#This Row],[Incentive Disbursements]]/'[2]1.) CLM Reference'!$B$5</f>
        <v>0</v>
      </c>
      <c r="H251" s="166" t="str">
        <f t="shared" si="3"/>
        <v>N/A</v>
      </c>
      <c r="I251" s="168"/>
      <c r="J251" s="169">
        <f>[2]!Table3[[#This Row],[CLM $ Collected ]]/'[2]1.) CLM Reference'!$B$4</f>
        <v>2.8779806506163821E-7</v>
      </c>
      <c r="K251" s="170"/>
      <c r="L251" s="169">
        <f>[2]!Table3[[#This Row],[Incentive Disbursements]]/'[2]1.) CLM Reference'!$B$5</f>
        <v>0</v>
      </c>
      <c r="M251" s="168"/>
      <c r="N251" s="192">
        <f>[2]!Table3[[#This Row],[CLM $ Collected ]]/'[2]1.) CLM Reference'!$B$4</f>
        <v>2.8779806506163821E-7</v>
      </c>
      <c r="O251" s="170"/>
      <c r="P251" s="172">
        <f>[2]!Table3[[#This Row],[Incentive Disbursements]]/'[2]1.) CLM Reference'!$B$5</f>
        <v>0</v>
      </c>
    </row>
    <row r="252" spans="1:16" ht="15.75" thickBot="1" x14ac:dyDescent="0.3">
      <c r="A252" s="163"/>
      <c r="B252" s="16"/>
      <c r="C252" s="164"/>
      <c r="D252" s="165">
        <f>Table325[[#This Row],[Residential CLM $ Collected]]+Table325[[#This Row],[C&amp;I CLM $ Collected]]</f>
        <v>0</v>
      </c>
      <c r="E252" s="166">
        <f>[2]!Table3[[#This Row],[CLM $ Collected ]]/'[2]1.) CLM Reference'!$B$4</f>
        <v>0</v>
      </c>
      <c r="F252" s="167">
        <f>Table325[[#This Row],[Residential Incentive Disbursements]]+Table325[[#This Row],[C&amp;I Incentive Disbursements]]</f>
        <v>0</v>
      </c>
      <c r="G252" s="166">
        <f>[2]!Table3[[#This Row],[Incentive Disbursements]]/'[2]1.) CLM Reference'!$B$5</f>
        <v>1.8878532653338959E-4</v>
      </c>
      <c r="H252" s="166" t="str">
        <f t="shared" si="3"/>
        <v>N/A</v>
      </c>
      <c r="I252" s="168"/>
      <c r="J252" s="169">
        <f>[2]!Table3[[#This Row],[CLM $ Collected ]]/'[2]1.) CLM Reference'!$B$4</f>
        <v>0</v>
      </c>
      <c r="K252" s="170"/>
      <c r="L252" s="169">
        <f>[2]!Table3[[#This Row],[Incentive Disbursements]]/'[2]1.) CLM Reference'!$B$5</f>
        <v>1.8878532653338959E-4</v>
      </c>
      <c r="M252" s="168"/>
      <c r="N252" s="192">
        <f>[2]!Table3[[#This Row],[CLM $ Collected ]]/'[2]1.) CLM Reference'!$B$4</f>
        <v>0</v>
      </c>
      <c r="O252" s="170"/>
      <c r="P252" s="172">
        <f>[2]!Table3[[#This Row],[Incentive Disbursements]]/'[2]1.) CLM Reference'!$B$5</f>
        <v>1.8878532653338959E-4</v>
      </c>
    </row>
    <row r="253" spans="1:16" ht="15.75" thickBot="1" x14ac:dyDescent="0.3">
      <c r="A253" s="163"/>
      <c r="B253" s="16"/>
      <c r="C253" s="164"/>
      <c r="D253" s="165">
        <f>Table325[[#This Row],[Residential CLM $ Collected]]+Table325[[#This Row],[C&amp;I CLM $ Collected]]</f>
        <v>0</v>
      </c>
      <c r="E253" s="166">
        <f>[2]!Table3[[#This Row],[CLM $ Collected ]]/'[2]1.) CLM Reference'!$B$4</f>
        <v>2.84691051431877E-5</v>
      </c>
      <c r="F253" s="167">
        <f>Table325[[#This Row],[Residential Incentive Disbursements]]+Table325[[#This Row],[C&amp;I Incentive Disbursements]]</f>
        <v>0</v>
      </c>
      <c r="G253" s="166">
        <f>[2]!Table3[[#This Row],[Incentive Disbursements]]/'[2]1.) CLM Reference'!$B$5</f>
        <v>0</v>
      </c>
      <c r="H253" s="166" t="str">
        <f t="shared" si="3"/>
        <v>NO</v>
      </c>
      <c r="I253" s="168"/>
      <c r="J253" s="169">
        <f>[2]!Table3[[#This Row],[CLM $ Collected ]]/'[2]1.) CLM Reference'!$B$4</f>
        <v>2.84691051431877E-5</v>
      </c>
      <c r="K253" s="170"/>
      <c r="L253" s="169">
        <f>[2]!Table3[[#This Row],[Incentive Disbursements]]/'[2]1.) CLM Reference'!$B$5</f>
        <v>0</v>
      </c>
      <c r="M253" s="168"/>
      <c r="N253" s="192">
        <f>[2]!Table3[[#This Row],[CLM $ Collected ]]/'[2]1.) CLM Reference'!$B$4</f>
        <v>2.84691051431877E-5</v>
      </c>
      <c r="O253" s="170"/>
      <c r="P253" s="172">
        <f>[2]!Table3[[#This Row],[Incentive Disbursements]]/'[2]1.) CLM Reference'!$B$5</f>
        <v>0</v>
      </c>
    </row>
    <row r="254" spans="1:16" ht="15.75" thickBot="1" x14ac:dyDescent="0.3">
      <c r="A254" s="163"/>
      <c r="B254" s="16"/>
      <c r="C254" s="164"/>
      <c r="D254" s="165">
        <f>Table325[[#This Row],[Residential CLM $ Collected]]+Table325[[#This Row],[C&amp;I CLM $ Collected]]</f>
        <v>0</v>
      </c>
      <c r="E254" s="166">
        <f>[2]!Table3[[#This Row],[CLM $ Collected ]]/'[2]1.) CLM Reference'!$B$4</f>
        <v>4.1773346749616885E-3</v>
      </c>
      <c r="F254" s="167">
        <f>Table325[[#This Row],[Residential Incentive Disbursements]]+Table325[[#This Row],[C&amp;I Incentive Disbursements]]</f>
        <v>0</v>
      </c>
      <c r="G254" s="166">
        <f>[2]!Table3[[#This Row],[Incentive Disbursements]]/'[2]1.) CLM Reference'!$B$5</f>
        <v>2.8069158840067906E-3</v>
      </c>
      <c r="H254" s="166" t="str">
        <f t="shared" si="3"/>
        <v>NO</v>
      </c>
      <c r="I254" s="168"/>
      <c r="J254" s="169">
        <f>[2]!Table3[[#This Row],[CLM $ Collected ]]/'[2]1.) CLM Reference'!$B$4</f>
        <v>4.1773346749616885E-3</v>
      </c>
      <c r="K254" s="170"/>
      <c r="L254" s="169">
        <f>[2]!Table3[[#This Row],[Incentive Disbursements]]/'[2]1.) CLM Reference'!$B$5</f>
        <v>2.8069158840067906E-3</v>
      </c>
      <c r="M254" s="168"/>
      <c r="N254" s="192">
        <f>[2]!Table3[[#This Row],[CLM $ Collected ]]/'[2]1.) CLM Reference'!$B$4</f>
        <v>4.1773346749616885E-3</v>
      </c>
      <c r="O254" s="170"/>
      <c r="P254" s="172">
        <f>[2]!Table3[[#This Row],[Incentive Disbursements]]/'[2]1.) CLM Reference'!$B$5</f>
        <v>2.8069158840067906E-3</v>
      </c>
    </row>
    <row r="255" spans="1:16" ht="15.75" thickBot="1" x14ac:dyDescent="0.3">
      <c r="A255" s="163"/>
      <c r="B255" s="16"/>
      <c r="C255" s="164"/>
      <c r="D255" s="165">
        <f>Table325[[#This Row],[Residential CLM $ Collected]]+Table325[[#This Row],[C&amp;I CLM $ Collected]]</f>
        <v>0</v>
      </c>
      <c r="E255" s="166">
        <f>[2]!Table3[[#This Row],[CLM $ Collected ]]/'[2]1.) CLM Reference'!$B$4</f>
        <v>3.7420071348960097E-5</v>
      </c>
      <c r="F255" s="167">
        <f>Table325[[#This Row],[Residential Incentive Disbursements]]+Table325[[#This Row],[C&amp;I Incentive Disbursements]]</f>
        <v>0</v>
      </c>
      <c r="G255" s="166">
        <f>[2]!Table3[[#This Row],[Incentive Disbursements]]/'[2]1.) CLM Reference'!$B$5</f>
        <v>0</v>
      </c>
      <c r="H255" s="166" t="str">
        <f t="shared" si="3"/>
        <v>NO</v>
      </c>
      <c r="I255" s="168"/>
      <c r="J255" s="169">
        <f>[2]!Table3[[#This Row],[CLM $ Collected ]]/'[2]1.) CLM Reference'!$B$4</f>
        <v>3.7420071348960097E-5</v>
      </c>
      <c r="K255" s="170"/>
      <c r="L255" s="169">
        <f>[2]!Table3[[#This Row],[Incentive Disbursements]]/'[2]1.) CLM Reference'!$B$5</f>
        <v>0</v>
      </c>
      <c r="M255" s="168"/>
      <c r="N255" s="192">
        <f>[2]!Table3[[#This Row],[CLM $ Collected ]]/'[2]1.) CLM Reference'!$B$4</f>
        <v>3.7420071348960097E-5</v>
      </c>
      <c r="O255" s="170"/>
      <c r="P255" s="172">
        <f>[2]!Table3[[#This Row],[Incentive Disbursements]]/'[2]1.) CLM Reference'!$B$5</f>
        <v>0</v>
      </c>
    </row>
    <row r="256" spans="1:16" ht="15.75" thickBot="1" x14ac:dyDescent="0.3">
      <c r="A256" s="163"/>
      <c r="B256" s="16"/>
      <c r="C256" s="164"/>
      <c r="D256" s="165">
        <f>Table325[[#This Row],[Residential CLM $ Collected]]+Table325[[#This Row],[C&amp;I CLM $ Collected]]</f>
        <v>0</v>
      </c>
      <c r="E256" s="166">
        <f>[2]!Table3[[#This Row],[CLM $ Collected ]]/'[2]1.) CLM Reference'!$B$4</f>
        <v>0</v>
      </c>
      <c r="F256" s="167">
        <f>Table325[[#This Row],[Residential Incentive Disbursements]]+Table325[[#This Row],[C&amp;I Incentive Disbursements]]</f>
        <v>0</v>
      </c>
      <c r="G256" s="166">
        <f>[2]!Table3[[#This Row],[Incentive Disbursements]]/'[2]1.) CLM Reference'!$B$5</f>
        <v>2.9208996570693934E-5</v>
      </c>
      <c r="H256" s="166" t="str">
        <f t="shared" si="3"/>
        <v>N/A</v>
      </c>
      <c r="I256" s="168"/>
      <c r="J256" s="169">
        <f>[2]!Table3[[#This Row],[CLM $ Collected ]]/'[2]1.) CLM Reference'!$B$4</f>
        <v>0</v>
      </c>
      <c r="K256" s="170"/>
      <c r="L256" s="169">
        <f>[2]!Table3[[#This Row],[Incentive Disbursements]]/'[2]1.) CLM Reference'!$B$5</f>
        <v>2.9208996570693934E-5</v>
      </c>
      <c r="M256" s="168"/>
      <c r="N256" s="192">
        <f>[2]!Table3[[#This Row],[CLM $ Collected ]]/'[2]1.) CLM Reference'!$B$4</f>
        <v>0</v>
      </c>
      <c r="O256" s="170"/>
      <c r="P256" s="172">
        <f>[2]!Table3[[#This Row],[Incentive Disbursements]]/'[2]1.) CLM Reference'!$B$5</f>
        <v>2.9208996570693934E-5</v>
      </c>
    </row>
    <row r="257" spans="1:16" ht="15.75" thickBot="1" x14ac:dyDescent="0.3">
      <c r="A257" s="163"/>
      <c r="B257" s="16"/>
      <c r="C257" s="164"/>
      <c r="D257" s="165">
        <f>Table325[[#This Row],[Residential CLM $ Collected]]+Table325[[#This Row],[C&amp;I CLM $ Collected]]</f>
        <v>0</v>
      </c>
      <c r="E257" s="166">
        <f>[2]!Table3[[#This Row],[CLM $ Collected ]]/'[2]1.) CLM Reference'!$B$4</f>
        <v>3.0569445360363718E-3</v>
      </c>
      <c r="F257" s="167">
        <f>Table325[[#This Row],[Residential Incentive Disbursements]]+Table325[[#This Row],[C&amp;I Incentive Disbursements]]</f>
        <v>0</v>
      </c>
      <c r="G257" s="166">
        <f>[2]!Table3[[#This Row],[Incentive Disbursements]]/'[2]1.) CLM Reference'!$B$5</f>
        <v>4.0696249602754763E-3</v>
      </c>
      <c r="H257" s="166" t="str">
        <f t="shared" si="3"/>
        <v>YES</v>
      </c>
      <c r="I257" s="168"/>
      <c r="J257" s="169">
        <f>[2]!Table3[[#This Row],[CLM $ Collected ]]/'[2]1.) CLM Reference'!$B$4</f>
        <v>3.0569445360363718E-3</v>
      </c>
      <c r="K257" s="170"/>
      <c r="L257" s="169">
        <f>[2]!Table3[[#This Row],[Incentive Disbursements]]/'[2]1.) CLM Reference'!$B$5</f>
        <v>4.0696249602754763E-3</v>
      </c>
      <c r="M257" s="168"/>
      <c r="N257" s="192">
        <f>[2]!Table3[[#This Row],[CLM $ Collected ]]/'[2]1.) CLM Reference'!$B$4</f>
        <v>3.0569445360363718E-3</v>
      </c>
      <c r="O257" s="170"/>
      <c r="P257" s="172">
        <f>[2]!Table3[[#This Row],[Incentive Disbursements]]/'[2]1.) CLM Reference'!$B$5</f>
        <v>4.0696249602754763E-3</v>
      </c>
    </row>
    <row r="258" spans="1:16" ht="15.75" thickBot="1" x14ac:dyDescent="0.3">
      <c r="A258" s="163"/>
      <c r="B258" s="16"/>
      <c r="C258" s="164"/>
      <c r="D258" s="165">
        <f>Table325[[#This Row],[Residential CLM $ Collected]]+Table325[[#This Row],[C&amp;I CLM $ Collected]]</f>
        <v>0</v>
      </c>
      <c r="E258" s="166">
        <f>[2]!Table3[[#This Row],[CLM $ Collected ]]/'[2]1.) CLM Reference'!$B$4</f>
        <v>6.1574767489780639E-3</v>
      </c>
      <c r="F258" s="167">
        <f>Table325[[#This Row],[Residential Incentive Disbursements]]+Table325[[#This Row],[C&amp;I Incentive Disbursements]]</f>
        <v>0</v>
      </c>
      <c r="G258" s="166">
        <f>[2]!Table3[[#This Row],[Incentive Disbursements]]/'[2]1.) CLM Reference'!$B$5</f>
        <v>8.8387123581756843E-4</v>
      </c>
      <c r="H258" s="166" t="str">
        <f t="shared" si="3"/>
        <v>NO</v>
      </c>
      <c r="I258" s="168"/>
      <c r="J258" s="169">
        <f>[2]!Table3[[#This Row],[CLM $ Collected ]]/'[2]1.) CLM Reference'!$B$4</f>
        <v>6.1574767489780639E-3</v>
      </c>
      <c r="K258" s="170"/>
      <c r="L258" s="169">
        <f>[2]!Table3[[#This Row],[Incentive Disbursements]]/'[2]1.) CLM Reference'!$B$5</f>
        <v>8.8387123581756843E-4</v>
      </c>
      <c r="M258" s="168"/>
      <c r="N258" s="192">
        <f>[2]!Table3[[#This Row],[CLM $ Collected ]]/'[2]1.) CLM Reference'!$B$4</f>
        <v>6.1574767489780639E-3</v>
      </c>
      <c r="O258" s="170"/>
      <c r="P258" s="172">
        <f>[2]!Table3[[#This Row],[Incentive Disbursements]]/'[2]1.) CLM Reference'!$B$5</f>
        <v>8.8387123581756843E-4</v>
      </c>
    </row>
    <row r="259" spans="1:16" ht="15.75" thickBot="1" x14ac:dyDescent="0.3">
      <c r="A259" s="163"/>
      <c r="B259" s="16"/>
      <c r="C259" s="164"/>
      <c r="D259" s="165">
        <f>Table325[[#This Row],[Residential CLM $ Collected]]+Table325[[#This Row],[C&amp;I CLM $ Collected]]</f>
        <v>0</v>
      </c>
      <c r="E259" s="166">
        <f>[2]!Table3[[#This Row],[CLM $ Collected ]]/'[2]1.) CLM Reference'!$B$4</f>
        <v>2.640245201752712E-3</v>
      </c>
      <c r="F259" s="167">
        <f>Table325[[#This Row],[Residential Incentive Disbursements]]+Table325[[#This Row],[C&amp;I Incentive Disbursements]]</f>
        <v>0</v>
      </c>
      <c r="G259" s="166">
        <f>[2]!Table3[[#This Row],[Incentive Disbursements]]/'[2]1.) CLM Reference'!$B$5</f>
        <v>1.8103891303482673E-2</v>
      </c>
      <c r="H259" s="166" t="str">
        <f t="shared" si="3"/>
        <v>YES</v>
      </c>
      <c r="I259" s="168"/>
      <c r="J259" s="169">
        <f>[2]!Table3[[#This Row],[CLM $ Collected ]]/'[2]1.) CLM Reference'!$B$4</f>
        <v>2.640245201752712E-3</v>
      </c>
      <c r="K259" s="170"/>
      <c r="L259" s="169">
        <f>[2]!Table3[[#This Row],[Incentive Disbursements]]/'[2]1.) CLM Reference'!$B$5</f>
        <v>1.8103891303482673E-2</v>
      </c>
      <c r="M259" s="168"/>
      <c r="N259" s="192">
        <f>[2]!Table3[[#This Row],[CLM $ Collected ]]/'[2]1.) CLM Reference'!$B$4</f>
        <v>2.640245201752712E-3</v>
      </c>
      <c r="O259" s="170"/>
      <c r="P259" s="172">
        <f>[2]!Table3[[#This Row],[Incentive Disbursements]]/'[2]1.) CLM Reference'!$B$5</f>
        <v>1.8103891303482673E-2</v>
      </c>
    </row>
    <row r="260" spans="1:16" ht="15.75" thickBot="1" x14ac:dyDescent="0.3">
      <c r="A260" s="163"/>
      <c r="B260" s="16"/>
      <c r="C260" s="164"/>
      <c r="D260" s="165">
        <f>Table325[[#This Row],[Residential CLM $ Collected]]+Table325[[#This Row],[C&amp;I CLM $ Collected]]</f>
        <v>0</v>
      </c>
      <c r="E260" s="166">
        <f>[2]!Table3[[#This Row],[CLM $ Collected ]]/'[2]1.) CLM Reference'!$B$4</f>
        <v>4.3042879095918432E-3</v>
      </c>
      <c r="F260" s="167">
        <f>Table325[[#This Row],[Residential Incentive Disbursements]]+Table325[[#This Row],[C&amp;I Incentive Disbursements]]</f>
        <v>0</v>
      </c>
      <c r="G260" s="166">
        <f>[2]!Table3[[#This Row],[Incentive Disbursements]]/'[2]1.) CLM Reference'!$B$5</f>
        <v>1.7658199656457466E-3</v>
      </c>
      <c r="H260" s="166" t="str">
        <f t="shared" si="3"/>
        <v>NO</v>
      </c>
      <c r="I260" s="168"/>
      <c r="J260" s="169">
        <f>[2]!Table3[[#This Row],[CLM $ Collected ]]/'[2]1.) CLM Reference'!$B$4</f>
        <v>4.3042879095918432E-3</v>
      </c>
      <c r="K260" s="170"/>
      <c r="L260" s="169">
        <f>[2]!Table3[[#This Row],[Incentive Disbursements]]/'[2]1.) CLM Reference'!$B$5</f>
        <v>1.7658199656457466E-3</v>
      </c>
      <c r="M260" s="168"/>
      <c r="N260" s="192">
        <f>[2]!Table3[[#This Row],[CLM $ Collected ]]/'[2]1.) CLM Reference'!$B$4</f>
        <v>4.3042879095918432E-3</v>
      </c>
      <c r="O260" s="170"/>
      <c r="P260" s="172">
        <f>[2]!Table3[[#This Row],[Incentive Disbursements]]/'[2]1.) CLM Reference'!$B$5</f>
        <v>1.7658199656457466E-3</v>
      </c>
    </row>
    <row r="261" spans="1:16" ht="15.75" thickBot="1" x14ac:dyDescent="0.3">
      <c r="A261" s="163"/>
      <c r="B261" s="16"/>
      <c r="C261" s="164"/>
      <c r="D261" s="165">
        <f>Table325[[#This Row],[Residential CLM $ Collected]]+Table325[[#This Row],[C&amp;I CLM $ Collected]]</f>
        <v>0</v>
      </c>
      <c r="E261" s="166">
        <f>[2]!Table3[[#This Row],[CLM $ Collected ]]/'[2]1.) CLM Reference'!$B$4</f>
        <v>2.7842448885219764E-3</v>
      </c>
      <c r="F261" s="167">
        <f>Table325[[#This Row],[Residential Incentive Disbursements]]+Table325[[#This Row],[C&amp;I Incentive Disbursements]]</f>
        <v>0</v>
      </c>
      <c r="G261" s="166">
        <f>[2]!Table3[[#This Row],[Incentive Disbursements]]/'[2]1.) CLM Reference'!$B$5</f>
        <v>9.3741630123909915E-4</v>
      </c>
      <c r="H261" s="166" t="str">
        <f t="shared" si="3"/>
        <v>NO</v>
      </c>
      <c r="I261" s="168"/>
      <c r="J261" s="169">
        <f>[2]!Table3[[#This Row],[CLM $ Collected ]]/'[2]1.) CLM Reference'!$B$4</f>
        <v>2.7842448885219764E-3</v>
      </c>
      <c r="K261" s="170"/>
      <c r="L261" s="169">
        <f>[2]!Table3[[#This Row],[Incentive Disbursements]]/'[2]1.) CLM Reference'!$B$5</f>
        <v>9.3741630123909915E-4</v>
      </c>
      <c r="M261" s="168"/>
      <c r="N261" s="192">
        <f>[2]!Table3[[#This Row],[CLM $ Collected ]]/'[2]1.) CLM Reference'!$B$4</f>
        <v>2.7842448885219764E-3</v>
      </c>
      <c r="O261" s="170"/>
      <c r="P261" s="172">
        <f>[2]!Table3[[#This Row],[Incentive Disbursements]]/'[2]1.) CLM Reference'!$B$5</f>
        <v>9.3741630123909915E-4</v>
      </c>
    </row>
    <row r="262" spans="1:16" ht="15.75" thickBot="1" x14ac:dyDescent="0.3">
      <c r="A262" s="163"/>
      <c r="B262" s="16"/>
      <c r="C262" s="164"/>
      <c r="D262" s="165">
        <f>Table325[[#This Row],[Residential CLM $ Collected]]+Table325[[#This Row],[C&amp;I CLM $ Collected]]</f>
        <v>0</v>
      </c>
      <c r="E262" s="166">
        <f>[2]!Table3[[#This Row],[CLM $ Collected ]]/'[2]1.) CLM Reference'!$B$4</f>
        <v>3.7407689307218045E-3</v>
      </c>
      <c r="F262" s="167">
        <f>Table325[[#This Row],[Residential Incentive Disbursements]]+Table325[[#This Row],[C&amp;I Incentive Disbursements]]</f>
        <v>0</v>
      </c>
      <c r="G262" s="166">
        <f>[2]!Table3[[#This Row],[Incentive Disbursements]]/'[2]1.) CLM Reference'!$B$5</f>
        <v>1.3738930139832724E-3</v>
      </c>
      <c r="H262" s="166" t="str">
        <f t="shared" si="3"/>
        <v>NO</v>
      </c>
      <c r="I262" s="168"/>
      <c r="J262" s="169">
        <f>[2]!Table3[[#This Row],[CLM $ Collected ]]/'[2]1.) CLM Reference'!$B$4</f>
        <v>3.7407689307218045E-3</v>
      </c>
      <c r="K262" s="170"/>
      <c r="L262" s="169">
        <f>[2]!Table3[[#This Row],[Incentive Disbursements]]/'[2]1.) CLM Reference'!$B$5</f>
        <v>1.3738930139832724E-3</v>
      </c>
      <c r="M262" s="168"/>
      <c r="N262" s="192">
        <f>[2]!Table3[[#This Row],[CLM $ Collected ]]/'[2]1.) CLM Reference'!$B$4</f>
        <v>3.7407689307218045E-3</v>
      </c>
      <c r="O262" s="170"/>
      <c r="P262" s="172">
        <f>[2]!Table3[[#This Row],[Incentive Disbursements]]/'[2]1.) CLM Reference'!$B$5</f>
        <v>1.3738930139832724E-3</v>
      </c>
    </row>
    <row r="263" spans="1:16" ht="15.75" thickBot="1" x14ac:dyDescent="0.3">
      <c r="A263" s="163"/>
      <c r="B263" s="16"/>
      <c r="C263" s="164"/>
      <c r="D263" s="165">
        <f>Table325[[#This Row],[Residential CLM $ Collected]]+Table325[[#This Row],[C&amp;I CLM $ Collected]]</f>
        <v>0</v>
      </c>
      <c r="E263" s="166">
        <f>[2]!Table3[[#This Row],[CLM $ Collected ]]/'[2]1.) CLM Reference'!$B$4</f>
        <v>0</v>
      </c>
      <c r="F263" s="167">
        <f>Table325[[#This Row],[Residential Incentive Disbursements]]+Table325[[#This Row],[C&amp;I Incentive Disbursements]]</f>
        <v>0</v>
      </c>
      <c r="G263" s="166">
        <f>[2]!Table3[[#This Row],[Incentive Disbursements]]/'[2]1.) CLM Reference'!$B$5</f>
        <v>1.0794603289035033E-5</v>
      </c>
      <c r="H263" s="166" t="str">
        <f t="shared" ref="H263:H326" si="4">IF(ROUND(E263,5)&lt;0.00001,"N/A",IF(ROUND(E263,5)&lt;=ROUND(G263,5),"YES","NO"))</f>
        <v>N/A</v>
      </c>
      <c r="I263" s="168"/>
      <c r="J263" s="169">
        <f>[2]!Table3[[#This Row],[CLM $ Collected ]]/'[2]1.) CLM Reference'!$B$4</f>
        <v>0</v>
      </c>
      <c r="K263" s="170"/>
      <c r="L263" s="169">
        <f>[2]!Table3[[#This Row],[Incentive Disbursements]]/'[2]1.) CLM Reference'!$B$5</f>
        <v>1.0794603289035033E-5</v>
      </c>
      <c r="M263" s="168"/>
      <c r="N263" s="192">
        <f>[2]!Table3[[#This Row],[CLM $ Collected ]]/'[2]1.) CLM Reference'!$B$4</f>
        <v>0</v>
      </c>
      <c r="O263" s="170"/>
      <c r="P263" s="172">
        <f>[2]!Table3[[#This Row],[Incentive Disbursements]]/'[2]1.) CLM Reference'!$B$5</f>
        <v>1.0794603289035033E-5</v>
      </c>
    </row>
    <row r="264" spans="1:16" ht="15.75" thickBot="1" x14ac:dyDescent="0.3">
      <c r="A264" s="163"/>
      <c r="B264" s="16"/>
      <c r="C264" s="164"/>
      <c r="D264" s="165">
        <f>Table325[[#This Row],[Residential CLM $ Collected]]+Table325[[#This Row],[C&amp;I CLM $ Collected]]</f>
        <v>0</v>
      </c>
      <c r="E264" s="166">
        <f>[2]!Table3[[#This Row],[CLM $ Collected ]]/'[2]1.) CLM Reference'!$B$4</f>
        <v>5.9268027425240476E-3</v>
      </c>
      <c r="F264" s="167">
        <f>Table325[[#This Row],[Residential Incentive Disbursements]]+Table325[[#This Row],[C&amp;I Incentive Disbursements]]</f>
        <v>0</v>
      </c>
      <c r="G264" s="166">
        <f>[2]!Table3[[#This Row],[Incentive Disbursements]]/'[2]1.) CLM Reference'!$B$5</f>
        <v>1.2173416251782483E-2</v>
      </c>
      <c r="H264" s="166" t="str">
        <f t="shared" si="4"/>
        <v>YES</v>
      </c>
      <c r="I264" s="168"/>
      <c r="J264" s="169">
        <f>[2]!Table3[[#This Row],[CLM $ Collected ]]/'[2]1.) CLM Reference'!$B$4</f>
        <v>5.9268027425240476E-3</v>
      </c>
      <c r="K264" s="170"/>
      <c r="L264" s="169">
        <f>[2]!Table3[[#This Row],[Incentive Disbursements]]/'[2]1.) CLM Reference'!$B$5</f>
        <v>1.2173416251782483E-2</v>
      </c>
      <c r="M264" s="168"/>
      <c r="N264" s="192">
        <f>[2]!Table3[[#This Row],[CLM $ Collected ]]/'[2]1.) CLM Reference'!$B$4</f>
        <v>5.9268027425240476E-3</v>
      </c>
      <c r="O264" s="170"/>
      <c r="P264" s="172">
        <f>[2]!Table3[[#This Row],[Incentive Disbursements]]/'[2]1.) CLM Reference'!$B$5</f>
        <v>1.2173416251782483E-2</v>
      </c>
    </row>
    <row r="265" spans="1:16" ht="15.75" thickBot="1" x14ac:dyDescent="0.3">
      <c r="A265" s="163"/>
      <c r="B265" s="16"/>
      <c r="C265" s="164"/>
      <c r="D265" s="165">
        <f>Table325[[#This Row],[Residential CLM $ Collected]]+Table325[[#This Row],[C&amp;I CLM $ Collected]]</f>
        <v>0</v>
      </c>
      <c r="E265" s="166">
        <f>[2]!Table3[[#This Row],[CLM $ Collected ]]/'[2]1.) CLM Reference'!$B$4</f>
        <v>1.5605520273913717E-5</v>
      </c>
      <c r="F265" s="167">
        <f>Table325[[#This Row],[Residential Incentive Disbursements]]+Table325[[#This Row],[C&amp;I Incentive Disbursements]]</f>
        <v>0</v>
      </c>
      <c r="G265" s="166">
        <f>[2]!Table3[[#This Row],[Incentive Disbursements]]/'[2]1.) CLM Reference'!$B$5</f>
        <v>0</v>
      </c>
      <c r="H265" s="166" t="str">
        <f t="shared" si="4"/>
        <v>NO</v>
      </c>
      <c r="I265" s="168"/>
      <c r="J265" s="169">
        <f>[2]!Table3[[#This Row],[CLM $ Collected ]]/'[2]1.) CLM Reference'!$B$4</f>
        <v>1.5605520273913717E-5</v>
      </c>
      <c r="K265" s="170"/>
      <c r="L265" s="169">
        <f>[2]!Table3[[#This Row],[Incentive Disbursements]]/'[2]1.) CLM Reference'!$B$5</f>
        <v>0</v>
      </c>
      <c r="M265" s="168"/>
      <c r="N265" s="192">
        <f>[2]!Table3[[#This Row],[CLM $ Collected ]]/'[2]1.) CLM Reference'!$B$4</f>
        <v>1.5605520273913717E-5</v>
      </c>
      <c r="O265" s="170"/>
      <c r="P265" s="172">
        <f>[2]!Table3[[#This Row],[Incentive Disbursements]]/'[2]1.) CLM Reference'!$B$5</f>
        <v>0</v>
      </c>
    </row>
    <row r="266" spans="1:16" ht="15.75" thickBot="1" x14ac:dyDescent="0.3">
      <c r="A266" s="163"/>
      <c r="B266" s="16"/>
      <c r="C266" s="164"/>
      <c r="D266" s="165">
        <f>Table325[[#This Row],[Residential CLM $ Collected]]+Table325[[#This Row],[C&amp;I CLM $ Collected]]</f>
        <v>0</v>
      </c>
      <c r="E266" s="166">
        <f>[2]!Table3[[#This Row],[CLM $ Collected ]]/'[2]1.) CLM Reference'!$B$4</f>
        <v>3.6895697473852554E-3</v>
      </c>
      <c r="F266" s="167">
        <f>Table325[[#This Row],[Residential Incentive Disbursements]]+Table325[[#This Row],[C&amp;I Incentive Disbursements]]</f>
        <v>0</v>
      </c>
      <c r="G266" s="166">
        <f>[2]!Table3[[#This Row],[Incentive Disbursements]]/'[2]1.) CLM Reference'!$B$5</f>
        <v>1.1362974626307051E-3</v>
      </c>
      <c r="H266" s="166" t="str">
        <f t="shared" si="4"/>
        <v>NO</v>
      </c>
      <c r="I266" s="168"/>
      <c r="J266" s="169">
        <f>[2]!Table3[[#This Row],[CLM $ Collected ]]/'[2]1.) CLM Reference'!$B$4</f>
        <v>3.6895697473852554E-3</v>
      </c>
      <c r="K266" s="170"/>
      <c r="L266" s="169">
        <f>[2]!Table3[[#This Row],[Incentive Disbursements]]/'[2]1.) CLM Reference'!$B$5</f>
        <v>1.1362974626307051E-3</v>
      </c>
      <c r="M266" s="168"/>
      <c r="N266" s="192">
        <f>[2]!Table3[[#This Row],[CLM $ Collected ]]/'[2]1.) CLM Reference'!$B$4</f>
        <v>3.6895697473852554E-3</v>
      </c>
      <c r="O266" s="170"/>
      <c r="P266" s="172">
        <f>[2]!Table3[[#This Row],[Incentive Disbursements]]/'[2]1.) CLM Reference'!$B$5</f>
        <v>1.1362974626307051E-3</v>
      </c>
    </row>
    <row r="267" spans="1:16" ht="15.75" thickBot="1" x14ac:dyDescent="0.3">
      <c r="A267" s="163"/>
      <c r="B267" s="16"/>
      <c r="C267" s="164"/>
      <c r="D267" s="165">
        <f>Table325[[#This Row],[Residential CLM $ Collected]]+Table325[[#This Row],[C&amp;I CLM $ Collected]]</f>
        <v>0</v>
      </c>
      <c r="E267" s="166">
        <f>[2]!Table3[[#This Row],[CLM $ Collected ]]/'[2]1.) CLM Reference'!$B$4</f>
        <v>2.5037222063833506E-5</v>
      </c>
      <c r="F267" s="167">
        <f>Table325[[#This Row],[Residential Incentive Disbursements]]+Table325[[#This Row],[C&amp;I Incentive Disbursements]]</f>
        <v>0</v>
      </c>
      <c r="G267" s="166">
        <f>[2]!Table3[[#This Row],[Incentive Disbursements]]/'[2]1.) CLM Reference'!$B$5</f>
        <v>6.853704092021917E-5</v>
      </c>
      <c r="H267" s="166" t="str">
        <f t="shared" si="4"/>
        <v>YES</v>
      </c>
      <c r="I267" s="168"/>
      <c r="J267" s="169">
        <f>[2]!Table3[[#This Row],[CLM $ Collected ]]/'[2]1.) CLM Reference'!$B$4</f>
        <v>2.5037222063833506E-5</v>
      </c>
      <c r="K267" s="170"/>
      <c r="L267" s="169">
        <f>[2]!Table3[[#This Row],[Incentive Disbursements]]/'[2]1.) CLM Reference'!$B$5</f>
        <v>6.853704092021917E-5</v>
      </c>
      <c r="M267" s="168"/>
      <c r="N267" s="192">
        <f>[2]!Table3[[#This Row],[CLM $ Collected ]]/'[2]1.) CLM Reference'!$B$4</f>
        <v>2.5037222063833506E-5</v>
      </c>
      <c r="O267" s="170"/>
      <c r="P267" s="172">
        <f>[2]!Table3[[#This Row],[Incentive Disbursements]]/'[2]1.) CLM Reference'!$B$5</f>
        <v>6.853704092021917E-5</v>
      </c>
    </row>
    <row r="268" spans="1:16" ht="15.75" thickBot="1" x14ac:dyDescent="0.3">
      <c r="A268" s="163"/>
      <c r="B268" s="16"/>
      <c r="C268" s="164"/>
      <c r="D268" s="165">
        <f>Table325[[#This Row],[Residential CLM $ Collected]]+Table325[[#This Row],[C&amp;I CLM $ Collected]]</f>
        <v>0</v>
      </c>
      <c r="E268" s="166">
        <f>[2]!Table3[[#This Row],[CLM $ Collected ]]/'[2]1.) CLM Reference'!$B$4</f>
        <v>6.5371162208245782E-3</v>
      </c>
      <c r="F268" s="167">
        <f>Table325[[#This Row],[Residential Incentive Disbursements]]+Table325[[#This Row],[C&amp;I Incentive Disbursements]]</f>
        <v>0</v>
      </c>
      <c r="G268" s="166">
        <f>[2]!Table3[[#This Row],[Incentive Disbursements]]/'[2]1.) CLM Reference'!$B$5</f>
        <v>7.029100324985234E-3</v>
      </c>
      <c r="H268" s="166" t="str">
        <f t="shared" si="4"/>
        <v>YES</v>
      </c>
      <c r="I268" s="168"/>
      <c r="J268" s="169">
        <f>[2]!Table3[[#This Row],[CLM $ Collected ]]/'[2]1.) CLM Reference'!$B$4</f>
        <v>6.5371162208245782E-3</v>
      </c>
      <c r="K268" s="170"/>
      <c r="L268" s="169">
        <f>[2]!Table3[[#This Row],[Incentive Disbursements]]/'[2]1.) CLM Reference'!$B$5</f>
        <v>7.029100324985234E-3</v>
      </c>
      <c r="M268" s="168"/>
      <c r="N268" s="192">
        <f>[2]!Table3[[#This Row],[CLM $ Collected ]]/'[2]1.) CLM Reference'!$B$4</f>
        <v>6.5371162208245782E-3</v>
      </c>
      <c r="O268" s="170"/>
      <c r="P268" s="172">
        <f>[2]!Table3[[#This Row],[Incentive Disbursements]]/'[2]1.) CLM Reference'!$B$5</f>
        <v>7.029100324985234E-3</v>
      </c>
    </row>
    <row r="269" spans="1:16" ht="15.75" thickBot="1" x14ac:dyDescent="0.3">
      <c r="A269" s="163"/>
      <c r="B269" s="16"/>
      <c r="C269" s="164"/>
      <c r="D269" s="165">
        <f>Table325[[#This Row],[Residential CLM $ Collected]]+Table325[[#This Row],[C&amp;I CLM $ Collected]]</f>
        <v>0</v>
      </c>
      <c r="E269" s="166">
        <f>[2]!Table3[[#This Row],[CLM $ Collected ]]/'[2]1.) CLM Reference'!$B$4</f>
        <v>4.2655583159824217E-3</v>
      </c>
      <c r="F269" s="167">
        <f>Table325[[#This Row],[Residential Incentive Disbursements]]+Table325[[#This Row],[C&amp;I Incentive Disbursements]]</f>
        <v>0</v>
      </c>
      <c r="G269" s="166">
        <f>[2]!Table3[[#This Row],[Incentive Disbursements]]/'[2]1.) CLM Reference'!$B$5</f>
        <v>1.3464922444081724E-3</v>
      </c>
      <c r="H269" s="166" t="str">
        <f t="shared" si="4"/>
        <v>NO</v>
      </c>
      <c r="I269" s="168"/>
      <c r="J269" s="169">
        <f>[2]!Table3[[#This Row],[CLM $ Collected ]]/'[2]1.) CLM Reference'!$B$4</f>
        <v>4.2655583159824217E-3</v>
      </c>
      <c r="K269" s="170"/>
      <c r="L269" s="169">
        <f>[2]!Table3[[#This Row],[Incentive Disbursements]]/'[2]1.) CLM Reference'!$B$5</f>
        <v>1.3464922444081724E-3</v>
      </c>
      <c r="M269" s="168"/>
      <c r="N269" s="192">
        <f>[2]!Table3[[#This Row],[CLM $ Collected ]]/'[2]1.) CLM Reference'!$B$4</f>
        <v>4.2655583159824217E-3</v>
      </c>
      <c r="O269" s="170"/>
      <c r="P269" s="172">
        <f>[2]!Table3[[#This Row],[Incentive Disbursements]]/'[2]1.) CLM Reference'!$B$5</f>
        <v>1.3464922444081724E-3</v>
      </c>
    </row>
    <row r="270" spans="1:16" ht="15.75" thickBot="1" x14ac:dyDescent="0.3">
      <c r="A270" s="163"/>
      <c r="B270" s="16"/>
      <c r="C270" s="164"/>
      <c r="D270" s="165">
        <f>Table325[[#This Row],[Residential CLM $ Collected]]+Table325[[#This Row],[C&amp;I CLM $ Collected]]</f>
        <v>0</v>
      </c>
      <c r="E270" s="166">
        <f>[2]!Table3[[#This Row],[CLM $ Collected ]]/'[2]1.) CLM Reference'!$B$4</f>
        <v>2.777118365008172E-3</v>
      </c>
      <c r="F270" s="167">
        <f>Table325[[#This Row],[Residential Incentive Disbursements]]+Table325[[#This Row],[C&amp;I Incentive Disbursements]]</f>
        <v>0</v>
      </c>
      <c r="G270" s="166">
        <f>[2]!Table3[[#This Row],[Incentive Disbursements]]/'[2]1.) CLM Reference'!$B$5</f>
        <v>6.9593526409744819E-4</v>
      </c>
      <c r="H270" s="166" t="str">
        <f t="shared" si="4"/>
        <v>NO</v>
      </c>
      <c r="I270" s="168"/>
      <c r="J270" s="169">
        <f>[2]!Table3[[#This Row],[CLM $ Collected ]]/'[2]1.) CLM Reference'!$B$4</f>
        <v>2.777118365008172E-3</v>
      </c>
      <c r="K270" s="170"/>
      <c r="L270" s="169">
        <f>[2]!Table3[[#This Row],[Incentive Disbursements]]/'[2]1.) CLM Reference'!$B$5</f>
        <v>6.9593526409744819E-4</v>
      </c>
      <c r="M270" s="168"/>
      <c r="N270" s="192">
        <f>[2]!Table3[[#This Row],[CLM $ Collected ]]/'[2]1.) CLM Reference'!$B$4</f>
        <v>2.777118365008172E-3</v>
      </c>
      <c r="O270" s="170"/>
      <c r="P270" s="172">
        <f>[2]!Table3[[#This Row],[Incentive Disbursements]]/'[2]1.) CLM Reference'!$B$5</f>
        <v>6.9593526409744819E-4</v>
      </c>
    </row>
    <row r="271" spans="1:16" ht="15.75" thickBot="1" x14ac:dyDescent="0.3">
      <c r="A271" s="163"/>
      <c r="B271" s="16"/>
      <c r="C271" s="164"/>
      <c r="D271" s="165">
        <f>Table325[[#This Row],[Residential CLM $ Collected]]+Table325[[#This Row],[C&amp;I CLM $ Collected]]</f>
        <v>0</v>
      </c>
      <c r="E271" s="166">
        <f>[2]!Table3[[#This Row],[CLM $ Collected ]]/'[2]1.) CLM Reference'!$B$4</f>
        <v>5.7636926401928492E-3</v>
      </c>
      <c r="F271" s="167">
        <f>Table325[[#This Row],[Residential Incentive Disbursements]]+Table325[[#This Row],[C&amp;I Incentive Disbursements]]</f>
        <v>0</v>
      </c>
      <c r="G271" s="166">
        <f>[2]!Table3[[#This Row],[Incentive Disbursements]]/'[2]1.) CLM Reference'!$B$5</f>
        <v>1.9334178476886324E-3</v>
      </c>
      <c r="H271" s="166" t="str">
        <f t="shared" si="4"/>
        <v>NO</v>
      </c>
      <c r="I271" s="168"/>
      <c r="J271" s="169">
        <f>[2]!Table3[[#This Row],[CLM $ Collected ]]/'[2]1.) CLM Reference'!$B$4</f>
        <v>5.7636926401928492E-3</v>
      </c>
      <c r="K271" s="170"/>
      <c r="L271" s="169">
        <f>[2]!Table3[[#This Row],[Incentive Disbursements]]/'[2]1.) CLM Reference'!$B$5</f>
        <v>1.9334178476886324E-3</v>
      </c>
      <c r="M271" s="168"/>
      <c r="N271" s="192">
        <f>[2]!Table3[[#This Row],[CLM $ Collected ]]/'[2]1.) CLM Reference'!$B$4</f>
        <v>5.7636926401928492E-3</v>
      </c>
      <c r="O271" s="170"/>
      <c r="P271" s="172">
        <f>[2]!Table3[[#This Row],[Incentive Disbursements]]/'[2]1.) CLM Reference'!$B$5</f>
        <v>1.9334178476886324E-3</v>
      </c>
    </row>
    <row r="272" spans="1:16" ht="15.75" thickBot="1" x14ac:dyDescent="0.3">
      <c r="A272" s="163"/>
      <c r="B272" s="16"/>
      <c r="C272" s="164"/>
      <c r="D272" s="165">
        <f>Table325[[#This Row],[Residential CLM $ Collected]]+Table325[[#This Row],[C&amp;I CLM $ Collected]]</f>
        <v>0</v>
      </c>
      <c r="E272" s="166">
        <f>[2]!Table3[[#This Row],[CLM $ Collected ]]/'[2]1.) CLM Reference'!$B$4</f>
        <v>3.4615561247880867E-3</v>
      </c>
      <c r="F272" s="167">
        <f>Table325[[#This Row],[Residential Incentive Disbursements]]+Table325[[#This Row],[C&amp;I Incentive Disbursements]]</f>
        <v>0</v>
      </c>
      <c r="G272" s="166">
        <f>[2]!Table3[[#This Row],[Incentive Disbursements]]/'[2]1.) CLM Reference'!$B$5</f>
        <v>1.3822454989829984E-3</v>
      </c>
      <c r="H272" s="166" t="str">
        <f t="shared" si="4"/>
        <v>NO</v>
      </c>
      <c r="I272" s="168"/>
      <c r="J272" s="169">
        <f>[2]!Table3[[#This Row],[CLM $ Collected ]]/'[2]1.) CLM Reference'!$B$4</f>
        <v>3.4615561247880867E-3</v>
      </c>
      <c r="K272" s="170"/>
      <c r="L272" s="169">
        <f>[2]!Table3[[#This Row],[Incentive Disbursements]]/'[2]1.) CLM Reference'!$B$5</f>
        <v>1.3822454989829984E-3</v>
      </c>
      <c r="M272" s="168"/>
      <c r="N272" s="192">
        <f>[2]!Table3[[#This Row],[CLM $ Collected ]]/'[2]1.) CLM Reference'!$B$4</f>
        <v>3.4615561247880867E-3</v>
      </c>
      <c r="O272" s="170"/>
      <c r="P272" s="172">
        <f>[2]!Table3[[#This Row],[Incentive Disbursements]]/'[2]1.) CLM Reference'!$B$5</f>
        <v>1.3822454989829984E-3</v>
      </c>
    </row>
    <row r="273" spans="1:16" ht="15.75" thickBot="1" x14ac:dyDescent="0.3">
      <c r="A273" s="163"/>
      <c r="B273" s="16"/>
      <c r="C273" s="164"/>
      <c r="D273" s="165">
        <f>Table325[[#This Row],[Residential CLM $ Collected]]+Table325[[#This Row],[C&amp;I CLM $ Collected]]</f>
        <v>0</v>
      </c>
      <c r="E273" s="166">
        <f>[2]!Table3[[#This Row],[CLM $ Collected ]]/'[2]1.) CLM Reference'!$B$4</f>
        <v>3.5800620905125425E-7</v>
      </c>
      <c r="F273" s="167">
        <f>Table325[[#This Row],[Residential Incentive Disbursements]]+Table325[[#This Row],[C&amp;I Incentive Disbursements]]</f>
        <v>0</v>
      </c>
      <c r="G273" s="166">
        <f>[2]!Table3[[#This Row],[Incentive Disbursements]]/'[2]1.) CLM Reference'!$B$5</f>
        <v>0</v>
      </c>
      <c r="H273" s="166" t="str">
        <f t="shared" si="4"/>
        <v>N/A</v>
      </c>
      <c r="I273" s="168"/>
      <c r="J273" s="169">
        <f>[2]!Table3[[#This Row],[CLM $ Collected ]]/'[2]1.) CLM Reference'!$B$4</f>
        <v>3.5800620905125425E-7</v>
      </c>
      <c r="K273" s="170"/>
      <c r="L273" s="169">
        <f>[2]!Table3[[#This Row],[Incentive Disbursements]]/'[2]1.) CLM Reference'!$B$5</f>
        <v>0</v>
      </c>
      <c r="M273" s="168"/>
      <c r="N273" s="192">
        <f>[2]!Table3[[#This Row],[CLM $ Collected ]]/'[2]1.) CLM Reference'!$B$4</f>
        <v>3.5800620905125425E-7</v>
      </c>
      <c r="O273" s="170"/>
      <c r="P273" s="172">
        <f>[2]!Table3[[#This Row],[Incentive Disbursements]]/'[2]1.) CLM Reference'!$B$5</f>
        <v>0</v>
      </c>
    </row>
    <row r="274" spans="1:16" ht="15.75" thickBot="1" x14ac:dyDescent="0.3">
      <c r="A274" s="163"/>
      <c r="B274" s="16"/>
      <c r="C274" s="164"/>
      <c r="D274" s="165">
        <f>Table325[[#This Row],[Residential CLM $ Collected]]+Table325[[#This Row],[C&amp;I CLM $ Collected]]</f>
        <v>0</v>
      </c>
      <c r="E274" s="166">
        <f>[2]!Table3[[#This Row],[CLM $ Collected ]]/'[2]1.) CLM Reference'!$B$4</f>
        <v>1.4946798745958283E-6</v>
      </c>
      <c r="F274" s="167">
        <f>Table325[[#This Row],[Residential Incentive Disbursements]]+Table325[[#This Row],[C&amp;I Incentive Disbursements]]</f>
        <v>0</v>
      </c>
      <c r="G274" s="166">
        <f>[2]!Table3[[#This Row],[Incentive Disbursements]]/'[2]1.) CLM Reference'!$B$5</f>
        <v>0</v>
      </c>
      <c r="H274" s="166" t="str">
        <f t="shared" si="4"/>
        <v>N/A</v>
      </c>
      <c r="I274" s="168"/>
      <c r="J274" s="169">
        <f>[2]!Table3[[#This Row],[CLM $ Collected ]]/'[2]1.) CLM Reference'!$B$4</f>
        <v>1.4946798745958283E-6</v>
      </c>
      <c r="K274" s="170"/>
      <c r="L274" s="169">
        <f>[2]!Table3[[#This Row],[Incentive Disbursements]]/'[2]1.) CLM Reference'!$B$5</f>
        <v>0</v>
      </c>
      <c r="M274" s="168"/>
      <c r="N274" s="192">
        <f>[2]!Table3[[#This Row],[CLM $ Collected ]]/'[2]1.) CLM Reference'!$B$4</f>
        <v>1.4946798745958283E-6</v>
      </c>
      <c r="O274" s="170"/>
      <c r="P274" s="172">
        <f>[2]!Table3[[#This Row],[Incentive Disbursements]]/'[2]1.) CLM Reference'!$B$5</f>
        <v>0</v>
      </c>
    </row>
    <row r="275" spans="1:16" ht="15.75" thickBot="1" x14ac:dyDescent="0.3">
      <c r="A275" s="163"/>
      <c r="B275" s="16"/>
      <c r="C275" s="164"/>
      <c r="D275" s="165">
        <f>Table325[[#This Row],[Residential CLM $ Collected]]+Table325[[#This Row],[C&amp;I CLM $ Collected]]</f>
        <v>0</v>
      </c>
      <c r="E275" s="166">
        <f>[2]!Table3[[#This Row],[CLM $ Collected ]]/'[2]1.) CLM Reference'!$B$4</f>
        <v>3.0456437876824754E-6</v>
      </c>
      <c r="F275" s="167">
        <f>Table325[[#This Row],[Residential Incentive Disbursements]]+Table325[[#This Row],[C&amp;I Incentive Disbursements]]</f>
        <v>0</v>
      </c>
      <c r="G275" s="166">
        <f>[2]!Table3[[#This Row],[Incentive Disbursements]]/'[2]1.) CLM Reference'!$B$5</f>
        <v>0</v>
      </c>
      <c r="H275" s="166" t="str">
        <f t="shared" si="4"/>
        <v>N/A</v>
      </c>
      <c r="I275" s="168"/>
      <c r="J275" s="169">
        <f>[2]!Table3[[#This Row],[CLM $ Collected ]]/'[2]1.) CLM Reference'!$B$4</f>
        <v>3.0456437876824754E-6</v>
      </c>
      <c r="K275" s="170"/>
      <c r="L275" s="169">
        <f>[2]!Table3[[#This Row],[Incentive Disbursements]]/'[2]1.) CLM Reference'!$B$5</f>
        <v>0</v>
      </c>
      <c r="M275" s="168"/>
      <c r="N275" s="192">
        <f>[2]!Table3[[#This Row],[CLM $ Collected ]]/'[2]1.) CLM Reference'!$B$4</f>
        <v>3.0456437876824754E-6</v>
      </c>
      <c r="O275" s="170"/>
      <c r="P275" s="172">
        <f>[2]!Table3[[#This Row],[Incentive Disbursements]]/'[2]1.) CLM Reference'!$B$5</f>
        <v>0</v>
      </c>
    </row>
    <row r="276" spans="1:16" ht="15.75" thickBot="1" x14ac:dyDescent="0.3">
      <c r="A276" s="163"/>
      <c r="B276" s="16"/>
      <c r="C276" s="164"/>
      <c r="D276" s="165">
        <f>Table325[[#This Row],[Residential CLM $ Collected]]+Table325[[#This Row],[C&amp;I CLM $ Collected]]</f>
        <v>0</v>
      </c>
      <c r="E276" s="166">
        <f>[2]!Table3[[#This Row],[CLM $ Collected ]]/'[2]1.) CLM Reference'!$B$4</f>
        <v>4.7421991375344327E-6</v>
      </c>
      <c r="F276" s="167">
        <f>Table325[[#This Row],[Residential Incentive Disbursements]]+Table325[[#This Row],[C&amp;I Incentive Disbursements]]</f>
        <v>0</v>
      </c>
      <c r="G276" s="166">
        <f>[2]!Table3[[#This Row],[Incentive Disbursements]]/'[2]1.) CLM Reference'!$B$5</f>
        <v>0</v>
      </c>
      <c r="H276" s="166" t="str">
        <f t="shared" si="4"/>
        <v>N/A</v>
      </c>
      <c r="I276" s="168"/>
      <c r="J276" s="169">
        <f>[2]!Table3[[#This Row],[CLM $ Collected ]]/'[2]1.) CLM Reference'!$B$4</f>
        <v>4.7421991375344327E-6</v>
      </c>
      <c r="K276" s="170"/>
      <c r="L276" s="169">
        <f>[2]!Table3[[#This Row],[Incentive Disbursements]]/'[2]1.) CLM Reference'!$B$5</f>
        <v>0</v>
      </c>
      <c r="M276" s="168"/>
      <c r="N276" s="192">
        <f>[2]!Table3[[#This Row],[CLM $ Collected ]]/'[2]1.) CLM Reference'!$B$4</f>
        <v>4.7421991375344327E-6</v>
      </c>
      <c r="O276" s="170"/>
      <c r="P276" s="172">
        <f>[2]!Table3[[#This Row],[Incentive Disbursements]]/'[2]1.) CLM Reference'!$B$5</f>
        <v>0</v>
      </c>
    </row>
    <row r="277" spans="1:16" ht="15.75" thickBot="1" x14ac:dyDescent="0.3">
      <c r="A277" s="163"/>
      <c r="B277" s="16"/>
      <c r="C277" s="164"/>
      <c r="D277" s="165">
        <f>Table325[[#This Row],[Residential CLM $ Collected]]+Table325[[#This Row],[C&amp;I CLM $ Collected]]</f>
        <v>0</v>
      </c>
      <c r="E277" s="166">
        <f>[2]!Table3[[#This Row],[CLM $ Collected ]]/'[2]1.) CLM Reference'!$B$4</f>
        <v>6.8343162494705631E-3</v>
      </c>
      <c r="F277" s="167">
        <f>Table325[[#This Row],[Residential Incentive Disbursements]]+Table325[[#This Row],[C&amp;I Incentive Disbursements]]</f>
        <v>0</v>
      </c>
      <c r="G277" s="166">
        <f>[2]!Table3[[#This Row],[Incentive Disbursements]]/'[2]1.) CLM Reference'!$B$5</f>
        <v>8.3622314503686897E-3</v>
      </c>
      <c r="H277" s="166" t="str">
        <f t="shared" si="4"/>
        <v>YES</v>
      </c>
      <c r="I277" s="168"/>
      <c r="J277" s="169">
        <f>[2]!Table3[[#This Row],[CLM $ Collected ]]/'[2]1.) CLM Reference'!$B$4</f>
        <v>6.8343162494705631E-3</v>
      </c>
      <c r="K277" s="170"/>
      <c r="L277" s="169">
        <f>[2]!Table3[[#This Row],[Incentive Disbursements]]/'[2]1.) CLM Reference'!$B$5</f>
        <v>8.3622314503686897E-3</v>
      </c>
      <c r="M277" s="168"/>
      <c r="N277" s="192">
        <f>[2]!Table3[[#This Row],[CLM $ Collected ]]/'[2]1.) CLM Reference'!$B$4</f>
        <v>6.8343162494705631E-3</v>
      </c>
      <c r="O277" s="170"/>
      <c r="P277" s="172">
        <f>[2]!Table3[[#This Row],[Incentive Disbursements]]/'[2]1.) CLM Reference'!$B$5</f>
        <v>8.3622314503686897E-3</v>
      </c>
    </row>
    <row r="278" spans="1:16" ht="15.75" thickBot="1" x14ac:dyDescent="0.3">
      <c r="A278" s="163"/>
      <c r="B278" s="16"/>
      <c r="C278" s="164"/>
      <c r="D278" s="165">
        <f>Table325[[#This Row],[Residential CLM $ Collected]]+Table325[[#This Row],[C&amp;I CLM $ Collected]]</f>
        <v>0</v>
      </c>
      <c r="E278" s="166">
        <f>[2]!Table3[[#This Row],[CLM $ Collected ]]/'[2]1.) CLM Reference'!$B$4</f>
        <v>1.8791985839320947E-5</v>
      </c>
      <c r="F278" s="167">
        <f>Table325[[#This Row],[Residential Incentive Disbursements]]+Table325[[#This Row],[C&amp;I Incentive Disbursements]]</f>
        <v>0</v>
      </c>
      <c r="G278" s="166">
        <f>[2]!Table3[[#This Row],[Incentive Disbursements]]/'[2]1.) CLM Reference'!$B$5</f>
        <v>0</v>
      </c>
      <c r="H278" s="166" t="str">
        <f t="shared" si="4"/>
        <v>NO</v>
      </c>
      <c r="I278" s="168"/>
      <c r="J278" s="169">
        <f>[2]!Table3[[#This Row],[CLM $ Collected ]]/'[2]1.) CLM Reference'!$B$4</f>
        <v>1.8791985839320947E-5</v>
      </c>
      <c r="K278" s="170"/>
      <c r="L278" s="169">
        <f>[2]!Table3[[#This Row],[Incentive Disbursements]]/'[2]1.) CLM Reference'!$B$5</f>
        <v>0</v>
      </c>
      <c r="M278" s="168"/>
      <c r="N278" s="192">
        <f>[2]!Table3[[#This Row],[CLM $ Collected ]]/'[2]1.) CLM Reference'!$B$4</f>
        <v>1.8791985839320947E-5</v>
      </c>
      <c r="O278" s="170"/>
      <c r="P278" s="172">
        <f>[2]!Table3[[#This Row],[Incentive Disbursements]]/'[2]1.) CLM Reference'!$B$5</f>
        <v>0</v>
      </c>
    </row>
    <row r="279" spans="1:16" ht="15.75" thickBot="1" x14ac:dyDescent="0.3">
      <c r="A279" s="163"/>
      <c r="B279" s="16"/>
      <c r="C279" s="164"/>
      <c r="D279" s="165">
        <f>Table325[[#This Row],[Residential CLM $ Collected]]+Table325[[#This Row],[C&amp;I CLM $ Collected]]</f>
        <v>0</v>
      </c>
      <c r="E279" s="166">
        <f>[2]!Table3[[#This Row],[CLM $ Collected ]]/'[2]1.) CLM Reference'!$B$4</f>
        <v>1.7039936812346563E-5</v>
      </c>
      <c r="F279" s="167">
        <f>Table325[[#This Row],[Residential Incentive Disbursements]]+Table325[[#This Row],[C&amp;I Incentive Disbursements]]</f>
        <v>0</v>
      </c>
      <c r="G279" s="166">
        <f>[2]!Table3[[#This Row],[Incentive Disbursements]]/'[2]1.) CLM Reference'!$B$5</f>
        <v>8.6951434201878067E-5</v>
      </c>
      <c r="H279" s="166" t="str">
        <f t="shared" si="4"/>
        <v>YES</v>
      </c>
      <c r="I279" s="168"/>
      <c r="J279" s="169">
        <f>[2]!Table3[[#This Row],[CLM $ Collected ]]/'[2]1.) CLM Reference'!$B$4</f>
        <v>1.7039936812346563E-5</v>
      </c>
      <c r="K279" s="170"/>
      <c r="L279" s="169">
        <f>[2]!Table3[[#This Row],[Incentive Disbursements]]/'[2]1.) CLM Reference'!$B$5</f>
        <v>8.6951434201878067E-5</v>
      </c>
      <c r="M279" s="168"/>
      <c r="N279" s="192">
        <f>[2]!Table3[[#This Row],[CLM $ Collected ]]/'[2]1.) CLM Reference'!$B$4</f>
        <v>1.7039936812346563E-5</v>
      </c>
      <c r="O279" s="170"/>
      <c r="P279" s="172">
        <f>[2]!Table3[[#This Row],[Incentive Disbursements]]/'[2]1.) CLM Reference'!$B$5</f>
        <v>8.6951434201878067E-5</v>
      </c>
    </row>
    <row r="280" spans="1:16" ht="15.75" thickBot="1" x14ac:dyDescent="0.3">
      <c r="A280" s="163"/>
      <c r="B280" s="16"/>
      <c r="C280" s="164"/>
      <c r="D280" s="165">
        <f>Table325[[#This Row],[Residential CLM $ Collected]]+Table325[[#This Row],[C&amp;I CLM $ Collected]]</f>
        <v>0</v>
      </c>
      <c r="E280" s="166">
        <f>[2]!Table3[[#This Row],[CLM $ Collected ]]/'[2]1.) CLM Reference'!$B$4</f>
        <v>5.4561705436209753E-3</v>
      </c>
      <c r="F280" s="167">
        <f>Table325[[#This Row],[Residential Incentive Disbursements]]+Table325[[#This Row],[C&amp;I Incentive Disbursements]]</f>
        <v>0</v>
      </c>
      <c r="G280" s="166">
        <f>[2]!Table3[[#This Row],[Incentive Disbursements]]/'[2]1.) CLM Reference'!$B$5</f>
        <v>2.0026310393221479E-3</v>
      </c>
      <c r="H280" s="166" t="str">
        <f t="shared" si="4"/>
        <v>NO</v>
      </c>
      <c r="I280" s="168"/>
      <c r="J280" s="169">
        <f>[2]!Table3[[#This Row],[CLM $ Collected ]]/'[2]1.) CLM Reference'!$B$4</f>
        <v>5.4561705436209753E-3</v>
      </c>
      <c r="K280" s="170"/>
      <c r="L280" s="169">
        <f>[2]!Table3[[#This Row],[Incentive Disbursements]]/'[2]1.) CLM Reference'!$B$5</f>
        <v>2.0026310393221479E-3</v>
      </c>
      <c r="M280" s="168"/>
      <c r="N280" s="192">
        <f>[2]!Table3[[#This Row],[CLM $ Collected ]]/'[2]1.) CLM Reference'!$B$4</f>
        <v>5.4561705436209753E-3</v>
      </c>
      <c r="O280" s="170"/>
      <c r="P280" s="172">
        <f>[2]!Table3[[#This Row],[Incentive Disbursements]]/'[2]1.) CLM Reference'!$B$5</f>
        <v>2.0026310393221479E-3</v>
      </c>
    </row>
    <row r="281" spans="1:16" ht="15.75" thickBot="1" x14ac:dyDescent="0.3">
      <c r="A281" s="163"/>
      <c r="B281" s="16"/>
      <c r="C281" s="164"/>
      <c r="D281" s="165">
        <f>Table325[[#This Row],[Residential CLM $ Collected]]+Table325[[#This Row],[C&amp;I CLM $ Collected]]</f>
        <v>0</v>
      </c>
      <c r="E281" s="166">
        <f>[2]!Table3[[#This Row],[CLM $ Collected ]]/'[2]1.) CLM Reference'!$B$4</f>
        <v>6.7657541326848818E-5</v>
      </c>
      <c r="F281" s="167">
        <f>Table325[[#This Row],[Residential Incentive Disbursements]]+Table325[[#This Row],[C&amp;I Incentive Disbursements]]</f>
        <v>0</v>
      </c>
      <c r="G281" s="166">
        <f>[2]!Table3[[#This Row],[Incentive Disbursements]]/'[2]1.) CLM Reference'!$B$5</f>
        <v>0</v>
      </c>
      <c r="H281" s="166" t="str">
        <f t="shared" si="4"/>
        <v>NO</v>
      </c>
      <c r="I281" s="168"/>
      <c r="J281" s="169">
        <f>[2]!Table3[[#This Row],[CLM $ Collected ]]/'[2]1.) CLM Reference'!$B$4</f>
        <v>6.7657541326848818E-5</v>
      </c>
      <c r="K281" s="170"/>
      <c r="L281" s="169">
        <f>[2]!Table3[[#This Row],[Incentive Disbursements]]/'[2]1.) CLM Reference'!$B$5</f>
        <v>0</v>
      </c>
      <c r="M281" s="168"/>
      <c r="N281" s="192">
        <f>[2]!Table3[[#This Row],[CLM $ Collected ]]/'[2]1.) CLM Reference'!$B$4</f>
        <v>6.7657541326848818E-5</v>
      </c>
      <c r="O281" s="170"/>
      <c r="P281" s="172">
        <f>[2]!Table3[[#This Row],[Incentive Disbursements]]/'[2]1.) CLM Reference'!$B$5</f>
        <v>0</v>
      </c>
    </row>
    <row r="282" spans="1:16" ht="15.75" thickBot="1" x14ac:dyDescent="0.3">
      <c r="A282" s="163"/>
      <c r="B282" s="16"/>
      <c r="C282" s="164"/>
      <c r="D282" s="165">
        <f>Table325[[#This Row],[Residential CLM $ Collected]]+Table325[[#This Row],[C&amp;I CLM $ Collected]]</f>
        <v>0</v>
      </c>
      <c r="E282" s="166">
        <f>[2]!Table3[[#This Row],[CLM $ Collected ]]/'[2]1.) CLM Reference'!$B$4</f>
        <v>2.4284712132280179E-7</v>
      </c>
      <c r="F282" s="167">
        <f>Table325[[#This Row],[Residential Incentive Disbursements]]+Table325[[#This Row],[C&amp;I Incentive Disbursements]]</f>
        <v>0</v>
      </c>
      <c r="G282" s="166">
        <f>[2]!Table3[[#This Row],[Incentive Disbursements]]/'[2]1.) CLM Reference'!$B$5</f>
        <v>0</v>
      </c>
      <c r="H282" s="166" t="str">
        <f t="shared" si="4"/>
        <v>N/A</v>
      </c>
      <c r="I282" s="168"/>
      <c r="J282" s="169">
        <f>[2]!Table3[[#This Row],[CLM $ Collected ]]/'[2]1.) CLM Reference'!$B$4</f>
        <v>2.4284712132280179E-7</v>
      </c>
      <c r="K282" s="170"/>
      <c r="L282" s="169">
        <f>[2]!Table3[[#This Row],[Incentive Disbursements]]/'[2]1.) CLM Reference'!$B$5</f>
        <v>0</v>
      </c>
      <c r="M282" s="168"/>
      <c r="N282" s="192">
        <f>[2]!Table3[[#This Row],[CLM $ Collected ]]/'[2]1.) CLM Reference'!$B$4</f>
        <v>2.4284712132280179E-7</v>
      </c>
      <c r="O282" s="170"/>
      <c r="P282" s="172">
        <f>[2]!Table3[[#This Row],[Incentive Disbursements]]/'[2]1.) CLM Reference'!$B$5</f>
        <v>0</v>
      </c>
    </row>
    <row r="283" spans="1:16" ht="15.75" thickBot="1" x14ac:dyDescent="0.3">
      <c r="A283" s="163"/>
      <c r="B283" s="16"/>
      <c r="C283" s="164"/>
      <c r="D283" s="165">
        <f>Table325[[#This Row],[Residential CLM $ Collected]]+Table325[[#This Row],[C&amp;I CLM $ Collected]]</f>
        <v>0</v>
      </c>
      <c r="E283" s="166">
        <f>[2]!Table3[[#This Row],[CLM $ Collected ]]/'[2]1.) CLM Reference'!$B$4</f>
        <v>1.2655541138990625E-6</v>
      </c>
      <c r="F283" s="167">
        <f>Table325[[#This Row],[Residential Incentive Disbursements]]+Table325[[#This Row],[C&amp;I Incentive Disbursements]]</f>
        <v>0</v>
      </c>
      <c r="G283" s="166">
        <f>[2]!Table3[[#This Row],[Incentive Disbursements]]/'[2]1.) CLM Reference'!$B$5</f>
        <v>0</v>
      </c>
      <c r="H283" s="166" t="str">
        <f t="shared" si="4"/>
        <v>N/A</v>
      </c>
      <c r="I283" s="168"/>
      <c r="J283" s="169">
        <f>[2]!Table3[[#This Row],[CLM $ Collected ]]/'[2]1.) CLM Reference'!$B$4</f>
        <v>1.2655541138990625E-6</v>
      </c>
      <c r="K283" s="170"/>
      <c r="L283" s="169">
        <f>[2]!Table3[[#This Row],[Incentive Disbursements]]/'[2]1.) CLM Reference'!$B$5</f>
        <v>0</v>
      </c>
      <c r="M283" s="168"/>
      <c r="N283" s="192">
        <f>[2]!Table3[[#This Row],[CLM $ Collected ]]/'[2]1.) CLM Reference'!$B$4</f>
        <v>1.2655541138990625E-6</v>
      </c>
      <c r="O283" s="170"/>
      <c r="P283" s="172">
        <f>[2]!Table3[[#This Row],[Incentive Disbursements]]/'[2]1.) CLM Reference'!$B$5</f>
        <v>0</v>
      </c>
    </row>
    <row r="284" spans="1:16" ht="15.75" thickBot="1" x14ac:dyDescent="0.3">
      <c r="A284" s="163"/>
      <c r="B284" s="16"/>
      <c r="C284" s="164"/>
      <c r="D284" s="165">
        <f>Table325[[#This Row],[Residential CLM $ Collected]]+Table325[[#This Row],[C&amp;I CLM $ Collected]]</f>
        <v>0</v>
      </c>
      <c r="E284" s="166">
        <f>[2]!Table3[[#This Row],[CLM $ Collected ]]/'[2]1.) CLM Reference'!$B$4</f>
        <v>0</v>
      </c>
      <c r="F284" s="167">
        <f>Table325[[#This Row],[Residential Incentive Disbursements]]+Table325[[#This Row],[C&amp;I Incentive Disbursements]]</f>
        <v>0</v>
      </c>
      <c r="G284" s="166">
        <f>[2]!Table3[[#This Row],[Incentive Disbursements]]/'[2]1.) CLM Reference'!$B$5</f>
        <v>9.1566341381053916E-4</v>
      </c>
      <c r="H284" s="166" t="str">
        <f t="shared" si="4"/>
        <v>N/A</v>
      </c>
      <c r="I284" s="168"/>
      <c r="J284" s="169">
        <f>[2]!Table3[[#This Row],[CLM $ Collected ]]/'[2]1.) CLM Reference'!$B$4</f>
        <v>0</v>
      </c>
      <c r="K284" s="170"/>
      <c r="L284" s="169">
        <f>[2]!Table3[[#This Row],[Incentive Disbursements]]/'[2]1.) CLM Reference'!$B$5</f>
        <v>9.1566341381053916E-4</v>
      </c>
      <c r="M284" s="168"/>
      <c r="N284" s="192">
        <f>[2]!Table3[[#This Row],[CLM $ Collected ]]/'[2]1.) CLM Reference'!$B$4</f>
        <v>0</v>
      </c>
      <c r="O284" s="170"/>
      <c r="P284" s="172">
        <f>[2]!Table3[[#This Row],[Incentive Disbursements]]/'[2]1.) CLM Reference'!$B$5</f>
        <v>9.1566341381053916E-4</v>
      </c>
    </row>
    <row r="285" spans="1:16" ht="15.75" thickBot="1" x14ac:dyDescent="0.3">
      <c r="A285" s="163"/>
      <c r="B285" s="16"/>
      <c r="C285" s="164"/>
      <c r="D285" s="165">
        <f>Table325[[#This Row],[Residential CLM $ Collected]]+Table325[[#This Row],[C&amp;I CLM $ Collected]]</f>
        <v>0</v>
      </c>
      <c r="E285" s="166">
        <f>[2]!Table3[[#This Row],[CLM $ Collected ]]/'[2]1.) CLM Reference'!$B$4</f>
        <v>3.5109376041224136E-3</v>
      </c>
      <c r="F285" s="167">
        <f>Table325[[#This Row],[Residential Incentive Disbursements]]+Table325[[#This Row],[C&amp;I Incentive Disbursements]]</f>
        <v>0</v>
      </c>
      <c r="G285" s="166">
        <f>[2]!Table3[[#This Row],[Incentive Disbursements]]/'[2]1.) CLM Reference'!$B$5</f>
        <v>0</v>
      </c>
      <c r="H285" s="166" t="str">
        <f t="shared" si="4"/>
        <v>NO</v>
      </c>
      <c r="I285" s="168"/>
      <c r="J285" s="169">
        <f>[2]!Table3[[#This Row],[CLM $ Collected ]]/'[2]1.) CLM Reference'!$B$4</f>
        <v>3.5109376041224136E-3</v>
      </c>
      <c r="K285" s="170"/>
      <c r="L285" s="169">
        <f>[2]!Table3[[#This Row],[Incentive Disbursements]]/'[2]1.) CLM Reference'!$B$5</f>
        <v>0</v>
      </c>
      <c r="M285" s="168"/>
      <c r="N285" s="192">
        <f>[2]!Table3[[#This Row],[CLM $ Collected ]]/'[2]1.) CLM Reference'!$B$4</f>
        <v>3.5109376041224136E-3</v>
      </c>
      <c r="O285" s="170"/>
      <c r="P285" s="172">
        <f>[2]!Table3[[#This Row],[Incentive Disbursements]]/'[2]1.) CLM Reference'!$B$5</f>
        <v>0</v>
      </c>
    </row>
    <row r="286" spans="1:16" ht="15.75" thickBot="1" x14ac:dyDescent="0.3">
      <c r="A286" s="163"/>
      <c r="B286" s="16"/>
      <c r="C286" s="164"/>
      <c r="D286" s="165">
        <f>Table325[[#This Row],[Residential CLM $ Collected]]+Table325[[#This Row],[C&amp;I CLM $ Collected]]</f>
        <v>0</v>
      </c>
      <c r="E286" s="166">
        <f>[2]!Table3[[#This Row],[CLM $ Collected ]]/'[2]1.) CLM Reference'!$B$4</f>
        <v>2.4627691166270667E-5</v>
      </c>
      <c r="F286" s="167">
        <f>Table325[[#This Row],[Residential Incentive Disbursements]]+Table325[[#This Row],[C&amp;I Incentive Disbursements]]</f>
        <v>0</v>
      </c>
      <c r="G286" s="166">
        <f>[2]!Table3[[#This Row],[Incentive Disbursements]]/'[2]1.) CLM Reference'!$B$5</f>
        <v>0</v>
      </c>
      <c r="H286" s="166" t="str">
        <f t="shared" si="4"/>
        <v>NO</v>
      </c>
      <c r="I286" s="168"/>
      <c r="J286" s="169">
        <f>[2]!Table3[[#This Row],[CLM $ Collected ]]/'[2]1.) CLM Reference'!$B$4</f>
        <v>2.4627691166270667E-5</v>
      </c>
      <c r="K286" s="170"/>
      <c r="L286" s="169">
        <f>[2]!Table3[[#This Row],[Incentive Disbursements]]/'[2]1.) CLM Reference'!$B$5</f>
        <v>0</v>
      </c>
      <c r="M286" s="168"/>
      <c r="N286" s="192">
        <f>[2]!Table3[[#This Row],[CLM $ Collected ]]/'[2]1.) CLM Reference'!$B$4</f>
        <v>2.4627691166270667E-5</v>
      </c>
      <c r="O286" s="170"/>
      <c r="P286" s="172">
        <f>[2]!Table3[[#This Row],[Incentive Disbursements]]/'[2]1.) CLM Reference'!$B$5</f>
        <v>0</v>
      </c>
    </row>
    <row r="287" spans="1:16" ht="15.75" thickBot="1" x14ac:dyDescent="0.3">
      <c r="A287" s="163"/>
      <c r="B287" s="16"/>
      <c r="C287" s="164"/>
      <c r="D287" s="165">
        <f>Table325[[#This Row],[Residential CLM $ Collected]]+Table325[[#This Row],[C&amp;I CLM $ Collected]]</f>
        <v>0</v>
      </c>
      <c r="E287" s="166">
        <f>[2]!Table3[[#This Row],[CLM $ Collected ]]/'[2]1.) CLM Reference'!$B$4</f>
        <v>3.3235039176250316E-7</v>
      </c>
      <c r="F287" s="167">
        <f>Table325[[#This Row],[Residential Incentive Disbursements]]+Table325[[#This Row],[C&amp;I Incentive Disbursements]]</f>
        <v>0</v>
      </c>
      <c r="G287" s="166">
        <f>[2]!Table3[[#This Row],[Incentive Disbursements]]/'[2]1.) CLM Reference'!$B$5</f>
        <v>0</v>
      </c>
      <c r="H287" s="166" t="str">
        <f t="shared" si="4"/>
        <v>N/A</v>
      </c>
      <c r="I287" s="168"/>
      <c r="J287" s="169">
        <f>[2]!Table3[[#This Row],[CLM $ Collected ]]/'[2]1.) CLM Reference'!$B$4</f>
        <v>3.3235039176250316E-7</v>
      </c>
      <c r="K287" s="170"/>
      <c r="L287" s="169">
        <f>[2]!Table3[[#This Row],[Incentive Disbursements]]/'[2]1.) CLM Reference'!$B$5</f>
        <v>0</v>
      </c>
      <c r="M287" s="168"/>
      <c r="N287" s="192">
        <f>[2]!Table3[[#This Row],[CLM $ Collected ]]/'[2]1.) CLM Reference'!$B$4</f>
        <v>3.3235039176250316E-7</v>
      </c>
      <c r="O287" s="170"/>
      <c r="P287" s="172">
        <f>[2]!Table3[[#This Row],[Incentive Disbursements]]/'[2]1.) CLM Reference'!$B$5</f>
        <v>0</v>
      </c>
    </row>
    <row r="288" spans="1:16" ht="15.75" thickBot="1" x14ac:dyDescent="0.3">
      <c r="A288" s="163"/>
      <c r="B288" s="16"/>
      <c r="C288" s="164"/>
      <c r="D288" s="165">
        <f>Table325[[#This Row],[Residential CLM $ Collected]]+Table325[[#This Row],[C&amp;I CLM $ Collected]]</f>
        <v>0</v>
      </c>
      <c r="E288" s="166">
        <f>[2]!Table3[[#This Row],[CLM $ Collected ]]/'[2]1.) CLM Reference'!$B$4</f>
        <v>6.0021829219632214E-6</v>
      </c>
      <c r="F288" s="167">
        <f>Table325[[#This Row],[Residential Incentive Disbursements]]+Table325[[#This Row],[C&amp;I Incentive Disbursements]]</f>
        <v>0</v>
      </c>
      <c r="G288" s="166">
        <f>[2]!Table3[[#This Row],[Incentive Disbursements]]/'[2]1.) CLM Reference'!$B$5</f>
        <v>0</v>
      </c>
      <c r="H288" s="166" t="str">
        <f t="shared" si="4"/>
        <v>NO</v>
      </c>
      <c r="I288" s="168"/>
      <c r="J288" s="169">
        <f>[2]!Table3[[#This Row],[CLM $ Collected ]]/'[2]1.) CLM Reference'!$B$4</f>
        <v>6.0021829219632214E-6</v>
      </c>
      <c r="K288" s="170"/>
      <c r="L288" s="169">
        <f>[2]!Table3[[#This Row],[Incentive Disbursements]]/'[2]1.) CLM Reference'!$B$5</f>
        <v>0</v>
      </c>
      <c r="M288" s="168"/>
      <c r="N288" s="192">
        <f>[2]!Table3[[#This Row],[CLM $ Collected ]]/'[2]1.) CLM Reference'!$B$4</f>
        <v>6.0021829219632214E-6</v>
      </c>
      <c r="O288" s="170"/>
      <c r="P288" s="172">
        <f>[2]!Table3[[#This Row],[Incentive Disbursements]]/'[2]1.) CLM Reference'!$B$5</f>
        <v>0</v>
      </c>
    </row>
    <row r="289" spans="1:16" ht="15.75" thickBot="1" x14ac:dyDescent="0.3">
      <c r="A289" s="163"/>
      <c r="B289" s="16"/>
      <c r="C289" s="164"/>
      <c r="D289" s="165">
        <f>Table325[[#This Row],[Residential CLM $ Collected]]+Table325[[#This Row],[C&amp;I CLM $ Collected]]</f>
        <v>0</v>
      </c>
      <c r="E289" s="166">
        <f>[2]!Table3[[#This Row],[CLM $ Collected ]]/'[2]1.) CLM Reference'!$B$4</f>
        <v>4.2790905809328896E-3</v>
      </c>
      <c r="F289" s="167">
        <f>Table325[[#This Row],[Residential Incentive Disbursements]]+Table325[[#This Row],[C&amp;I Incentive Disbursements]]</f>
        <v>0</v>
      </c>
      <c r="G289" s="166">
        <f>[2]!Table3[[#This Row],[Incentive Disbursements]]/'[2]1.) CLM Reference'!$B$5</f>
        <v>1.4202789766059216E-3</v>
      </c>
      <c r="H289" s="166" t="str">
        <f t="shared" si="4"/>
        <v>NO</v>
      </c>
      <c r="I289" s="168"/>
      <c r="J289" s="169">
        <f>[2]!Table3[[#This Row],[CLM $ Collected ]]/'[2]1.) CLM Reference'!$B$4</f>
        <v>4.2790905809328896E-3</v>
      </c>
      <c r="K289" s="170"/>
      <c r="L289" s="169">
        <f>[2]!Table3[[#This Row],[Incentive Disbursements]]/'[2]1.) CLM Reference'!$B$5</f>
        <v>1.4202789766059216E-3</v>
      </c>
      <c r="M289" s="168"/>
      <c r="N289" s="192">
        <f>[2]!Table3[[#This Row],[CLM $ Collected ]]/'[2]1.) CLM Reference'!$B$4</f>
        <v>4.2790905809328896E-3</v>
      </c>
      <c r="O289" s="170"/>
      <c r="P289" s="172">
        <f>[2]!Table3[[#This Row],[Incentive Disbursements]]/'[2]1.) CLM Reference'!$B$5</f>
        <v>1.4202789766059216E-3</v>
      </c>
    </row>
    <row r="290" spans="1:16" ht="15.75" thickBot="1" x14ac:dyDescent="0.3">
      <c r="A290" s="163"/>
      <c r="B290" s="16"/>
      <c r="C290" s="164"/>
      <c r="D290" s="165">
        <f>Table325[[#This Row],[Residential CLM $ Collected]]+Table325[[#This Row],[C&amp;I CLM $ Collected]]</f>
        <v>0</v>
      </c>
      <c r="E290" s="166">
        <f>[2]!Table3[[#This Row],[CLM $ Collected ]]/'[2]1.) CLM Reference'!$B$4</f>
        <v>1.0776010259648426E-5</v>
      </c>
      <c r="F290" s="167">
        <f>Table325[[#This Row],[Residential Incentive Disbursements]]+Table325[[#This Row],[C&amp;I Incentive Disbursements]]</f>
        <v>0</v>
      </c>
      <c r="G290" s="166">
        <f>[2]!Table3[[#This Row],[Incentive Disbursements]]/'[2]1.) CLM Reference'!$B$5</f>
        <v>0</v>
      </c>
      <c r="H290" s="166" t="str">
        <f t="shared" si="4"/>
        <v>NO</v>
      </c>
      <c r="I290" s="168"/>
      <c r="J290" s="169">
        <f>[2]!Table3[[#This Row],[CLM $ Collected ]]/'[2]1.) CLM Reference'!$B$4</f>
        <v>1.0776010259648426E-5</v>
      </c>
      <c r="K290" s="170"/>
      <c r="L290" s="169">
        <f>[2]!Table3[[#This Row],[Incentive Disbursements]]/'[2]1.) CLM Reference'!$B$5</f>
        <v>0</v>
      </c>
      <c r="M290" s="168"/>
      <c r="N290" s="192">
        <f>[2]!Table3[[#This Row],[CLM $ Collected ]]/'[2]1.) CLM Reference'!$B$4</f>
        <v>1.0776010259648426E-5</v>
      </c>
      <c r="O290" s="170"/>
      <c r="P290" s="172">
        <f>[2]!Table3[[#This Row],[Incentive Disbursements]]/'[2]1.) CLM Reference'!$B$5</f>
        <v>0</v>
      </c>
    </row>
    <row r="291" spans="1:16" ht="15.75" thickBot="1" x14ac:dyDescent="0.3">
      <c r="A291" s="163"/>
      <c r="B291" s="16"/>
      <c r="C291" s="164"/>
      <c r="D291" s="165">
        <f>Table325[[#This Row],[Residential CLM $ Collected]]+Table325[[#This Row],[C&amp;I CLM $ Collected]]</f>
        <v>0</v>
      </c>
      <c r="E291" s="166">
        <f>[2]!Table3[[#This Row],[CLM $ Collected ]]/'[2]1.) CLM Reference'!$B$4</f>
        <v>4.629439988973809E-3</v>
      </c>
      <c r="F291" s="167">
        <f>Table325[[#This Row],[Residential Incentive Disbursements]]+Table325[[#This Row],[C&amp;I Incentive Disbursements]]</f>
        <v>0</v>
      </c>
      <c r="G291" s="166">
        <f>[2]!Table3[[#This Row],[Incentive Disbursements]]/'[2]1.) CLM Reference'!$B$5</f>
        <v>4.1506773366256997E-3</v>
      </c>
      <c r="H291" s="166" t="str">
        <f t="shared" si="4"/>
        <v>NO</v>
      </c>
      <c r="I291" s="168"/>
      <c r="J291" s="169">
        <f>[2]!Table3[[#This Row],[CLM $ Collected ]]/'[2]1.) CLM Reference'!$B$4</f>
        <v>4.629439988973809E-3</v>
      </c>
      <c r="K291" s="170"/>
      <c r="L291" s="169">
        <f>[2]!Table3[[#This Row],[Incentive Disbursements]]/'[2]1.) CLM Reference'!$B$5</f>
        <v>4.1506773366256997E-3</v>
      </c>
      <c r="M291" s="168"/>
      <c r="N291" s="192">
        <f>[2]!Table3[[#This Row],[CLM $ Collected ]]/'[2]1.) CLM Reference'!$B$4</f>
        <v>4.629439988973809E-3</v>
      </c>
      <c r="O291" s="170"/>
      <c r="P291" s="172">
        <f>[2]!Table3[[#This Row],[Incentive Disbursements]]/'[2]1.) CLM Reference'!$B$5</f>
        <v>4.1506773366256997E-3</v>
      </c>
    </row>
    <row r="292" spans="1:16" ht="15.75" thickBot="1" x14ac:dyDescent="0.3">
      <c r="A292" s="163"/>
      <c r="B292" s="16"/>
      <c r="C292" s="164"/>
      <c r="D292" s="165">
        <f>Table325[[#This Row],[Residential CLM $ Collected]]+Table325[[#This Row],[C&amp;I CLM $ Collected]]</f>
        <v>0</v>
      </c>
      <c r="E292" s="166">
        <f>[2]!Table3[[#This Row],[CLM $ Collected ]]/'[2]1.) CLM Reference'!$B$4</f>
        <v>1.8206836645701457E-5</v>
      </c>
      <c r="F292" s="167">
        <f>Table325[[#This Row],[Residential Incentive Disbursements]]+Table325[[#This Row],[C&amp;I Incentive Disbursements]]</f>
        <v>0</v>
      </c>
      <c r="G292" s="166">
        <f>[2]!Table3[[#This Row],[Incentive Disbursements]]/'[2]1.) CLM Reference'!$B$5</f>
        <v>0</v>
      </c>
      <c r="H292" s="166" t="str">
        <f t="shared" si="4"/>
        <v>NO</v>
      </c>
      <c r="I292" s="168"/>
      <c r="J292" s="169">
        <f>[2]!Table3[[#This Row],[CLM $ Collected ]]/'[2]1.) CLM Reference'!$B$4</f>
        <v>1.8206836645701457E-5</v>
      </c>
      <c r="K292" s="170"/>
      <c r="L292" s="169">
        <f>[2]!Table3[[#This Row],[Incentive Disbursements]]/'[2]1.) CLM Reference'!$B$5</f>
        <v>0</v>
      </c>
      <c r="M292" s="168"/>
      <c r="N292" s="192">
        <f>[2]!Table3[[#This Row],[CLM $ Collected ]]/'[2]1.) CLM Reference'!$B$4</f>
        <v>1.8206836645701457E-5</v>
      </c>
      <c r="O292" s="170"/>
      <c r="P292" s="172">
        <f>[2]!Table3[[#This Row],[Incentive Disbursements]]/'[2]1.) CLM Reference'!$B$5</f>
        <v>0</v>
      </c>
    </row>
    <row r="293" spans="1:16" ht="15.75" thickBot="1" x14ac:dyDescent="0.3">
      <c r="A293" s="163"/>
      <c r="B293" s="16"/>
      <c r="C293" s="164"/>
      <c r="D293" s="165">
        <f>Table325[[#This Row],[Residential CLM $ Collected]]+Table325[[#This Row],[C&amp;I CLM $ Collected]]</f>
        <v>0</v>
      </c>
      <c r="E293" s="166">
        <f>[2]!Table3[[#This Row],[CLM $ Collected ]]/'[2]1.) CLM Reference'!$B$4</f>
        <v>3.8008409478883365E-6</v>
      </c>
      <c r="F293" s="167">
        <f>Table325[[#This Row],[Residential Incentive Disbursements]]+Table325[[#This Row],[C&amp;I Incentive Disbursements]]</f>
        <v>0</v>
      </c>
      <c r="G293" s="166">
        <f>[2]!Table3[[#This Row],[Incentive Disbursements]]/'[2]1.) CLM Reference'!$B$5</f>
        <v>5.8381685752733748E-5</v>
      </c>
      <c r="H293" s="166" t="str">
        <f t="shared" si="4"/>
        <v>N/A</v>
      </c>
      <c r="I293" s="168"/>
      <c r="J293" s="169">
        <f>[2]!Table3[[#This Row],[CLM $ Collected ]]/'[2]1.) CLM Reference'!$B$4</f>
        <v>3.8008409478883365E-6</v>
      </c>
      <c r="K293" s="170"/>
      <c r="L293" s="169">
        <f>[2]!Table3[[#This Row],[Incentive Disbursements]]/'[2]1.) CLM Reference'!$B$5</f>
        <v>5.8381685752733748E-5</v>
      </c>
      <c r="M293" s="168"/>
      <c r="N293" s="192">
        <f>[2]!Table3[[#This Row],[CLM $ Collected ]]/'[2]1.) CLM Reference'!$B$4</f>
        <v>3.8008409478883365E-6</v>
      </c>
      <c r="O293" s="170"/>
      <c r="P293" s="172">
        <f>[2]!Table3[[#This Row],[Incentive Disbursements]]/'[2]1.) CLM Reference'!$B$5</f>
        <v>5.8381685752733748E-5</v>
      </c>
    </row>
    <row r="294" spans="1:16" ht="15.75" thickBot="1" x14ac:dyDescent="0.3">
      <c r="A294" s="163"/>
      <c r="B294" s="16"/>
      <c r="C294" s="164"/>
      <c r="D294" s="165">
        <f>Table325[[#This Row],[Residential CLM $ Collected]]+Table325[[#This Row],[C&amp;I CLM $ Collected]]</f>
        <v>0</v>
      </c>
      <c r="E294" s="166">
        <f>[2]!Table3[[#This Row],[CLM $ Collected ]]/'[2]1.) CLM Reference'!$B$4</f>
        <v>3.2360374874678124E-3</v>
      </c>
      <c r="F294" s="167">
        <f>Table325[[#This Row],[Residential Incentive Disbursements]]+Table325[[#This Row],[C&amp;I Incentive Disbursements]]</f>
        <v>0</v>
      </c>
      <c r="G294" s="166">
        <f>[2]!Table3[[#This Row],[Incentive Disbursements]]/'[2]1.) CLM Reference'!$B$5</f>
        <v>2.1315948838215855E-3</v>
      </c>
      <c r="H294" s="166" t="str">
        <f t="shared" si="4"/>
        <v>NO</v>
      </c>
      <c r="I294" s="168"/>
      <c r="J294" s="169">
        <f>[2]!Table3[[#This Row],[CLM $ Collected ]]/'[2]1.) CLM Reference'!$B$4</f>
        <v>3.2360374874678124E-3</v>
      </c>
      <c r="K294" s="170"/>
      <c r="L294" s="169">
        <f>[2]!Table3[[#This Row],[Incentive Disbursements]]/'[2]1.) CLM Reference'!$B$5</f>
        <v>2.1315948838215855E-3</v>
      </c>
      <c r="M294" s="168"/>
      <c r="N294" s="192">
        <f>[2]!Table3[[#This Row],[CLM $ Collected ]]/'[2]1.) CLM Reference'!$B$4</f>
        <v>3.2360374874678124E-3</v>
      </c>
      <c r="O294" s="170"/>
      <c r="P294" s="172">
        <f>[2]!Table3[[#This Row],[Incentive Disbursements]]/'[2]1.) CLM Reference'!$B$5</f>
        <v>2.1315948838215855E-3</v>
      </c>
    </row>
    <row r="295" spans="1:16" ht="15.75" thickBot="1" x14ac:dyDescent="0.3">
      <c r="A295" s="163"/>
      <c r="B295" s="16"/>
      <c r="C295" s="164"/>
      <c r="D295" s="165">
        <f>Table325[[#This Row],[Residential CLM $ Collected]]+Table325[[#This Row],[C&amp;I CLM $ Collected]]</f>
        <v>0</v>
      </c>
      <c r="E295" s="166">
        <f>[2]!Table3[[#This Row],[CLM $ Collected ]]/'[2]1.) CLM Reference'!$B$4</f>
        <v>2.1367639521112388E-5</v>
      </c>
      <c r="F295" s="167">
        <f>Table325[[#This Row],[Residential Incentive Disbursements]]+Table325[[#This Row],[C&amp;I Incentive Disbursements]]</f>
        <v>0</v>
      </c>
      <c r="G295" s="166">
        <f>[2]!Table3[[#This Row],[Incentive Disbursements]]/'[2]1.) CLM Reference'!$B$5</f>
        <v>0</v>
      </c>
      <c r="H295" s="166" t="str">
        <f t="shared" si="4"/>
        <v>NO</v>
      </c>
      <c r="I295" s="168"/>
      <c r="J295" s="169">
        <f>[2]!Table3[[#This Row],[CLM $ Collected ]]/'[2]1.) CLM Reference'!$B$4</f>
        <v>2.1367639521112388E-5</v>
      </c>
      <c r="K295" s="170"/>
      <c r="L295" s="169">
        <f>[2]!Table3[[#This Row],[Incentive Disbursements]]/'[2]1.) CLM Reference'!$B$5</f>
        <v>0</v>
      </c>
      <c r="M295" s="168"/>
      <c r="N295" s="192">
        <f>[2]!Table3[[#This Row],[CLM $ Collected ]]/'[2]1.) CLM Reference'!$B$4</f>
        <v>2.1367639521112388E-5</v>
      </c>
      <c r="O295" s="170"/>
      <c r="P295" s="172">
        <f>[2]!Table3[[#This Row],[Incentive Disbursements]]/'[2]1.) CLM Reference'!$B$5</f>
        <v>0</v>
      </c>
    </row>
    <row r="296" spans="1:16" ht="15.75" thickBot="1" x14ac:dyDescent="0.3">
      <c r="A296" s="163"/>
      <c r="B296" s="16"/>
      <c r="C296" s="164"/>
      <c r="D296" s="165">
        <f>Table325[[#This Row],[Residential CLM $ Collected]]+Table325[[#This Row],[C&amp;I CLM $ Collected]]</f>
        <v>0</v>
      </c>
      <c r="E296" s="166">
        <f>[2]!Table3[[#This Row],[CLM $ Collected ]]/'[2]1.) CLM Reference'!$B$4</f>
        <v>2.7388417927896942E-3</v>
      </c>
      <c r="F296" s="167">
        <f>Table325[[#This Row],[Residential Incentive Disbursements]]+Table325[[#This Row],[C&amp;I Incentive Disbursements]]</f>
        <v>0</v>
      </c>
      <c r="G296" s="166">
        <f>[2]!Table3[[#This Row],[Incentive Disbursements]]/'[2]1.) CLM Reference'!$B$5</f>
        <v>9.6782701285393524E-4</v>
      </c>
      <c r="H296" s="166" t="str">
        <f t="shared" si="4"/>
        <v>NO</v>
      </c>
      <c r="I296" s="168"/>
      <c r="J296" s="169">
        <f>[2]!Table3[[#This Row],[CLM $ Collected ]]/'[2]1.) CLM Reference'!$B$4</f>
        <v>2.7388417927896942E-3</v>
      </c>
      <c r="K296" s="170"/>
      <c r="L296" s="169">
        <f>[2]!Table3[[#This Row],[Incentive Disbursements]]/'[2]1.) CLM Reference'!$B$5</f>
        <v>9.6782701285393524E-4</v>
      </c>
      <c r="M296" s="168"/>
      <c r="N296" s="192">
        <f>[2]!Table3[[#This Row],[CLM $ Collected ]]/'[2]1.) CLM Reference'!$B$4</f>
        <v>2.7388417927896942E-3</v>
      </c>
      <c r="O296" s="170"/>
      <c r="P296" s="172">
        <f>[2]!Table3[[#This Row],[Incentive Disbursements]]/'[2]1.) CLM Reference'!$B$5</f>
        <v>9.6782701285393524E-4</v>
      </c>
    </row>
    <row r="297" spans="1:16" ht="15.75" thickBot="1" x14ac:dyDescent="0.3">
      <c r="A297" s="163"/>
      <c r="B297" s="16"/>
      <c r="C297" s="164"/>
      <c r="D297" s="165">
        <f>Table325[[#This Row],[Residential CLM $ Collected]]+Table325[[#This Row],[C&amp;I CLM $ Collected]]</f>
        <v>0</v>
      </c>
      <c r="E297" s="166">
        <f>[2]!Table3[[#This Row],[CLM $ Collected ]]/'[2]1.) CLM Reference'!$B$4</f>
        <v>1.067159321382255E-5</v>
      </c>
      <c r="F297" s="167">
        <f>Table325[[#This Row],[Residential Incentive Disbursements]]+Table325[[#This Row],[C&amp;I Incentive Disbursements]]</f>
        <v>0</v>
      </c>
      <c r="G297" s="166">
        <f>[2]!Table3[[#This Row],[Incentive Disbursements]]/'[2]1.) CLM Reference'!$B$5</f>
        <v>0</v>
      </c>
      <c r="H297" s="166" t="str">
        <f t="shared" si="4"/>
        <v>NO</v>
      </c>
      <c r="I297" s="168"/>
      <c r="J297" s="169">
        <f>[2]!Table3[[#This Row],[CLM $ Collected ]]/'[2]1.) CLM Reference'!$B$4</f>
        <v>1.067159321382255E-5</v>
      </c>
      <c r="K297" s="170"/>
      <c r="L297" s="169">
        <f>[2]!Table3[[#This Row],[Incentive Disbursements]]/'[2]1.) CLM Reference'!$B$5</f>
        <v>0</v>
      </c>
      <c r="M297" s="168"/>
      <c r="N297" s="192">
        <f>[2]!Table3[[#This Row],[CLM $ Collected ]]/'[2]1.) CLM Reference'!$B$4</f>
        <v>1.067159321382255E-5</v>
      </c>
      <c r="O297" s="170"/>
      <c r="P297" s="172">
        <f>[2]!Table3[[#This Row],[Incentive Disbursements]]/'[2]1.) CLM Reference'!$B$5</f>
        <v>0</v>
      </c>
    </row>
    <row r="298" spans="1:16" ht="15.75" thickBot="1" x14ac:dyDescent="0.3">
      <c r="A298" s="163"/>
      <c r="B298" s="16"/>
      <c r="C298" s="164"/>
      <c r="D298" s="165">
        <f>Table325[[#This Row],[Residential CLM $ Collected]]+Table325[[#This Row],[C&amp;I CLM $ Collected]]</f>
        <v>0</v>
      </c>
      <c r="E298" s="166">
        <f>[2]!Table3[[#This Row],[CLM $ Collected ]]/'[2]1.) CLM Reference'!$B$4</f>
        <v>3.3513820249004734E-5</v>
      </c>
      <c r="F298" s="167">
        <f>Table325[[#This Row],[Residential Incentive Disbursements]]+Table325[[#This Row],[C&amp;I Incentive Disbursements]]</f>
        <v>0</v>
      </c>
      <c r="G298" s="166">
        <f>[2]!Table3[[#This Row],[Incentive Disbursements]]/'[2]1.) CLM Reference'!$B$5</f>
        <v>0</v>
      </c>
      <c r="H298" s="166" t="str">
        <f t="shared" si="4"/>
        <v>NO</v>
      </c>
      <c r="I298" s="168"/>
      <c r="J298" s="169">
        <f>[2]!Table3[[#This Row],[CLM $ Collected ]]/'[2]1.) CLM Reference'!$B$4</f>
        <v>3.3513820249004734E-5</v>
      </c>
      <c r="K298" s="170"/>
      <c r="L298" s="169">
        <f>[2]!Table3[[#This Row],[Incentive Disbursements]]/'[2]1.) CLM Reference'!$B$5</f>
        <v>0</v>
      </c>
      <c r="M298" s="168"/>
      <c r="N298" s="192">
        <f>[2]!Table3[[#This Row],[CLM $ Collected ]]/'[2]1.) CLM Reference'!$B$4</f>
        <v>3.3513820249004734E-5</v>
      </c>
      <c r="O298" s="170"/>
      <c r="P298" s="172">
        <f>[2]!Table3[[#This Row],[Incentive Disbursements]]/'[2]1.) CLM Reference'!$B$5</f>
        <v>0</v>
      </c>
    </row>
    <row r="299" spans="1:16" ht="15.75" thickBot="1" x14ac:dyDescent="0.3">
      <c r="A299" s="163"/>
      <c r="B299" s="16"/>
      <c r="C299" s="164"/>
      <c r="D299" s="165">
        <f>Table325[[#This Row],[Residential CLM $ Collected]]+Table325[[#This Row],[C&amp;I CLM $ Collected]]</f>
        <v>0</v>
      </c>
      <c r="E299" s="166">
        <f>[2]!Table3[[#This Row],[CLM $ Collected ]]/'[2]1.) CLM Reference'!$B$4</f>
        <v>3.0816431775990403E-3</v>
      </c>
      <c r="F299" s="167">
        <f>Table325[[#This Row],[Residential Incentive Disbursements]]+Table325[[#This Row],[C&amp;I Incentive Disbursements]]</f>
        <v>0</v>
      </c>
      <c r="G299" s="166">
        <f>[2]!Table3[[#This Row],[Incentive Disbursements]]/'[2]1.) CLM Reference'!$B$5</f>
        <v>1.0043111768265852E-3</v>
      </c>
      <c r="H299" s="166" t="str">
        <f t="shared" si="4"/>
        <v>NO</v>
      </c>
      <c r="I299" s="168"/>
      <c r="J299" s="169">
        <f>[2]!Table3[[#This Row],[CLM $ Collected ]]/'[2]1.) CLM Reference'!$B$4</f>
        <v>3.0816431775990403E-3</v>
      </c>
      <c r="K299" s="170"/>
      <c r="L299" s="169">
        <f>[2]!Table3[[#This Row],[Incentive Disbursements]]/'[2]1.) CLM Reference'!$B$5</f>
        <v>1.0043111768265852E-3</v>
      </c>
      <c r="M299" s="168"/>
      <c r="N299" s="192">
        <f>[2]!Table3[[#This Row],[CLM $ Collected ]]/'[2]1.) CLM Reference'!$B$4</f>
        <v>3.0816431775990403E-3</v>
      </c>
      <c r="O299" s="170"/>
      <c r="P299" s="172">
        <f>[2]!Table3[[#This Row],[Incentive Disbursements]]/'[2]1.) CLM Reference'!$B$5</f>
        <v>1.0043111768265852E-3</v>
      </c>
    </row>
    <row r="300" spans="1:16" ht="15.75" thickBot="1" x14ac:dyDescent="0.3">
      <c r="A300" s="163"/>
      <c r="B300" s="16"/>
      <c r="C300" s="164"/>
      <c r="D300" s="165">
        <f>Table325[[#This Row],[Residential CLM $ Collected]]+Table325[[#This Row],[C&amp;I CLM $ Collected]]</f>
        <v>0</v>
      </c>
      <c r="E300" s="166">
        <f>[2]!Table3[[#This Row],[CLM $ Collected ]]/'[2]1.) CLM Reference'!$B$4</f>
        <v>2.9266267055701386E-5</v>
      </c>
      <c r="F300" s="167">
        <f>Table325[[#This Row],[Residential Incentive Disbursements]]+Table325[[#This Row],[C&amp;I Incentive Disbursements]]</f>
        <v>0</v>
      </c>
      <c r="G300" s="166">
        <f>[2]!Table3[[#This Row],[Incentive Disbursements]]/'[2]1.) CLM Reference'!$B$5</f>
        <v>0</v>
      </c>
      <c r="H300" s="166" t="str">
        <f t="shared" si="4"/>
        <v>NO</v>
      </c>
      <c r="I300" s="168"/>
      <c r="J300" s="169">
        <f>[2]!Table3[[#This Row],[CLM $ Collected ]]/'[2]1.) CLM Reference'!$B$4</f>
        <v>2.9266267055701386E-5</v>
      </c>
      <c r="K300" s="170"/>
      <c r="L300" s="169">
        <f>[2]!Table3[[#This Row],[Incentive Disbursements]]/'[2]1.) CLM Reference'!$B$5</f>
        <v>0</v>
      </c>
      <c r="M300" s="168"/>
      <c r="N300" s="192">
        <f>[2]!Table3[[#This Row],[CLM $ Collected ]]/'[2]1.) CLM Reference'!$B$4</f>
        <v>2.9266267055701386E-5</v>
      </c>
      <c r="O300" s="170"/>
      <c r="P300" s="172">
        <f>[2]!Table3[[#This Row],[Incentive Disbursements]]/'[2]1.) CLM Reference'!$B$5</f>
        <v>0</v>
      </c>
    </row>
    <row r="301" spans="1:16" ht="15.75" thickBot="1" x14ac:dyDescent="0.3">
      <c r="A301" s="163"/>
      <c r="B301" s="16"/>
      <c r="C301" s="164"/>
      <c r="D301" s="165">
        <f>Table325[[#This Row],[Residential CLM $ Collected]]+Table325[[#This Row],[C&amp;I CLM $ Collected]]</f>
        <v>0</v>
      </c>
      <c r="E301" s="166">
        <f>[2]!Table3[[#This Row],[CLM $ Collected ]]/'[2]1.) CLM Reference'!$B$4</f>
        <v>0</v>
      </c>
      <c r="F301" s="167">
        <f>Table325[[#This Row],[Residential Incentive Disbursements]]+Table325[[#This Row],[C&amp;I Incentive Disbursements]]</f>
        <v>0</v>
      </c>
      <c r="G301" s="166">
        <f>[2]!Table3[[#This Row],[Incentive Disbursements]]/'[2]1.) CLM Reference'!$B$5</f>
        <v>3.5712185561430412E-6</v>
      </c>
      <c r="H301" s="166" t="str">
        <f t="shared" si="4"/>
        <v>N/A</v>
      </c>
      <c r="I301" s="168"/>
      <c r="J301" s="169">
        <f>[2]!Table3[[#This Row],[CLM $ Collected ]]/'[2]1.) CLM Reference'!$B$4</f>
        <v>0</v>
      </c>
      <c r="K301" s="170"/>
      <c r="L301" s="169">
        <f>[2]!Table3[[#This Row],[Incentive Disbursements]]/'[2]1.) CLM Reference'!$B$5</f>
        <v>3.5712185561430412E-6</v>
      </c>
      <c r="M301" s="168"/>
      <c r="N301" s="192">
        <f>[2]!Table3[[#This Row],[CLM $ Collected ]]/'[2]1.) CLM Reference'!$B$4</f>
        <v>0</v>
      </c>
      <c r="O301" s="170"/>
      <c r="P301" s="172">
        <f>[2]!Table3[[#This Row],[Incentive Disbursements]]/'[2]1.) CLM Reference'!$B$5</f>
        <v>3.5712185561430412E-6</v>
      </c>
    </row>
    <row r="302" spans="1:16" ht="15.75" thickBot="1" x14ac:dyDescent="0.3">
      <c r="A302" s="163"/>
      <c r="B302" s="16"/>
      <c r="C302" s="164"/>
      <c r="D302" s="165">
        <f>Table325[[#This Row],[Residential CLM $ Collected]]+Table325[[#This Row],[C&amp;I CLM $ Collected]]</f>
        <v>0</v>
      </c>
      <c r="E302" s="166">
        <f>[2]!Table3[[#This Row],[CLM $ Collected ]]/'[2]1.) CLM Reference'!$B$4</f>
        <v>0</v>
      </c>
      <c r="F302" s="167">
        <f>Table325[[#This Row],[Residential Incentive Disbursements]]+Table325[[#This Row],[C&amp;I Incentive Disbursements]]</f>
        <v>0</v>
      </c>
      <c r="G302" s="166">
        <f>[2]!Table3[[#This Row],[Incentive Disbursements]]/'[2]1.) CLM Reference'!$B$5</f>
        <v>2.8510228139875279E-4</v>
      </c>
      <c r="H302" s="166" t="str">
        <f t="shared" si="4"/>
        <v>N/A</v>
      </c>
      <c r="I302" s="168"/>
      <c r="J302" s="169">
        <f>[2]!Table3[[#This Row],[CLM $ Collected ]]/'[2]1.) CLM Reference'!$B$4</f>
        <v>0</v>
      </c>
      <c r="K302" s="170"/>
      <c r="L302" s="169">
        <f>[2]!Table3[[#This Row],[Incentive Disbursements]]/'[2]1.) CLM Reference'!$B$5</f>
        <v>2.8510228139875279E-4</v>
      </c>
      <c r="M302" s="168"/>
      <c r="N302" s="192">
        <f>[2]!Table3[[#This Row],[CLM $ Collected ]]/'[2]1.) CLM Reference'!$B$4</f>
        <v>0</v>
      </c>
      <c r="O302" s="170"/>
      <c r="P302" s="172">
        <f>[2]!Table3[[#This Row],[Incentive Disbursements]]/'[2]1.) CLM Reference'!$B$5</f>
        <v>2.8510228139875279E-4</v>
      </c>
    </row>
    <row r="303" spans="1:16" ht="15.75" thickBot="1" x14ac:dyDescent="0.3">
      <c r="A303" s="163"/>
      <c r="B303" s="16"/>
      <c r="C303" s="164"/>
      <c r="D303" s="165">
        <f>Table325[[#This Row],[Residential CLM $ Collected]]+Table325[[#This Row],[C&amp;I CLM $ Collected]]</f>
        <v>0</v>
      </c>
      <c r="E303" s="166">
        <f>[2]!Table3[[#This Row],[CLM $ Collected ]]/'[2]1.) CLM Reference'!$B$4</f>
        <v>8.2939453293005182E-5</v>
      </c>
      <c r="F303" s="167">
        <f>Table325[[#This Row],[Residential Incentive Disbursements]]+Table325[[#This Row],[C&amp;I Incentive Disbursements]]</f>
        <v>0</v>
      </c>
      <c r="G303" s="166">
        <f>[2]!Table3[[#This Row],[Incentive Disbursements]]/'[2]1.) CLM Reference'!$B$5</f>
        <v>0</v>
      </c>
      <c r="H303" s="166" t="str">
        <f t="shared" si="4"/>
        <v>NO</v>
      </c>
      <c r="I303" s="168"/>
      <c r="J303" s="169">
        <f>[2]!Table3[[#This Row],[CLM $ Collected ]]/'[2]1.) CLM Reference'!$B$4</f>
        <v>8.2939453293005182E-5</v>
      </c>
      <c r="K303" s="170"/>
      <c r="L303" s="169">
        <f>[2]!Table3[[#This Row],[Incentive Disbursements]]/'[2]1.) CLM Reference'!$B$5</f>
        <v>0</v>
      </c>
      <c r="M303" s="168"/>
      <c r="N303" s="192">
        <f>[2]!Table3[[#This Row],[CLM $ Collected ]]/'[2]1.) CLM Reference'!$B$4</f>
        <v>8.2939453293005182E-5</v>
      </c>
      <c r="O303" s="170"/>
      <c r="P303" s="172">
        <f>[2]!Table3[[#This Row],[Incentive Disbursements]]/'[2]1.) CLM Reference'!$B$5</f>
        <v>0</v>
      </c>
    </row>
    <row r="304" spans="1:16" ht="15.75" thickBot="1" x14ac:dyDescent="0.3">
      <c r="A304" s="163"/>
      <c r="B304" s="16"/>
      <c r="C304" s="164"/>
      <c r="D304" s="165">
        <f>Table325[[#This Row],[Residential CLM $ Collected]]+Table325[[#This Row],[C&amp;I CLM $ Collected]]</f>
        <v>0</v>
      </c>
      <c r="E304" s="166">
        <f>[2]!Table3[[#This Row],[CLM $ Collected ]]/'[2]1.) CLM Reference'!$B$4</f>
        <v>0</v>
      </c>
      <c r="F304" s="167">
        <f>Table325[[#This Row],[Residential Incentive Disbursements]]+Table325[[#This Row],[C&amp;I Incentive Disbursements]]</f>
        <v>0</v>
      </c>
      <c r="G304" s="166">
        <f>[2]!Table3[[#This Row],[Incentive Disbursements]]/'[2]1.) CLM Reference'!$B$5</f>
        <v>3.2997583296287547E-4</v>
      </c>
      <c r="H304" s="166" t="str">
        <f t="shared" si="4"/>
        <v>N/A</v>
      </c>
      <c r="I304" s="168"/>
      <c r="J304" s="169">
        <f>[2]!Table3[[#This Row],[CLM $ Collected ]]/'[2]1.) CLM Reference'!$B$4</f>
        <v>0</v>
      </c>
      <c r="K304" s="170"/>
      <c r="L304" s="169">
        <f>[2]!Table3[[#This Row],[Incentive Disbursements]]/'[2]1.) CLM Reference'!$B$5</f>
        <v>3.2997583296287547E-4</v>
      </c>
      <c r="M304" s="168"/>
      <c r="N304" s="192">
        <f>[2]!Table3[[#This Row],[CLM $ Collected ]]/'[2]1.) CLM Reference'!$B$4</f>
        <v>0</v>
      </c>
      <c r="O304" s="170"/>
      <c r="P304" s="172">
        <f>[2]!Table3[[#This Row],[Incentive Disbursements]]/'[2]1.) CLM Reference'!$B$5</f>
        <v>3.2997583296287547E-4</v>
      </c>
    </row>
    <row r="305" spans="1:16" ht="15.75" thickBot="1" x14ac:dyDescent="0.3">
      <c r="A305" s="163"/>
      <c r="B305" s="16"/>
      <c r="C305" s="164"/>
      <c r="D305" s="165">
        <f>Table325[[#This Row],[Residential CLM $ Collected]]+Table325[[#This Row],[C&amp;I CLM $ Collected]]</f>
        <v>0</v>
      </c>
      <c r="E305" s="166">
        <f>[2]!Table3[[#This Row],[CLM $ Collected ]]/'[2]1.) CLM Reference'!$B$4</f>
        <v>2.3294235217218452E-3</v>
      </c>
      <c r="F305" s="167">
        <f>Table325[[#This Row],[Residential Incentive Disbursements]]+Table325[[#This Row],[C&amp;I Incentive Disbursements]]</f>
        <v>0</v>
      </c>
      <c r="G305" s="166">
        <f>[2]!Table3[[#This Row],[Incentive Disbursements]]/'[2]1.) CLM Reference'!$B$5</f>
        <v>0</v>
      </c>
      <c r="H305" s="166" t="str">
        <f t="shared" si="4"/>
        <v>NO</v>
      </c>
      <c r="I305" s="168"/>
      <c r="J305" s="169">
        <f>[2]!Table3[[#This Row],[CLM $ Collected ]]/'[2]1.) CLM Reference'!$B$4</f>
        <v>2.3294235217218452E-3</v>
      </c>
      <c r="K305" s="170"/>
      <c r="L305" s="169">
        <f>[2]!Table3[[#This Row],[Incentive Disbursements]]/'[2]1.) CLM Reference'!$B$5</f>
        <v>0</v>
      </c>
      <c r="M305" s="168"/>
      <c r="N305" s="192">
        <f>[2]!Table3[[#This Row],[CLM $ Collected ]]/'[2]1.) CLM Reference'!$B$4</f>
        <v>2.3294235217218452E-3</v>
      </c>
      <c r="O305" s="170"/>
      <c r="P305" s="172">
        <f>[2]!Table3[[#This Row],[Incentive Disbursements]]/'[2]1.) CLM Reference'!$B$5</f>
        <v>0</v>
      </c>
    </row>
    <row r="306" spans="1:16" ht="15.75" thickBot="1" x14ac:dyDescent="0.3">
      <c r="A306" s="163"/>
      <c r="B306" s="16"/>
      <c r="C306" s="164"/>
      <c r="D306" s="165">
        <f>Table325[[#This Row],[Residential CLM $ Collected]]+Table325[[#This Row],[C&amp;I CLM $ Collected]]</f>
        <v>0</v>
      </c>
      <c r="E306" s="166">
        <f>[2]!Table3[[#This Row],[CLM $ Collected ]]/'[2]1.) CLM Reference'!$B$4</f>
        <v>3.5926013454397658E-6</v>
      </c>
      <c r="F306" s="167">
        <f>Table325[[#This Row],[Residential Incentive Disbursements]]+Table325[[#This Row],[C&amp;I Incentive Disbursements]]</f>
        <v>0</v>
      </c>
      <c r="G306" s="166">
        <f>[2]!Table3[[#This Row],[Incentive Disbursements]]/'[2]1.) CLM Reference'!$B$5</f>
        <v>0</v>
      </c>
      <c r="H306" s="166" t="str">
        <f t="shared" si="4"/>
        <v>N/A</v>
      </c>
      <c r="I306" s="168"/>
      <c r="J306" s="169">
        <f>[2]!Table3[[#This Row],[CLM $ Collected ]]/'[2]1.) CLM Reference'!$B$4</f>
        <v>3.5926013454397658E-6</v>
      </c>
      <c r="K306" s="170"/>
      <c r="L306" s="169">
        <f>[2]!Table3[[#This Row],[Incentive Disbursements]]/'[2]1.) CLM Reference'!$B$5</f>
        <v>0</v>
      </c>
      <c r="M306" s="168"/>
      <c r="N306" s="192">
        <f>[2]!Table3[[#This Row],[CLM $ Collected ]]/'[2]1.) CLM Reference'!$B$4</f>
        <v>3.5926013454397658E-6</v>
      </c>
      <c r="O306" s="170"/>
      <c r="P306" s="172">
        <f>[2]!Table3[[#This Row],[Incentive Disbursements]]/'[2]1.) CLM Reference'!$B$5</f>
        <v>0</v>
      </c>
    </row>
    <row r="307" spans="1:16" ht="15.75" thickBot="1" x14ac:dyDescent="0.3">
      <c r="A307" s="163"/>
      <c r="B307" s="16"/>
      <c r="C307" s="164"/>
      <c r="D307" s="165">
        <f>Table325[[#This Row],[Residential CLM $ Collected]]+Table325[[#This Row],[C&amp;I CLM $ Collected]]</f>
        <v>0</v>
      </c>
      <c r="E307" s="166">
        <f>[2]!Table3[[#This Row],[CLM $ Collected ]]/'[2]1.) CLM Reference'!$B$4</f>
        <v>7.4753037658780545E-3</v>
      </c>
      <c r="F307" s="167">
        <f>Table325[[#This Row],[Residential Incentive Disbursements]]+Table325[[#This Row],[C&amp;I Incentive Disbursements]]</f>
        <v>0</v>
      </c>
      <c r="G307" s="166">
        <f>[2]!Table3[[#This Row],[Incentive Disbursements]]/'[2]1.) CLM Reference'!$B$5</f>
        <v>4.7026496382879092E-3</v>
      </c>
      <c r="H307" s="166" t="str">
        <f t="shared" si="4"/>
        <v>NO</v>
      </c>
      <c r="I307" s="168"/>
      <c r="J307" s="169">
        <f>[2]!Table3[[#This Row],[CLM $ Collected ]]/'[2]1.) CLM Reference'!$B$4</f>
        <v>7.4753037658780545E-3</v>
      </c>
      <c r="K307" s="170"/>
      <c r="L307" s="169">
        <f>[2]!Table3[[#This Row],[Incentive Disbursements]]/'[2]1.) CLM Reference'!$B$5</f>
        <v>4.7026496382879092E-3</v>
      </c>
      <c r="M307" s="168"/>
      <c r="N307" s="192">
        <f>[2]!Table3[[#This Row],[CLM $ Collected ]]/'[2]1.) CLM Reference'!$B$4</f>
        <v>7.4753037658780545E-3</v>
      </c>
      <c r="O307" s="170"/>
      <c r="P307" s="172">
        <f>[2]!Table3[[#This Row],[Incentive Disbursements]]/'[2]1.) CLM Reference'!$B$5</f>
        <v>4.7026496382879092E-3</v>
      </c>
    </row>
    <row r="308" spans="1:16" ht="15.75" thickBot="1" x14ac:dyDescent="0.3">
      <c r="A308" s="163"/>
      <c r="B308" s="16"/>
      <c r="C308" s="164"/>
      <c r="D308" s="165">
        <f>Table325[[#This Row],[Residential CLM $ Collected]]+Table325[[#This Row],[C&amp;I CLM $ Collected]]</f>
        <v>0</v>
      </c>
      <c r="E308" s="166">
        <f>[2]!Table3[[#This Row],[CLM $ Collected ]]/'[2]1.) CLM Reference'!$B$4</f>
        <v>2.5935536486086233E-7</v>
      </c>
      <c r="F308" s="167">
        <f>Table325[[#This Row],[Residential Incentive Disbursements]]+Table325[[#This Row],[C&amp;I Incentive Disbursements]]</f>
        <v>0</v>
      </c>
      <c r="G308" s="166">
        <f>[2]!Table3[[#This Row],[Incentive Disbursements]]/'[2]1.) CLM Reference'!$B$5</f>
        <v>0</v>
      </c>
      <c r="H308" s="166" t="str">
        <f t="shared" si="4"/>
        <v>N/A</v>
      </c>
      <c r="I308" s="168"/>
      <c r="J308" s="169">
        <f>[2]!Table3[[#This Row],[CLM $ Collected ]]/'[2]1.) CLM Reference'!$B$4</f>
        <v>2.5935536486086233E-7</v>
      </c>
      <c r="K308" s="170"/>
      <c r="L308" s="169">
        <f>[2]!Table3[[#This Row],[Incentive Disbursements]]/'[2]1.) CLM Reference'!$B$5</f>
        <v>0</v>
      </c>
      <c r="M308" s="168"/>
      <c r="N308" s="192">
        <f>[2]!Table3[[#This Row],[CLM $ Collected ]]/'[2]1.) CLM Reference'!$B$4</f>
        <v>2.5935536486086233E-7</v>
      </c>
      <c r="O308" s="170"/>
      <c r="P308" s="172">
        <f>[2]!Table3[[#This Row],[Incentive Disbursements]]/'[2]1.) CLM Reference'!$B$5</f>
        <v>0</v>
      </c>
    </row>
    <row r="309" spans="1:16" ht="15.75" thickBot="1" x14ac:dyDescent="0.3">
      <c r="A309" s="163"/>
      <c r="B309" s="16"/>
      <c r="C309" s="164"/>
      <c r="D309" s="165">
        <f>Table325[[#This Row],[Residential CLM $ Collected]]+Table325[[#This Row],[C&amp;I CLM $ Collected]]</f>
        <v>0</v>
      </c>
      <c r="E309" s="166">
        <f>[2]!Table3[[#This Row],[CLM $ Collected ]]/'[2]1.) CLM Reference'!$B$4</f>
        <v>0</v>
      </c>
      <c r="F309" s="167">
        <f>Table325[[#This Row],[Residential Incentive Disbursements]]+Table325[[#This Row],[C&amp;I Incentive Disbursements]]</f>
        <v>0</v>
      </c>
      <c r="G309" s="166">
        <f>[2]!Table3[[#This Row],[Incentive Disbursements]]/'[2]1.) CLM Reference'!$B$5</f>
        <v>7.2442168411361585E-6</v>
      </c>
      <c r="H309" s="166" t="str">
        <f t="shared" si="4"/>
        <v>N/A</v>
      </c>
      <c r="I309" s="168"/>
      <c r="J309" s="169">
        <f>[2]!Table3[[#This Row],[CLM $ Collected ]]/'[2]1.) CLM Reference'!$B$4</f>
        <v>0</v>
      </c>
      <c r="K309" s="170"/>
      <c r="L309" s="169">
        <f>[2]!Table3[[#This Row],[Incentive Disbursements]]/'[2]1.) CLM Reference'!$B$5</f>
        <v>7.2442168411361585E-6</v>
      </c>
      <c r="M309" s="168"/>
      <c r="N309" s="192">
        <f>[2]!Table3[[#This Row],[CLM $ Collected ]]/'[2]1.) CLM Reference'!$B$4</f>
        <v>0</v>
      </c>
      <c r="O309" s="170"/>
      <c r="P309" s="172">
        <f>[2]!Table3[[#This Row],[Incentive Disbursements]]/'[2]1.) CLM Reference'!$B$5</f>
        <v>7.2442168411361585E-6</v>
      </c>
    </row>
    <row r="310" spans="1:16" ht="15.75" thickBot="1" x14ac:dyDescent="0.3">
      <c r="A310" s="163"/>
      <c r="B310" s="16"/>
      <c r="C310" s="164"/>
      <c r="D310" s="165">
        <f>Table325[[#This Row],[Residential CLM $ Collected]]+Table325[[#This Row],[C&amp;I CLM $ Collected]]</f>
        <v>0</v>
      </c>
      <c r="E310" s="166">
        <f>[2]!Table3[[#This Row],[CLM $ Collected ]]/'[2]1.) CLM Reference'!$B$4</f>
        <v>2.4457835635495725E-6</v>
      </c>
      <c r="F310" s="167">
        <f>Table325[[#This Row],[Residential Incentive Disbursements]]+Table325[[#This Row],[C&amp;I Incentive Disbursements]]</f>
        <v>0</v>
      </c>
      <c r="G310" s="166">
        <f>[2]!Table3[[#This Row],[Incentive Disbursements]]/'[2]1.) CLM Reference'!$B$5</f>
        <v>0</v>
      </c>
      <c r="H310" s="166" t="str">
        <f t="shared" si="4"/>
        <v>N/A</v>
      </c>
      <c r="I310" s="168"/>
      <c r="J310" s="169">
        <f>[2]!Table3[[#This Row],[CLM $ Collected ]]/'[2]1.) CLM Reference'!$B$4</f>
        <v>2.4457835635495725E-6</v>
      </c>
      <c r="K310" s="170"/>
      <c r="L310" s="169">
        <f>[2]!Table3[[#This Row],[Incentive Disbursements]]/'[2]1.) CLM Reference'!$B$5</f>
        <v>0</v>
      </c>
      <c r="M310" s="168"/>
      <c r="N310" s="192">
        <f>[2]!Table3[[#This Row],[CLM $ Collected ]]/'[2]1.) CLM Reference'!$B$4</f>
        <v>2.4457835635495725E-6</v>
      </c>
      <c r="O310" s="170"/>
      <c r="P310" s="172">
        <f>[2]!Table3[[#This Row],[Incentive Disbursements]]/'[2]1.) CLM Reference'!$B$5</f>
        <v>0</v>
      </c>
    </row>
    <row r="311" spans="1:16" ht="15.75" thickBot="1" x14ac:dyDescent="0.3">
      <c r="A311" s="163"/>
      <c r="B311" s="16"/>
      <c r="C311" s="164"/>
      <c r="D311" s="165">
        <f>Table325[[#This Row],[Residential CLM $ Collected]]+Table325[[#This Row],[C&amp;I CLM $ Collected]]</f>
        <v>0</v>
      </c>
      <c r="E311" s="166">
        <f>[2]!Table3[[#This Row],[CLM $ Collected ]]/'[2]1.) CLM Reference'!$B$4</f>
        <v>3.4746512683565302E-3</v>
      </c>
      <c r="F311" s="167">
        <f>Table325[[#This Row],[Residential Incentive Disbursements]]+Table325[[#This Row],[C&amp;I Incentive Disbursements]]</f>
        <v>0</v>
      </c>
      <c r="G311" s="166">
        <f>[2]!Table3[[#This Row],[Incentive Disbursements]]/'[2]1.) CLM Reference'!$B$5</f>
        <v>3.7267165545146214E-3</v>
      </c>
      <c r="H311" s="166" t="str">
        <f t="shared" si="4"/>
        <v>YES</v>
      </c>
      <c r="I311" s="168"/>
      <c r="J311" s="169">
        <f>[2]!Table3[[#This Row],[CLM $ Collected ]]/'[2]1.) CLM Reference'!$B$4</f>
        <v>3.4746512683565302E-3</v>
      </c>
      <c r="K311" s="170"/>
      <c r="L311" s="169">
        <f>[2]!Table3[[#This Row],[Incentive Disbursements]]/'[2]1.) CLM Reference'!$B$5</f>
        <v>3.7267165545146214E-3</v>
      </c>
      <c r="M311" s="168"/>
      <c r="N311" s="192">
        <f>[2]!Table3[[#This Row],[CLM $ Collected ]]/'[2]1.) CLM Reference'!$B$4</f>
        <v>3.4746512683565302E-3</v>
      </c>
      <c r="O311" s="170"/>
      <c r="P311" s="172">
        <f>[2]!Table3[[#This Row],[Incentive Disbursements]]/'[2]1.) CLM Reference'!$B$5</f>
        <v>3.7267165545146214E-3</v>
      </c>
    </row>
    <row r="312" spans="1:16" ht="15.75" thickBot="1" x14ac:dyDescent="0.3">
      <c r="A312" s="163"/>
      <c r="B312" s="16"/>
      <c r="C312" s="164"/>
      <c r="D312" s="165">
        <f>Table325[[#This Row],[Residential CLM $ Collected]]+Table325[[#This Row],[C&amp;I CLM $ Collected]]</f>
        <v>0</v>
      </c>
      <c r="E312" s="166">
        <f>[2]!Table3[[#This Row],[CLM $ Collected ]]/'[2]1.) CLM Reference'!$B$4</f>
        <v>4.3962489977060129E-4</v>
      </c>
      <c r="F312" s="167">
        <f>Table325[[#This Row],[Residential Incentive Disbursements]]+Table325[[#This Row],[C&amp;I Incentive Disbursements]]</f>
        <v>0</v>
      </c>
      <c r="G312" s="166">
        <f>[2]!Table3[[#This Row],[Incentive Disbursements]]/'[2]1.) CLM Reference'!$B$5</f>
        <v>4.2410184524404492E-4</v>
      </c>
      <c r="H312" s="166" t="str">
        <f t="shared" si="4"/>
        <v>NO</v>
      </c>
      <c r="I312" s="168"/>
      <c r="J312" s="169">
        <f>[2]!Table3[[#This Row],[CLM $ Collected ]]/'[2]1.) CLM Reference'!$B$4</f>
        <v>4.3962489977060129E-4</v>
      </c>
      <c r="K312" s="170"/>
      <c r="L312" s="169">
        <f>[2]!Table3[[#This Row],[Incentive Disbursements]]/'[2]1.) CLM Reference'!$B$5</f>
        <v>4.2410184524404492E-4</v>
      </c>
      <c r="M312" s="168"/>
      <c r="N312" s="192">
        <f>[2]!Table3[[#This Row],[CLM $ Collected ]]/'[2]1.) CLM Reference'!$B$4</f>
        <v>4.3962489977060129E-4</v>
      </c>
      <c r="O312" s="170"/>
      <c r="P312" s="172">
        <f>[2]!Table3[[#This Row],[Incentive Disbursements]]/'[2]1.) CLM Reference'!$B$5</f>
        <v>4.2410184524404492E-4</v>
      </c>
    </row>
    <row r="313" spans="1:16" ht="15.75" thickBot="1" x14ac:dyDescent="0.3">
      <c r="A313" s="163"/>
      <c r="B313" s="16"/>
      <c r="C313" s="164"/>
      <c r="D313" s="165">
        <f>Table325[[#This Row],[Residential CLM $ Collected]]+Table325[[#This Row],[C&amp;I CLM $ Collected]]</f>
        <v>0</v>
      </c>
      <c r="E313" s="166">
        <f>[2]!Table3[[#This Row],[CLM $ Collected ]]/'[2]1.) CLM Reference'!$B$4</f>
        <v>2.8511288138323783E-3</v>
      </c>
      <c r="F313" s="167">
        <f>Table325[[#This Row],[Residential Incentive Disbursements]]+Table325[[#This Row],[C&amp;I Incentive Disbursements]]</f>
        <v>0</v>
      </c>
      <c r="G313" s="166">
        <f>[2]!Table3[[#This Row],[Incentive Disbursements]]/'[2]1.) CLM Reference'!$B$5</f>
        <v>2.6600590441348913E-3</v>
      </c>
      <c r="H313" s="166" t="str">
        <f t="shared" si="4"/>
        <v>NO</v>
      </c>
      <c r="I313" s="168"/>
      <c r="J313" s="169">
        <f>[2]!Table3[[#This Row],[CLM $ Collected ]]/'[2]1.) CLM Reference'!$B$4</f>
        <v>2.8511288138323783E-3</v>
      </c>
      <c r="K313" s="170"/>
      <c r="L313" s="169">
        <f>[2]!Table3[[#This Row],[Incentive Disbursements]]/'[2]1.) CLM Reference'!$B$5</f>
        <v>2.6600590441348913E-3</v>
      </c>
      <c r="M313" s="168"/>
      <c r="N313" s="192">
        <f>[2]!Table3[[#This Row],[CLM $ Collected ]]/'[2]1.) CLM Reference'!$B$4</f>
        <v>2.8511288138323783E-3</v>
      </c>
      <c r="O313" s="170"/>
      <c r="P313" s="172">
        <f>[2]!Table3[[#This Row],[Incentive Disbursements]]/'[2]1.) CLM Reference'!$B$5</f>
        <v>2.6600590441348913E-3</v>
      </c>
    </row>
    <row r="314" spans="1:16" ht="15.75" thickBot="1" x14ac:dyDescent="0.3">
      <c r="A314" s="163"/>
      <c r="B314" s="16"/>
      <c r="C314" s="164"/>
      <c r="D314" s="165">
        <f>Table325[[#This Row],[Residential CLM $ Collected]]+Table325[[#This Row],[C&amp;I CLM $ Collected]]</f>
        <v>0</v>
      </c>
      <c r="E314" s="166">
        <f>[2]!Table3[[#This Row],[CLM $ Collected ]]/'[2]1.) CLM Reference'!$B$4</f>
        <v>3.6983940324090965E-3</v>
      </c>
      <c r="F314" s="167">
        <f>Table325[[#This Row],[Residential Incentive Disbursements]]+Table325[[#This Row],[C&amp;I Incentive Disbursements]]</f>
        <v>0</v>
      </c>
      <c r="G314" s="166">
        <f>[2]!Table3[[#This Row],[Incentive Disbursements]]/'[2]1.) CLM Reference'!$B$5</f>
        <v>5.9076359186274689E-3</v>
      </c>
      <c r="H314" s="166" t="str">
        <f t="shared" si="4"/>
        <v>YES</v>
      </c>
      <c r="I314" s="168"/>
      <c r="J314" s="169">
        <f>[2]!Table3[[#This Row],[CLM $ Collected ]]/'[2]1.) CLM Reference'!$B$4</f>
        <v>3.6983940324090965E-3</v>
      </c>
      <c r="K314" s="170"/>
      <c r="L314" s="169">
        <f>[2]!Table3[[#This Row],[Incentive Disbursements]]/'[2]1.) CLM Reference'!$B$5</f>
        <v>5.9076359186274689E-3</v>
      </c>
      <c r="M314" s="168"/>
      <c r="N314" s="192">
        <f>[2]!Table3[[#This Row],[CLM $ Collected ]]/'[2]1.) CLM Reference'!$B$4</f>
        <v>3.6983940324090965E-3</v>
      </c>
      <c r="O314" s="170"/>
      <c r="P314" s="172">
        <f>[2]!Table3[[#This Row],[Incentive Disbursements]]/'[2]1.) CLM Reference'!$B$5</f>
        <v>5.9076359186274689E-3</v>
      </c>
    </row>
    <row r="315" spans="1:16" ht="15.75" thickBot="1" x14ac:dyDescent="0.3">
      <c r="A315" s="163"/>
      <c r="B315" s="16"/>
      <c r="C315" s="164"/>
      <c r="D315" s="165">
        <f>Table325[[#This Row],[Residential CLM $ Collected]]+Table325[[#This Row],[C&amp;I CLM $ Collected]]</f>
        <v>0</v>
      </c>
      <c r="E315" s="166">
        <f>[2]!Table3[[#This Row],[CLM $ Collected ]]/'[2]1.) CLM Reference'!$B$4</f>
        <v>1.2521891031595579E-5</v>
      </c>
      <c r="F315" s="167">
        <f>Table325[[#This Row],[Residential Incentive Disbursements]]+Table325[[#This Row],[C&amp;I Incentive Disbursements]]</f>
        <v>0</v>
      </c>
      <c r="G315" s="166">
        <f>[2]!Table3[[#This Row],[Incentive Disbursements]]/'[2]1.) CLM Reference'!$B$5</f>
        <v>0</v>
      </c>
      <c r="H315" s="166" t="str">
        <f t="shared" si="4"/>
        <v>NO</v>
      </c>
      <c r="I315" s="168"/>
      <c r="J315" s="169">
        <f>[2]!Table3[[#This Row],[CLM $ Collected ]]/'[2]1.) CLM Reference'!$B$4</f>
        <v>1.2521891031595579E-5</v>
      </c>
      <c r="K315" s="170"/>
      <c r="L315" s="169">
        <f>[2]!Table3[[#This Row],[Incentive Disbursements]]/'[2]1.) CLM Reference'!$B$5</f>
        <v>0</v>
      </c>
      <c r="M315" s="168"/>
      <c r="N315" s="192">
        <f>[2]!Table3[[#This Row],[CLM $ Collected ]]/'[2]1.) CLM Reference'!$B$4</f>
        <v>1.2521891031595579E-5</v>
      </c>
      <c r="O315" s="170"/>
      <c r="P315" s="172">
        <f>[2]!Table3[[#This Row],[Incentive Disbursements]]/'[2]1.) CLM Reference'!$B$5</f>
        <v>0</v>
      </c>
    </row>
    <row r="316" spans="1:16" ht="15.75" thickBot="1" x14ac:dyDescent="0.3">
      <c r="A316" s="163"/>
      <c r="B316" s="16"/>
      <c r="C316" s="164"/>
      <c r="D316" s="165">
        <f>Table325[[#This Row],[Residential CLM $ Collected]]+Table325[[#This Row],[C&amp;I CLM $ Collected]]</f>
        <v>0</v>
      </c>
      <c r="E316" s="166">
        <f>[2]!Table3[[#This Row],[CLM $ Collected ]]/'[2]1.) CLM Reference'!$B$4</f>
        <v>3.2448087907891313E-3</v>
      </c>
      <c r="F316" s="167">
        <f>Table325[[#This Row],[Residential Incentive Disbursements]]+Table325[[#This Row],[C&amp;I Incentive Disbursements]]</f>
        <v>0</v>
      </c>
      <c r="G316" s="166">
        <f>[2]!Table3[[#This Row],[Incentive Disbursements]]/'[2]1.) CLM Reference'!$B$5</f>
        <v>2.1398640403883346E-3</v>
      </c>
      <c r="H316" s="166" t="str">
        <f t="shared" si="4"/>
        <v>NO</v>
      </c>
      <c r="I316" s="168"/>
      <c r="J316" s="169">
        <f>[2]!Table3[[#This Row],[CLM $ Collected ]]/'[2]1.) CLM Reference'!$B$4</f>
        <v>3.2448087907891313E-3</v>
      </c>
      <c r="K316" s="170"/>
      <c r="L316" s="169">
        <f>[2]!Table3[[#This Row],[Incentive Disbursements]]/'[2]1.) CLM Reference'!$B$5</f>
        <v>2.1398640403883346E-3</v>
      </c>
      <c r="M316" s="168"/>
      <c r="N316" s="192">
        <f>[2]!Table3[[#This Row],[CLM $ Collected ]]/'[2]1.) CLM Reference'!$B$4</f>
        <v>3.2448087907891313E-3</v>
      </c>
      <c r="O316" s="170"/>
      <c r="P316" s="172">
        <f>[2]!Table3[[#This Row],[Incentive Disbursements]]/'[2]1.) CLM Reference'!$B$5</f>
        <v>2.1398640403883346E-3</v>
      </c>
    </row>
    <row r="317" spans="1:16" ht="15.75" thickBot="1" x14ac:dyDescent="0.3">
      <c r="A317" s="163"/>
      <c r="B317" s="16"/>
      <c r="C317" s="164"/>
      <c r="D317" s="165">
        <f>Table325[[#This Row],[Residential CLM $ Collected]]+Table325[[#This Row],[C&amp;I CLM $ Collected]]</f>
        <v>0</v>
      </c>
      <c r="E317" s="166">
        <f>[2]!Table3[[#This Row],[CLM $ Collected ]]/'[2]1.) CLM Reference'!$B$4</f>
        <v>5.5495086027475147E-6</v>
      </c>
      <c r="F317" s="167">
        <f>Table325[[#This Row],[Residential Incentive Disbursements]]+Table325[[#This Row],[C&amp;I Incentive Disbursements]]</f>
        <v>0</v>
      </c>
      <c r="G317" s="166">
        <f>[2]!Table3[[#This Row],[Incentive Disbursements]]/'[2]1.) CLM Reference'!$B$5</f>
        <v>0</v>
      </c>
      <c r="H317" s="166" t="str">
        <f t="shared" si="4"/>
        <v>NO</v>
      </c>
      <c r="I317" s="168"/>
      <c r="J317" s="169">
        <f>[2]!Table3[[#This Row],[CLM $ Collected ]]/'[2]1.) CLM Reference'!$B$4</f>
        <v>5.5495086027475147E-6</v>
      </c>
      <c r="K317" s="170"/>
      <c r="L317" s="169">
        <f>[2]!Table3[[#This Row],[Incentive Disbursements]]/'[2]1.) CLM Reference'!$B$5</f>
        <v>0</v>
      </c>
      <c r="M317" s="168"/>
      <c r="N317" s="192">
        <f>[2]!Table3[[#This Row],[CLM $ Collected ]]/'[2]1.) CLM Reference'!$B$4</f>
        <v>5.5495086027475147E-6</v>
      </c>
      <c r="O317" s="170"/>
      <c r="P317" s="172">
        <f>[2]!Table3[[#This Row],[Incentive Disbursements]]/'[2]1.) CLM Reference'!$B$5</f>
        <v>0</v>
      </c>
    </row>
    <row r="318" spans="1:16" ht="15.75" thickBot="1" x14ac:dyDescent="0.3">
      <c r="A318" s="163"/>
      <c r="B318" s="16"/>
      <c r="C318" s="164"/>
      <c r="D318" s="165">
        <f>Table325[[#This Row],[Residential CLM $ Collected]]+Table325[[#This Row],[C&amp;I CLM $ Collected]]</f>
        <v>0</v>
      </c>
      <c r="E318" s="166">
        <f>[2]!Table3[[#This Row],[CLM $ Collected ]]/'[2]1.) CLM Reference'!$B$4</f>
        <v>6.0716630915872427E-3</v>
      </c>
      <c r="F318" s="167">
        <f>Table325[[#This Row],[Residential Incentive Disbursements]]+Table325[[#This Row],[C&amp;I Incentive Disbursements]]</f>
        <v>0</v>
      </c>
      <c r="G318" s="166">
        <f>[2]!Table3[[#This Row],[Incentive Disbursements]]/'[2]1.) CLM Reference'!$B$5</f>
        <v>2.6092638170015906E-3</v>
      </c>
      <c r="H318" s="166" t="str">
        <f t="shared" si="4"/>
        <v>NO</v>
      </c>
      <c r="I318" s="168"/>
      <c r="J318" s="169">
        <f>[2]!Table3[[#This Row],[CLM $ Collected ]]/'[2]1.) CLM Reference'!$B$4</f>
        <v>6.0716630915872427E-3</v>
      </c>
      <c r="K318" s="170"/>
      <c r="L318" s="169">
        <f>[2]!Table3[[#This Row],[Incentive Disbursements]]/'[2]1.) CLM Reference'!$B$5</f>
        <v>2.6092638170015906E-3</v>
      </c>
      <c r="M318" s="168"/>
      <c r="N318" s="192">
        <f>[2]!Table3[[#This Row],[CLM $ Collected ]]/'[2]1.) CLM Reference'!$B$4</f>
        <v>6.0716630915872427E-3</v>
      </c>
      <c r="O318" s="170"/>
      <c r="P318" s="172">
        <f>[2]!Table3[[#This Row],[Incentive Disbursements]]/'[2]1.) CLM Reference'!$B$5</f>
        <v>2.6092638170015906E-3</v>
      </c>
    </row>
    <row r="319" spans="1:16" ht="15.75" thickBot="1" x14ac:dyDescent="0.3">
      <c r="A319" s="163"/>
      <c r="B319" s="16"/>
      <c r="C319" s="164"/>
      <c r="D319" s="165">
        <f>Table325[[#This Row],[Residential CLM $ Collected]]+Table325[[#This Row],[C&amp;I CLM $ Collected]]</f>
        <v>0</v>
      </c>
      <c r="E319" s="166">
        <f>[2]!Table3[[#This Row],[CLM $ Collected ]]/'[2]1.) CLM Reference'!$B$4</f>
        <v>3.0471490068541044E-3</v>
      </c>
      <c r="F319" s="167">
        <f>Table325[[#This Row],[Residential Incentive Disbursements]]+Table325[[#This Row],[C&amp;I Incentive Disbursements]]</f>
        <v>0</v>
      </c>
      <c r="G319" s="166">
        <f>[2]!Table3[[#This Row],[Incentive Disbursements]]/'[2]1.) CLM Reference'!$B$5</f>
        <v>3.2654311816640151E-3</v>
      </c>
      <c r="H319" s="166" t="str">
        <f t="shared" si="4"/>
        <v>YES</v>
      </c>
      <c r="I319" s="168"/>
      <c r="J319" s="169">
        <f>[2]!Table3[[#This Row],[CLM $ Collected ]]/'[2]1.) CLM Reference'!$B$4</f>
        <v>3.0471490068541044E-3</v>
      </c>
      <c r="K319" s="170"/>
      <c r="L319" s="169">
        <f>[2]!Table3[[#This Row],[Incentive Disbursements]]/'[2]1.) CLM Reference'!$B$5</f>
        <v>3.2654311816640151E-3</v>
      </c>
      <c r="M319" s="168"/>
      <c r="N319" s="192">
        <f>[2]!Table3[[#This Row],[CLM $ Collected ]]/'[2]1.) CLM Reference'!$B$4</f>
        <v>3.0471490068541044E-3</v>
      </c>
      <c r="O319" s="170"/>
      <c r="P319" s="172">
        <f>[2]!Table3[[#This Row],[Incentive Disbursements]]/'[2]1.) CLM Reference'!$B$5</f>
        <v>3.2654311816640151E-3</v>
      </c>
    </row>
    <row r="320" spans="1:16" ht="15.75" thickBot="1" x14ac:dyDescent="0.3">
      <c r="A320" s="163"/>
      <c r="B320" s="16"/>
      <c r="C320" s="164"/>
      <c r="D320" s="165">
        <f>Table325[[#This Row],[Residential CLM $ Collected]]+Table325[[#This Row],[C&amp;I CLM $ Collected]]</f>
        <v>0</v>
      </c>
      <c r="E320" s="166">
        <f>[2]!Table3[[#This Row],[CLM $ Collected ]]/'[2]1.) CLM Reference'!$B$4</f>
        <v>5.2971084179284997E-6</v>
      </c>
      <c r="F320" s="167">
        <f>Table325[[#This Row],[Residential Incentive Disbursements]]+Table325[[#This Row],[C&amp;I Incentive Disbursements]]</f>
        <v>0</v>
      </c>
      <c r="G320" s="166">
        <f>[2]!Table3[[#This Row],[Incentive Disbursements]]/'[2]1.) CLM Reference'!$B$5</f>
        <v>0</v>
      </c>
      <c r="H320" s="166" t="str">
        <f t="shared" si="4"/>
        <v>NO</v>
      </c>
      <c r="I320" s="168"/>
      <c r="J320" s="169">
        <f>[2]!Table3[[#This Row],[CLM $ Collected ]]/'[2]1.) CLM Reference'!$B$4</f>
        <v>5.2971084179284997E-6</v>
      </c>
      <c r="K320" s="170"/>
      <c r="L320" s="169">
        <f>[2]!Table3[[#This Row],[Incentive Disbursements]]/'[2]1.) CLM Reference'!$B$5</f>
        <v>0</v>
      </c>
      <c r="M320" s="168"/>
      <c r="N320" s="192">
        <f>[2]!Table3[[#This Row],[CLM $ Collected ]]/'[2]1.) CLM Reference'!$B$4</f>
        <v>5.2971084179284997E-6</v>
      </c>
      <c r="O320" s="170"/>
      <c r="P320" s="172">
        <f>[2]!Table3[[#This Row],[Incentive Disbursements]]/'[2]1.) CLM Reference'!$B$5</f>
        <v>0</v>
      </c>
    </row>
    <row r="321" spans="1:16" ht="15.75" thickBot="1" x14ac:dyDescent="0.3">
      <c r="A321" s="163"/>
      <c r="B321" s="16"/>
      <c r="C321" s="164"/>
      <c r="D321" s="165">
        <f>Table325[[#This Row],[Residential CLM $ Collected]]+Table325[[#This Row],[C&amp;I CLM $ Collected]]</f>
        <v>0</v>
      </c>
      <c r="E321" s="166">
        <f>[2]!Table3[[#This Row],[CLM $ Collected ]]/'[2]1.) CLM Reference'!$B$4</f>
        <v>2.0334266636233183E-3</v>
      </c>
      <c r="F321" s="167">
        <f>Table325[[#This Row],[Residential Incentive Disbursements]]+Table325[[#This Row],[C&amp;I Incentive Disbursements]]</f>
        <v>0</v>
      </c>
      <c r="G321" s="166">
        <f>[2]!Table3[[#This Row],[Incentive Disbursements]]/'[2]1.) CLM Reference'!$B$5</f>
        <v>9.9432366893123861E-4</v>
      </c>
      <c r="H321" s="166" t="str">
        <f t="shared" si="4"/>
        <v>NO</v>
      </c>
      <c r="I321" s="168"/>
      <c r="J321" s="169">
        <f>[2]!Table3[[#This Row],[CLM $ Collected ]]/'[2]1.) CLM Reference'!$B$4</f>
        <v>2.0334266636233183E-3</v>
      </c>
      <c r="K321" s="170"/>
      <c r="L321" s="169">
        <f>[2]!Table3[[#This Row],[Incentive Disbursements]]/'[2]1.) CLM Reference'!$B$5</f>
        <v>9.9432366893123861E-4</v>
      </c>
      <c r="M321" s="168"/>
      <c r="N321" s="192">
        <f>[2]!Table3[[#This Row],[CLM $ Collected ]]/'[2]1.) CLM Reference'!$B$4</f>
        <v>2.0334266636233183E-3</v>
      </c>
      <c r="O321" s="170"/>
      <c r="P321" s="172">
        <f>[2]!Table3[[#This Row],[Incentive Disbursements]]/'[2]1.) CLM Reference'!$B$5</f>
        <v>9.9432366893123861E-4</v>
      </c>
    </row>
    <row r="322" spans="1:16" ht="15.75" thickBot="1" x14ac:dyDescent="0.3">
      <c r="A322" s="163"/>
      <c r="B322" s="16"/>
      <c r="C322" s="164"/>
      <c r="D322" s="165">
        <f>Table325[[#This Row],[Residential CLM $ Collected]]+Table325[[#This Row],[C&amp;I CLM $ Collected]]</f>
        <v>0</v>
      </c>
      <c r="E322" s="166">
        <f>[2]!Table3[[#This Row],[CLM $ Collected ]]/'[2]1.) CLM Reference'!$B$4</f>
        <v>4.5403270986320791E-6</v>
      </c>
      <c r="F322" s="167">
        <f>Table325[[#This Row],[Residential Incentive Disbursements]]+Table325[[#This Row],[C&amp;I Incentive Disbursements]]</f>
        <v>0</v>
      </c>
      <c r="G322" s="166">
        <f>[2]!Table3[[#This Row],[Incentive Disbursements]]/'[2]1.) CLM Reference'!$B$5</f>
        <v>0</v>
      </c>
      <c r="H322" s="166" t="str">
        <f t="shared" si="4"/>
        <v>N/A</v>
      </c>
      <c r="I322" s="168"/>
      <c r="J322" s="169">
        <f>[2]!Table3[[#This Row],[CLM $ Collected ]]/'[2]1.) CLM Reference'!$B$4</f>
        <v>4.5403270986320791E-6</v>
      </c>
      <c r="K322" s="170"/>
      <c r="L322" s="169">
        <f>[2]!Table3[[#This Row],[Incentive Disbursements]]/'[2]1.) CLM Reference'!$B$5</f>
        <v>0</v>
      </c>
      <c r="M322" s="168"/>
      <c r="N322" s="192">
        <f>[2]!Table3[[#This Row],[CLM $ Collected ]]/'[2]1.) CLM Reference'!$B$4</f>
        <v>4.5403270986320791E-6</v>
      </c>
      <c r="O322" s="170"/>
      <c r="P322" s="172">
        <f>[2]!Table3[[#This Row],[Incentive Disbursements]]/'[2]1.) CLM Reference'!$B$5</f>
        <v>0</v>
      </c>
    </row>
    <row r="323" spans="1:16" ht="15.75" thickBot="1" x14ac:dyDescent="0.3">
      <c r="A323" s="163"/>
      <c r="B323" s="16"/>
      <c r="C323" s="164"/>
      <c r="D323" s="165">
        <f>Table325[[#This Row],[Residential CLM $ Collected]]+Table325[[#This Row],[C&amp;I CLM $ Collected]]</f>
        <v>0</v>
      </c>
      <c r="E323" s="166">
        <f>[2]!Table3[[#This Row],[CLM $ Collected ]]/'[2]1.) CLM Reference'!$B$4</f>
        <v>1.6764855696065886E-3</v>
      </c>
      <c r="F323" s="167">
        <f>Table325[[#This Row],[Residential Incentive Disbursements]]+Table325[[#This Row],[C&amp;I Incentive Disbursements]]</f>
        <v>0</v>
      </c>
      <c r="G323" s="166">
        <f>[2]!Table3[[#This Row],[Incentive Disbursements]]/'[2]1.) CLM Reference'!$B$5</f>
        <v>8.4209512114780723E-4</v>
      </c>
      <c r="H323" s="166" t="str">
        <f t="shared" si="4"/>
        <v>NO</v>
      </c>
      <c r="I323" s="168"/>
      <c r="J323" s="169">
        <f>[2]!Table3[[#This Row],[CLM $ Collected ]]/'[2]1.) CLM Reference'!$B$4</f>
        <v>1.6764855696065886E-3</v>
      </c>
      <c r="K323" s="170"/>
      <c r="L323" s="169">
        <f>[2]!Table3[[#This Row],[Incentive Disbursements]]/'[2]1.) CLM Reference'!$B$5</f>
        <v>8.4209512114780723E-4</v>
      </c>
      <c r="M323" s="168"/>
      <c r="N323" s="192">
        <f>[2]!Table3[[#This Row],[CLM $ Collected ]]/'[2]1.) CLM Reference'!$B$4</f>
        <v>1.6764855696065886E-3</v>
      </c>
      <c r="O323" s="170"/>
      <c r="P323" s="172">
        <f>[2]!Table3[[#This Row],[Incentive Disbursements]]/'[2]1.) CLM Reference'!$B$5</f>
        <v>8.4209512114780723E-4</v>
      </c>
    </row>
    <row r="324" spans="1:16" ht="15.75" thickBot="1" x14ac:dyDescent="0.3">
      <c r="A324" s="163"/>
      <c r="B324" s="16"/>
      <c r="C324" s="164"/>
      <c r="D324" s="165">
        <f>Table325[[#This Row],[Residential CLM $ Collected]]+Table325[[#This Row],[C&amp;I CLM $ Collected]]</f>
        <v>0</v>
      </c>
      <c r="E324" s="166">
        <f>[2]!Table3[[#This Row],[CLM $ Collected ]]/'[2]1.) CLM Reference'!$B$4</f>
        <v>3.5448429006662585E-3</v>
      </c>
      <c r="F324" s="167">
        <f>Table325[[#This Row],[Residential Incentive Disbursements]]+Table325[[#This Row],[C&amp;I Incentive Disbursements]]</f>
        <v>0</v>
      </c>
      <c r="G324" s="166">
        <f>[2]!Table3[[#This Row],[Incentive Disbursements]]/'[2]1.) CLM Reference'!$B$5</f>
        <v>8.009475409439271E-3</v>
      </c>
      <c r="H324" s="166" t="str">
        <f t="shared" si="4"/>
        <v>YES</v>
      </c>
      <c r="I324" s="168"/>
      <c r="J324" s="169">
        <f>[2]!Table3[[#This Row],[CLM $ Collected ]]/'[2]1.) CLM Reference'!$B$4</f>
        <v>3.5448429006662585E-3</v>
      </c>
      <c r="K324" s="170"/>
      <c r="L324" s="169">
        <f>[2]!Table3[[#This Row],[Incentive Disbursements]]/'[2]1.) CLM Reference'!$B$5</f>
        <v>8.009475409439271E-3</v>
      </c>
      <c r="M324" s="168"/>
      <c r="N324" s="192">
        <f>[2]!Table3[[#This Row],[CLM $ Collected ]]/'[2]1.) CLM Reference'!$B$4</f>
        <v>3.5448429006662585E-3</v>
      </c>
      <c r="O324" s="170"/>
      <c r="P324" s="172">
        <f>[2]!Table3[[#This Row],[Incentive Disbursements]]/'[2]1.) CLM Reference'!$B$5</f>
        <v>8.009475409439271E-3</v>
      </c>
    </row>
    <row r="325" spans="1:16" ht="15.75" thickBot="1" x14ac:dyDescent="0.3">
      <c r="A325" s="163"/>
      <c r="B325" s="16"/>
      <c r="C325" s="164"/>
      <c r="D325" s="165">
        <f>Table325[[#This Row],[Residential CLM $ Collected]]+Table325[[#This Row],[C&amp;I CLM $ Collected]]</f>
        <v>0</v>
      </c>
      <c r="E325" s="166">
        <f>[2]!Table3[[#This Row],[CLM $ Collected ]]/'[2]1.) CLM Reference'!$B$4</f>
        <v>1.4691608241873469E-5</v>
      </c>
      <c r="F325" s="167">
        <f>Table325[[#This Row],[Residential Incentive Disbursements]]+Table325[[#This Row],[C&amp;I Incentive Disbursements]]</f>
        <v>0</v>
      </c>
      <c r="G325" s="166">
        <f>[2]!Table3[[#This Row],[Incentive Disbursements]]/'[2]1.) CLM Reference'!$B$5</f>
        <v>0</v>
      </c>
      <c r="H325" s="166" t="str">
        <f t="shared" si="4"/>
        <v>NO</v>
      </c>
      <c r="I325" s="168"/>
      <c r="J325" s="169">
        <f>[2]!Table3[[#This Row],[CLM $ Collected ]]/'[2]1.) CLM Reference'!$B$4</f>
        <v>1.4691608241873469E-5</v>
      </c>
      <c r="K325" s="170"/>
      <c r="L325" s="169">
        <f>[2]!Table3[[#This Row],[Incentive Disbursements]]/'[2]1.) CLM Reference'!$B$5</f>
        <v>0</v>
      </c>
      <c r="M325" s="168"/>
      <c r="N325" s="192">
        <f>[2]!Table3[[#This Row],[CLM $ Collected ]]/'[2]1.) CLM Reference'!$B$4</f>
        <v>1.4691608241873469E-5</v>
      </c>
      <c r="O325" s="170"/>
      <c r="P325" s="172">
        <f>[2]!Table3[[#This Row],[Incentive Disbursements]]/'[2]1.) CLM Reference'!$B$5</f>
        <v>0</v>
      </c>
    </row>
    <row r="326" spans="1:16" ht="15.75" thickBot="1" x14ac:dyDescent="0.3">
      <c r="A326" s="163"/>
      <c r="B326" s="16"/>
      <c r="C326" s="164"/>
      <c r="D326" s="165">
        <f>Table325[[#This Row],[Residential CLM $ Collected]]+Table325[[#This Row],[C&amp;I CLM $ Collected]]</f>
        <v>0</v>
      </c>
      <c r="E326" s="166">
        <f>[2]!Table3[[#This Row],[CLM $ Collected ]]/'[2]1.) CLM Reference'!$B$4</f>
        <v>0</v>
      </c>
      <c r="F326" s="167">
        <f>Table325[[#This Row],[Residential Incentive Disbursements]]+Table325[[#This Row],[C&amp;I Incentive Disbursements]]</f>
        <v>0</v>
      </c>
      <c r="G326" s="166">
        <f>[2]!Table3[[#This Row],[Incentive Disbursements]]/'[2]1.) CLM Reference'!$B$5</f>
        <v>5.5258268243376409E-3</v>
      </c>
      <c r="H326" s="166" t="str">
        <f t="shared" si="4"/>
        <v>N/A</v>
      </c>
      <c r="I326" s="168"/>
      <c r="J326" s="169">
        <f>[2]!Table3[[#This Row],[CLM $ Collected ]]/'[2]1.) CLM Reference'!$B$4</f>
        <v>0</v>
      </c>
      <c r="K326" s="170"/>
      <c r="L326" s="169">
        <f>[2]!Table3[[#This Row],[Incentive Disbursements]]/'[2]1.) CLM Reference'!$B$5</f>
        <v>5.5258268243376409E-3</v>
      </c>
      <c r="M326" s="168"/>
      <c r="N326" s="192">
        <f>[2]!Table3[[#This Row],[CLM $ Collected ]]/'[2]1.) CLM Reference'!$B$4</f>
        <v>0</v>
      </c>
      <c r="O326" s="170"/>
      <c r="P326" s="172">
        <f>[2]!Table3[[#This Row],[Incentive Disbursements]]/'[2]1.) CLM Reference'!$B$5</f>
        <v>5.5258268243376409E-3</v>
      </c>
    </row>
    <row r="327" spans="1:16" ht="15.75" thickBot="1" x14ac:dyDescent="0.3">
      <c r="A327" s="163"/>
      <c r="B327" s="16"/>
      <c r="C327" s="164"/>
      <c r="D327" s="165">
        <f>Table325[[#This Row],[Residential CLM $ Collected]]+Table325[[#This Row],[C&amp;I CLM $ Collected]]</f>
        <v>0</v>
      </c>
      <c r="E327" s="166">
        <f>[2]!Table3[[#This Row],[CLM $ Collected ]]/'[2]1.) CLM Reference'!$B$4</f>
        <v>3.6805149654955747E-3</v>
      </c>
      <c r="F327" s="167">
        <f>Table325[[#This Row],[Residential Incentive Disbursements]]+Table325[[#This Row],[C&amp;I Incentive Disbursements]]</f>
        <v>0</v>
      </c>
      <c r="G327" s="166">
        <f>[2]!Table3[[#This Row],[Incentive Disbursements]]/'[2]1.) CLM Reference'!$B$5</f>
        <v>0</v>
      </c>
      <c r="H327" s="166" t="str">
        <f t="shared" ref="H327:H346" si="5">IF(ROUND(E327,5)&lt;0.00001,"N/A",IF(ROUND(E327,5)&lt;=ROUND(G327,5),"YES","NO"))</f>
        <v>NO</v>
      </c>
      <c r="I327" s="168"/>
      <c r="J327" s="169">
        <f>[2]!Table3[[#This Row],[CLM $ Collected ]]/'[2]1.) CLM Reference'!$B$4</f>
        <v>3.6805149654955747E-3</v>
      </c>
      <c r="K327" s="170"/>
      <c r="L327" s="169">
        <f>[2]!Table3[[#This Row],[Incentive Disbursements]]/'[2]1.) CLM Reference'!$B$5</f>
        <v>0</v>
      </c>
      <c r="M327" s="168"/>
      <c r="N327" s="192">
        <f>[2]!Table3[[#This Row],[CLM $ Collected ]]/'[2]1.) CLM Reference'!$B$4</f>
        <v>3.6805149654955747E-3</v>
      </c>
      <c r="O327" s="170"/>
      <c r="P327" s="172">
        <f>[2]!Table3[[#This Row],[Incentive Disbursements]]/'[2]1.) CLM Reference'!$B$5</f>
        <v>0</v>
      </c>
    </row>
    <row r="328" spans="1:16" ht="15.75" thickBot="1" x14ac:dyDescent="0.3">
      <c r="A328" s="163"/>
      <c r="B328" s="16"/>
      <c r="C328" s="164"/>
      <c r="D328" s="165">
        <f>Table325[[#This Row],[Residential CLM $ Collected]]+Table325[[#This Row],[C&amp;I CLM $ Collected]]</f>
        <v>0</v>
      </c>
      <c r="E328" s="166">
        <f>[2]!Table3[[#This Row],[CLM $ Collected ]]/'[2]1.) CLM Reference'!$B$4</f>
        <v>0</v>
      </c>
      <c r="F328" s="167">
        <f>Table325[[#This Row],[Residential Incentive Disbursements]]+Table325[[#This Row],[C&amp;I Incentive Disbursements]]</f>
        <v>0</v>
      </c>
      <c r="G328" s="166">
        <f>[2]!Table3[[#This Row],[Incentive Disbursements]]/'[2]1.) CLM Reference'!$B$5</f>
        <v>8.15428236985995E-8</v>
      </c>
      <c r="H328" s="166" t="str">
        <f t="shared" si="5"/>
        <v>N/A</v>
      </c>
      <c r="I328" s="168"/>
      <c r="J328" s="169">
        <f>[2]!Table3[[#This Row],[CLM $ Collected ]]/'[2]1.) CLM Reference'!$B$4</f>
        <v>0</v>
      </c>
      <c r="K328" s="170"/>
      <c r="L328" s="169">
        <f>[2]!Table3[[#This Row],[Incentive Disbursements]]/'[2]1.) CLM Reference'!$B$5</f>
        <v>8.15428236985995E-8</v>
      </c>
      <c r="M328" s="168"/>
      <c r="N328" s="192">
        <f>[2]!Table3[[#This Row],[CLM $ Collected ]]/'[2]1.) CLM Reference'!$B$4</f>
        <v>0</v>
      </c>
      <c r="O328" s="170"/>
      <c r="P328" s="172">
        <f>[2]!Table3[[#This Row],[Incentive Disbursements]]/'[2]1.) CLM Reference'!$B$5</f>
        <v>8.15428236985995E-8</v>
      </c>
    </row>
    <row r="329" spans="1:16" ht="15.75" thickBot="1" x14ac:dyDescent="0.3">
      <c r="A329" s="163"/>
      <c r="B329" s="16"/>
      <c r="C329" s="164"/>
      <c r="D329" s="165">
        <f>Table325[[#This Row],[Residential CLM $ Collected]]+Table325[[#This Row],[C&amp;I CLM $ Collected]]</f>
        <v>0</v>
      </c>
      <c r="E329" s="166">
        <f>[2]!Table3[[#This Row],[CLM $ Collected ]]/'[2]1.) CLM Reference'!$B$4</f>
        <v>4.4351688312968033E-5</v>
      </c>
      <c r="F329" s="167">
        <f>Table325[[#This Row],[Residential Incentive Disbursements]]+Table325[[#This Row],[C&amp;I Incentive Disbursements]]</f>
        <v>0</v>
      </c>
      <c r="G329" s="166">
        <f>[2]!Table3[[#This Row],[Incentive Disbursements]]/'[2]1.) CLM Reference'!$B$5</f>
        <v>0</v>
      </c>
      <c r="H329" s="166" t="str">
        <f t="shared" si="5"/>
        <v>NO</v>
      </c>
      <c r="I329" s="168"/>
      <c r="J329" s="169">
        <f>[2]!Table3[[#This Row],[CLM $ Collected ]]/'[2]1.) CLM Reference'!$B$4</f>
        <v>4.4351688312968033E-5</v>
      </c>
      <c r="K329" s="170"/>
      <c r="L329" s="169">
        <f>[2]!Table3[[#This Row],[Incentive Disbursements]]/'[2]1.) CLM Reference'!$B$5</f>
        <v>0</v>
      </c>
      <c r="M329" s="168"/>
      <c r="N329" s="192">
        <f>[2]!Table3[[#This Row],[CLM $ Collected ]]/'[2]1.) CLM Reference'!$B$4</f>
        <v>4.4351688312968033E-5</v>
      </c>
      <c r="O329" s="170"/>
      <c r="P329" s="172">
        <f>[2]!Table3[[#This Row],[Incentive Disbursements]]/'[2]1.) CLM Reference'!$B$5</f>
        <v>0</v>
      </c>
    </row>
    <row r="330" spans="1:16" ht="15.75" thickBot="1" x14ac:dyDescent="0.3">
      <c r="A330" s="163"/>
      <c r="B330" s="16"/>
      <c r="C330" s="164"/>
      <c r="D330" s="165">
        <f>Table325[[#This Row],[Residential CLM $ Collected]]+Table325[[#This Row],[C&amp;I CLM $ Collected]]</f>
        <v>0</v>
      </c>
      <c r="E330" s="166">
        <f>[2]!Table3[[#This Row],[CLM $ Collected ]]/'[2]1.) CLM Reference'!$B$4</f>
        <v>4.778444999925564E-3</v>
      </c>
      <c r="F330" s="167">
        <f>Table325[[#This Row],[Residential Incentive Disbursements]]+Table325[[#This Row],[C&amp;I Incentive Disbursements]]</f>
        <v>0</v>
      </c>
      <c r="G330" s="166">
        <f>[2]!Table3[[#This Row],[Incentive Disbursements]]/'[2]1.) CLM Reference'!$B$5</f>
        <v>3.7726507579899184E-3</v>
      </c>
      <c r="H330" s="166" t="str">
        <f t="shared" si="5"/>
        <v>NO</v>
      </c>
      <c r="I330" s="168"/>
      <c r="J330" s="169">
        <f>[2]!Table3[[#This Row],[CLM $ Collected ]]/'[2]1.) CLM Reference'!$B$4</f>
        <v>4.778444999925564E-3</v>
      </c>
      <c r="K330" s="170"/>
      <c r="L330" s="169">
        <f>[2]!Table3[[#This Row],[Incentive Disbursements]]/'[2]1.) CLM Reference'!$B$5</f>
        <v>3.7726507579899184E-3</v>
      </c>
      <c r="M330" s="168"/>
      <c r="N330" s="192">
        <f>[2]!Table3[[#This Row],[CLM $ Collected ]]/'[2]1.) CLM Reference'!$B$4</f>
        <v>4.778444999925564E-3</v>
      </c>
      <c r="O330" s="170"/>
      <c r="P330" s="172">
        <f>[2]!Table3[[#This Row],[Incentive Disbursements]]/'[2]1.) CLM Reference'!$B$5</f>
        <v>3.7726507579899184E-3</v>
      </c>
    </row>
    <row r="331" spans="1:16" ht="15.75" thickBot="1" x14ac:dyDescent="0.3">
      <c r="A331" s="163"/>
      <c r="B331" s="16"/>
      <c r="C331" s="164"/>
      <c r="D331" s="165">
        <f>Table325[[#This Row],[Residential CLM $ Collected]]+Table325[[#This Row],[C&amp;I CLM $ Collected]]</f>
        <v>0</v>
      </c>
      <c r="E331" s="166">
        <f>[2]!Table3[[#This Row],[CLM $ Collected ]]/'[2]1.) CLM Reference'!$B$4</f>
        <v>2.4318268436170913E-3</v>
      </c>
      <c r="F331" s="167">
        <f>Table325[[#This Row],[Residential Incentive Disbursements]]+Table325[[#This Row],[C&amp;I Incentive Disbursements]]</f>
        <v>0</v>
      </c>
      <c r="G331" s="166">
        <f>[2]!Table3[[#This Row],[Incentive Disbursements]]/'[2]1.) CLM Reference'!$B$5</f>
        <v>3.1964191686758292E-3</v>
      </c>
      <c r="H331" s="166" t="str">
        <f t="shared" si="5"/>
        <v>YES</v>
      </c>
      <c r="I331" s="168"/>
      <c r="J331" s="169">
        <f>[2]!Table3[[#This Row],[CLM $ Collected ]]/'[2]1.) CLM Reference'!$B$4</f>
        <v>2.4318268436170913E-3</v>
      </c>
      <c r="K331" s="170"/>
      <c r="L331" s="169">
        <f>[2]!Table3[[#This Row],[Incentive Disbursements]]/'[2]1.) CLM Reference'!$B$5</f>
        <v>3.1964191686758292E-3</v>
      </c>
      <c r="M331" s="168"/>
      <c r="N331" s="192">
        <f>[2]!Table3[[#This Row],[CLM $ Collected ]]/'[2]1.) CLM Reference'!$B$4</f>
        <v>2.4318268436170913E-3</v>
      </c>
      <c r="O331" s="170"/>
      <c r="P331" s="172">
        <f>[2]!Table3[[#This Row],[Incentive Disbursements]]/'[2]1.) CLM Reference'!$B$5</f>
        <v>3.1964191686758292E-3</v>
      </c>
    </row>
    <row r="332" spans="1:16" ht="15.75" thickBot="1" x14ac:dyDescent="0.3">
      <c r="A332" s="163"/>
      <c r="B332" s="16"/>
      <c r="C332" s="164"/>
      <c r="D332" s="165">
        <f>Table325[[#This Row],[Residential CLM $ Collected]]+Table325[[#This Row],[C&amp;I CLM $ Collected]]</f>
        <v>0</v>
      </c>
      <c r="E332" s="166">
        <f>[2]!Table3[[#This Row],[CLM $ Collected ]]/'[2]1.) CLM Reference'!$B$4</f>
        <v>3.0689044663896221E-7</v>
      </c>
      <c r="F332" s="167">
        <f>Table325[[#This Row],[Residential Incentive Disbursements]]+Table325[[#This Row],[C&amp;I Incentive Disbursements]]</f>
        <v>0</v>
      </c>
      <c r="G332" s="166">
        <f>[2]!Table3[[#This Row],[Incentive Disbursements]]/'[2]1.) CLM Reference'!$B$5</f>
        <v>0</v>
      </c>
      <c r="H332" s="166" t="str">
        <f t="shared" si="5"/>
        <v>N/A</v>
      </c>
      <c r="I332" s="168"/>
      <c r="J332" s="169">
        <f>[2]!Table3[[#This Row],[CLM $ Collected ]]/'[2]1.) CLM Reference'!$B$4</f>
        <v>3.0689044663896221E-7</v>
      </c>
      <c r="K332" s="170"/>
      <c r="L332" s="169">
        <f>[2]!Table3[[#This Row],[Incentive Disbursements]]/'[2]1.) CLM Reference'!$B$5</f>
        <v>0</v>
      </c>
      <c r="M332" s="168"/>
      <c r="N332" s="192">
        <f>[2]!Table3[[#This Row],[CLM $ Collected ]]/'[2]1.) CLM Reference'!$B$4</f>
        <v>3.0689044663896221E-7</v>
      </c>
      <c r="O332" s="170"/>
      <c r="P332" s="172">
        <f>[2]!Table3[[#This Row],[Incentive Disbursements]]/'[2]1.) CLM Reference'!$B$5</f>
        <v>0</v>
      </c>
    </row>
    <row r="333" spans="1:16" ht="15.75" thickBot="1" x14ac:dyDescent="0.3">
      <c r="A333" s="163"/>
      <c r="B333" s="16"/>
      <c r="C333" s="164"/>
      <c r="D333" s="165">
        <f>Table325[[#This Row],[Residential CLM $ Collected]]+Table325[[#This Row],[C&amp;I CLM $ Collected]]</f>
        <v>0</v>
      </c>
      <c r="E333" s="166">
        <f>[2]!Table3[[#This Row],[CLM $ Collected ]]/'[2]1.) CLM Reference'!$B$4</f>
        <v>0</v>
      </c>
      <c r="F333" s="167">
        <f>Table325[[#This Row],[Residential Incentive Disbursements]]+Table325[[#This Row],[C&amp;I Incentive Disbursements]]</f>
        <v>0</v>
      </c>
      <c r="G333" s="166">
        <f>[2]!Table3[[#This Row],[Incentive Disbursements]]/'[2]1.) CLM Reference'!$B$5</f>
        <v>5.5000932186251667E-5</v>
      </c>
      <c r="H333" s="166" t="str">
        <f t="shared" si="5"/>
        <v>N/A</v>
      </c>
      <c r="I333" s="168"/>
      <c r="J333" s="169">
        <f>[2]!Table3[[#This Row],[CLM $ Collected ]]/'[2]1.) CLM Reference'!$B$4</f>
        <v>0</v>
      </c>
      <c r="K333" s="170"/>
      <c r="L333" s="169">
        <f>[2]!Table3[[#This Row],[Incentive Disbursements]]/'[2]1.) CLM Reference'!$B$5</f>
        <v>5.5000932186251667E-5</v>
      </c>
      <c r="M333" s="168"/>
      <c r="N333" s="192">
        <f>[2]!Table3[[#This Row],[CLM $ Collected ]]/'[2]1.) CLM Reference'!$B$4</f>
        <v>0</v>
      </c>
      <c r="O333" s="170"/>
      <c r="P333" s="172">
        <f>[2]!Table3[[#This Row],[Incentive Disbursements]]/'[2]1.) CLM Reference'!$B$5</f>
        <v>5.5000932186251667E-5</v>
      </c>
    </row>
    <row r="334" spans="1:16" ht="15.75" thickBot="1" x14ac:dyDescent="0.3">
      <c r="A334" s="163"/>
      <c r="B334" s="16"/>
      <c r="C334" s="164"/>
      <c r="D334" s="165"/>
      <c r="E334" s="166">
        <f>[2]!Table3[[#This Row],[CLM $ Collected ]]/'[2]1.) CLM Reference'!$B$4</f>
        <v>4.9527498803329162E-3</v>
      </c>
      <c r="F334" s="167">
        <f>Table325[[#This Row],[Residential Incentive Disbursements]]+Table325[[#This Row],[C&amp;I Incentive Disbursements]]</f>
        <v>0</v>
      </c>
      <c r="G334" s="166">
        <f>[2]!Table3[[#This Row],[Incentive Disbursements]]/'[2]1.) CLM Reference'!$B$5</f>
        <v>4.3845862000221414E-3</v>
      </c>
      <c r="H334" s="166" t="str">
        <f t="shared" si="5"/>
        <v>NO</v>
      </c>
      <c r="I334" s="168"/>
      <c r="J334" s="169">
        <f>[2]!Table3[[#This Row],[CLM $ Collected ]]/'[2]1.) CLM Reference'!$B$4</f>
        <v>4.9527498803329162E-3</v>
      </c>
      <c r="K334" s="170"/>
      <c r="L334" s="169">
        <f>[2]!Table3[[#This Row],[Incentive Disbursements]]/'[2]1.) CLM Reference'!$B$5</f>
        <v>4.3845862000221414E-3</v>
      </c>
      <c r="M334" s="168"/>
      <c r="N334" s="192">
        <f>[2]!Table3[[#This Row],[CLM $ Collected ]]/'[2]1.) CLM Reference'!$B$4</f>
        <v>4.9527498803329162E-3</v>
      </c>
      <c r="O334" s="170"/>
      <c r="P334" s="172">
        <f>[2]!Table3[[#This Row],[Incentive Disbursements]]/'[2]1.) CLM Reference'!$B$5</f>
        <v>4.3845862000221414E-3</v>
      </c>
    </row>
    <row r="335" spans="1:16" ht="15.75" thickBot="1" x14ac:dyDescent="0.3">
      <c r="A335" s="163"/>
      <c r="B335" s="16"/>
      <c r="C335" s="164"/>
      <c r="D335" s="165"/>
      <c r="E335" s="166">
        <f>[2]!Table3[[#This Row],[CLM $ Collected ]]/'[2]1.) CLM Reference'!$B$4</f>
        <v>2.8877484037510776E-3</v>
      </c>
      <c r="F335" s="167">
        <f>Table325[[#This Row],[Residential Incentive Disbursements]]+Table325[[#This Row],[C&amp;I Incentive Disbursements]]</f>
        <v>0</v>
      </c>
      <c r="G335" s="166">
        <f>[2]!Table3[[#This Row],[Incentive Disbursements]]/'[2]1.) CLM Reference'!$B$5</f>
        <v>3.1940490699607356E-3</v>
      </c>
      <c r="H335" s="166" t="str">
        <f t="shared" si="5"/>
        <v>YES</v>
      </c>
      <c r="I335" s="168"/>
      <c r="J335" s="169">
        <f>[2]!Table3[[#This Row],[CLM $ Collected ]]/'[2]1.) CLM Reference'!$B$4</f>
        <v>2.8877484037510776E-3</v>
      </c>
      <c r="K335" s="170"/>
      <c r="L335" s="169">
        <f>[2]!Table3[[#This Row],[Incentive Disbursements]]/'[2]1.) CLM Reference'!$B$5</f>
        <v>3.1940490699607356E-3</v>
      </c>
      <c r="M335" s="168"/>
      <c r="N335" s="192">
        <f>[2]!Table3[[#This Row],[CLM $ Collected ]]/'[2]1.) CLM Reference'!$B$4</f>
        <v>2.8877484037510776E-3</v>
      </c>
      <c r="O335" s="170"/>
      <c r="P335" s="172">
        <f>[2]!Table3[[#This Row],[Incentive Disbursements]]/'[2]1.) CLM Reference'!$B$5</f>
        <v>3.1940490699607356E-3</v>
      </c>
    </row>
    <row r="336" spans="1:16" ht="15.75" thickBot="1" x14ac:dyDescent="0.3">
      <c r="A336" s="163"/>
      <c r="B336" s="16"/>
      <c r="C336" s="164"/>
      <c r="D336" s="165"/>
      <c r="E336" s="166">
        <f>[2]!Table3[[#This Row],[CLM $ Collected ]]/'[2]1.) CLM Reference'!$B$4</f>
        <v>7.5121751889831961E-6</v>
      </c>
      <c r="F336" s="167">
        <f>Table325[[#This Row],[Residential Incentive Disbursements]]+Table325[[#This Row],[C&amp;I Incentive Disbursements]]</f>
        <v>0</v>
      </c>
      <c r="G336" s="166">
        <f>[2]!Table3[[#This Row],[Incentive Disbursements]]/'[2]1.) CLM Reference'!$B$5</f>
        <v>0</v>
      </c>
      <c r="H336" s="166" t="str">
        <f t="shared" si="5"/>
        <v>NO</v>
      </c>
      <c r="I336" s="168"/>
      <c r="J336" s="169">
        <f>[2]!Table3[[#This Row],[CLM $ Collected ]]/'[2]1.) CLM Reference'!$B$4</f>
        <v>7.5121751889831961E-6</v>
      </c>
      <c r="K336" s="170"/>
      <c r="L336" s="169">
        <f>[2]!Table3[[#This Row],[Incentive Disbursements]]/'[2]1.) CLM Reference'!$B$5</f>
        <v>0</v>
      </c>
      <c r="M336" s="168"/>
      <c r="N336" s="192">
        <f>[2]!Table3[[#This Row],[CLM $ Collected ]]/'[2]1.) CLM Reference'!$B$4</f>
        <v>7.5121751889831961E-6</v>
      </c>
      <c r="O336" s="170"/>
      <c r="P336" s="172">
        <f>[2]!Table3[[#This Row],[Incentive Disbursements]]/'[2]1.) CLM Reference'!$B$5</f>
        <v>0</v>
      </c>
    </row>
    <row r="337" spans="1:16" ht="15.75" thickBot="1" x14ac:dyDescent="0.3">
      <c r="A337" s="163"/>
      <c r="B337" s="16"/>
      <c r="C337" s="164"/>
      <c r="D337" s="165"/>
      <c r="E337" s="166">
        <f>Table325[[#This Row],[CLM $ Collected ]]/'[2]1.) CLM Reference'!$B$4</f>
        <v>0</v>
      </c>
      <c r="F337" s="167">
        <f>Table325[[#This Row],[Residential Incentive Disbursements]]+Table325[[#This Row],[C&amp;I Incentive Disbursements]]</f>
        <v>0</v>
      </c>
      <c r="G337" s="166">
        <f>Table325[[#This Row],[Incentive Disbursements]]/'[2]1.) CLM Reference'!$B$5</f>
        <v>0</v>
      </c>
      <c r="H337" s="166" t="str">
        <f t="shared" si="5"/>
        <v>N/A</v>
      </c>
      <c r="I337" s="168"/>
      <c r="J337" s="169">
        <f>Table325[[#This Row],[Residential CLM $ Collected]]/'[2]1.) CLM Reference'!$B$4</f>
        <v>0</v>
      </c>
      <c r="K337" s="170"/>
      <c r="L337" s="169">
        <f>Table325[[#This Row],[Residential Incentive Disbursements]]/'[2]1.) CLM Reference'!$B$5</f>
        <v>0</v>
      </c>
      <c r="M337" s="168"/>
      <c r="N337" s="192">
        <f>Table325[[#This Row],[C&amp;I CLM $ Collected]]/'[2]1.) CLM Reference'!$B$4</f>
        <v>0</v>
      </c>
      <c r="O337" s="170"/>
      <c r="P337" s="172">
        <f>Table325[[#This Row],[C&amp;I Incentive Disbursements]]/'[2]1.) CLM Reference'!$B$5</f>
        <v>0</v>
      </c>
    </row>
    <row r="338" spans="1:16" ht="15.75" thickBot="1" x14ac:dyDescent="0.3">
      <c r="A338" s="163"/>
      <c r="B338" s="16"/>
      <c r="C338" s="164"/>
      <c r="D338" s="165"/>
      <c r="E338" s="166">
        <f>Table325[[#This Row],[CLM $ Collected ]]/'[2]1.) CLM Reference'!$B$4</f>
        <v>0</v>
      </c>
      <c r="F338" s="167">
        <f>Table325[[#This Row],[Residential Incentive Disbursements]]+Table325[[#This Row],[C&amp;I Incentive Disbursements]]</f>
        <v>0</v>
      </c>
      <c r="G338" s="166">
        <f>Table325[[#This Row],[Incentive Disbursements]]/'[2]1.) CLM Reference'!$B$5</f>
        <v>0</v>
      </c>
      <c r="H338" s="166" t="str">
        <f t="shared" si="5"/>
        <v>N/A</v>
      </c>
      <c r="I338" s="168"/>
      <c r="J338" s="169">
        <f>Table325[[#This Row],[Residential CLM $ Collected]]/'[2]1.) CLM Reference'!$B$4</f>
        <v>0</v>
      </c>
      <c r="K338" s="170"/>
      <c r="L338" s="169">
        <f>Table325[[#This Row],[Residential Incentive Disbursements]]/'[2]1.) CLM Reference'!$B$5</f>
        <v>0</v>
      </c>
      <c r="M338" s="168"/>
      <c r="N338" s="192">
        <f>Table325[[#This Row],[C&amp;I CLM $ Collected]]/'[2]1.) CLM Reference'!$B$4</f>
        <v>0</v>
      </c>
      <c r="O338" s="170"/>
      <c r="P338" s="172">
        <f>Table325[[#This Row],[C&amp;I Incentive Disbursements]]/'[2]1.) CLM Reference'!$B$5</f>
        <v>0</v>
      </c>
    </row>
    <row r="339" spans="1:16" ht="15.75" thickBot="1" x14ac:dyDescent="0.3">
      <c r="A339" s="163"/>
      <c r="B339" s="16"/>
      <c r="C339" s="164"/>
      <c r="D339" s="165"/>
      <c r="E339" s="166">
        <f>Table325[[#This Row],[CLM $ Collected ]]/'[2]1.) CLM Reference'!$B$4</f>
        <v>0</v>
      </c>
      <c r="F339" s="167">
        <f>Table325[[#This Row],[Residential Incentive Disbursements]]+Table325[[#This Row],[C&amp;I Incentive Disbursements]]</f>
        <v>0</v>
      </c>
      <c r="G339" s="166">
        <f>Table325[[#This Row],[Incentive Disbursements]]/'[2]1.) CLM Reference'!$B$5</f>
        <v>0</v>
      </c>
      <c r="H339" s="166" t="str">
        <f t="shared" si="5"/>
        <v>N/A</v>
      </c>
      <c r="I339" s="168"/>
      <c r="J339" s="169">
        <f>Table325[[#This Row],[Residential CLM $ Collected]]/'[2]1.) CLM Reference'!$B$4</f>
        <v>0</v>
      </c>
      <c r="K339" s="170"/>
      <c r="L339" s="169">
        <f>Table325[[#This Row],[Residential Incentive Disbursements]]/'[2]1.) CLM Reference'!$B$5</f>
        <v>0</v>
      </c>
      <c r="M339" s="168"/>
      <c r="N339" s="192">
        <f>Table325[[#This Row],[C&amp;I CLM $ Collected]]/'[2]1.) CLM Reference'!$B$4</f>
        <v>0</v>
      </c>
      <c r="O339" s="170"/>
      <c r="P339" s="172">
        <f>Table325[[#This Row],[C&amp;I Incentive Disbursements]]/'[2]1.) CLM Reference'!$B$5</f>
        <v>0</v>
      </c>
    </row>
    <row r="340" spans="1:16" ht="15.75" thickBot="1" x14ac:dyDescent="0.3">
      <c r="A340" s="163"/>
      <c r="B340" s="16"/>
      <c r="C340" s="164"/>
      <c r="D340" s="165"/>
      <c r="E340" s="166">
        <f>Table325[[#This Row],[CLM $ Collected ]]/'[2]1.) CLM Reference'!$B$4</f>
        <v>0</v>
      </c>
      <c r="F340" s="167">
        <f>Table325[[#This Row],[Residential Incentive Disbursements]]+Table325[[#This Row],[C&amp;I Incentive Disbursements]]</f>
        <v>0</v>
      </c>
      <c r="G340" s="166">
        <f>Table325[[#This Row],[Incentive Disbursements]]/'[2]1.) CLM Reference'!$B$5</f>
        <v>0</v>
      </c>
      <c r="H340" s="166" t="str">
        <f t="shared" si="5"/>
        <v>N/A</v>
      </c>
      <c r="I340" s="168"/>
      <c r="J340" s="169">
        <f>Table325[[#This Row],[Residential CLM $ Collected]]/'[2]1.) CLM Reference'!$B$4</f>
        <v>0</v>
      </c>
      <c r="K340" s="170"/>
      <c r="L340" s="169">
        <f>Table325[[#This Row],[Residential Incentive Disbursements]]/'[2]1.) CLM Reference'!$B$5</f>
        <v>0</v>
      </c>
      <c r="M340" s="168"/>
      <c r="N340" s="192">
        <f>Table325[[#This Row],[C&amp;I CLM $ Collected]]/'[2]1.) CLM Reference'!$B$4</f>
        <v>0</v>
      </c>
      <c r="O340" s="170"/>
      <c r="P340" s="172">
        <f>Table325[[#This Row],[C&amp;I Incentive Disbursements]]/'[2]1.) CLM Reference'!$B$5</f>
        <v>0</v>
      </c>
    </row>
    <row r="341" spans="1:16" ht="15.75" thickBot="1" x14ac:dyDescent="0.3">
      <c r="A341" s="163"/>
      <c r="B341" s="16"/>
      <c r="C341" s="164"/>
      <c r="D341" s="165"/>
      <c r="E341" s="166">
        <f>Table325[[#This Row],[CLM $ Collected ]]/'[2]1.) CLM Reference'!$B$4</f>
        <v>0</v>
      </c>
      <c r="F341" s="167">
        <f>Table325[[#This Row],[Residential Incentive Disbursements]]+Table325[[#This Row],[C&amp;I Incentive Disbursements]]</f>
        <v>0</v>
      </c>
      <c r="G341" s="166">
        <f>Table325[[#This Row],[Incentive Disbursements]]/'[2]1.) CLM Reference'!$B$5</f>
        <v>0</v>
      </c>
      <c r="H341" s="166" t="str">
        <f t="shared" si="5"/>
        <v>N/A</v>
      </c>
      <c r="I341" s="168"/>
      <c r="J341" s="169">
        <f>Table325[[#This Row],[Residential CLM $ Collected]]/'[2]1.) CLM Reference'!$B$4</f>
        <v>0</v>
      </c>
      <c r="K341" s="170"/>
      <c r="L341" s="169">
        <f>Table325[[#This Row],[Residential Incentive Disbursements]]/'[2]1.) CLM Reference'!$B$5</f>
        <v>0</v>
      </c>
      <c r="M341" s="168"/>
      <c r="N341" s="192">
        <f>Table325[[#This Row],[C&amp;I CLM $ Collected]]/'[2]1.) CLM Reference'!$B$4</f>
        <v>0</v>
      </c>
      <c r="O341" s="170"/>
      <c r="P341" s="172">
        <f>Table325[[#This Row],[C&amp;I Incentive Disbursements]]/'[2]1.) CLM Reference'!$B$5</f>
        <v>0</v>
      </c>
    </row>
    <row r="342" spans="1:16" ht="15.75" thickBot="1" x14ac:dyDescent="0.3">
      <c r="A342" s="163"/>
      <c r="B342" s="16"/>
      <c r="C342" s="164"/>
      <c r="D342" s="165"/>
      <c r="E342" s="166">
        <f>Table325[[#This Row],[CLM $ Collected ]]/'[2]1.) CLM Reference'!$B$4</f>
        <v>0</v>
      </c>
      <c r="F342" s="167"/>
      <c r="G342" s="166">
        <f>Table325[[#This Row],[Incentive Disbursements]]/'[2]1.) CLM Reference'!$B$5</f>
        <v>0</v>
      </c>
      <c r="H342" s="166" t="str">
        <f t="shared" si="5"/>
        <v>N/A</v>
      </c>
      <c r="I342" s="168"/>
      <c r="J342" s="169">
        <f>Table325[[#This Row],[Residential CLM $ Collected]]/'[2]1.) CLM Reference'!$B$4</f>
        <v>0</v>
      </c>
      <c r="K342" s="170"/>
      <c r="L342" s="169">
        <f>Table325[[#This Row],[Residential Incentive Disbursements]]/'[2]1.) CLM Reference'!$B$5</f>
        <v>0</v>
      </c>
      <c r="M342" s="168"/>
      <c r="N342" s="192">
        <f>Table325[[#This Row],[C&amp;I CLM $ Collected]]/'[2]1.) CLM Reference'!$B$4</f>
        <v>0</v>
      </c>
      <c r="O342" s="170"/>
      <c r="P342" s="172">
        <f>Table325[[#This Row],[C&amp;I Incentive Disbursements]]/'[2]1.) CLM Reference'!$B$5</f>
        <v>0</v>
      </c>
    </row>
    <row r="343" spans="1:16" ht="15.75" thickBot="1" x14ac:dyDescent="0.3">
      <c r="A343" s="163"/>
      <c r="B343" s="16"/>
      <c r="C343" s="164"/>
      <c r="D343" s="165"/>
      <c r="E343" s="166">
        <f>Table325[[#This Row],[CLM $ Collected ]]/'[2]1.) CLM Reference'!$B$4</f>
        <v>0</v>
      </c>
      <c r="F343" s="167"/>
      <c r="G343" s="166">
        <f>Table325[[#This Row],[Incentive Disbursements]]/'[2]1.) CLM Reference'!$B$5</f>
        <v>0</v>
      </c>
      <c r="H343" s="166" t="str">
        <f t="shared" si="5"/>
        <v>N/A</v>
      </c>
      <c r="I343" s="168"/>
      <c r="J343" s="169">
        <f>Table325[[#This Row],[Residential CLM $ Collected]]/'[2]1.) CLM Reference'!$B$4</f>
        <v>0</v>
      </c>
      <c r="K343" s="170"/>
      <c r="L343" s="169">
        <f>Table325[[#This Row],[Residential Incentive Disbursements]]/'[2]1.) CLM Reference'!$B$5</f>
        <v>0</v>
      </c>
      <c r="M343" s="168"/>
      <c r="N343" s="192">
        <f>Table325[[#This Row],[C&amp;I CLM $ Collected]]/'[2]1.) CLM Reference'!$B$4</f>
        <v>0</v>
      </c>
      <c r="O343" s="170"/>
      <c r="P343" s="172">
        <f>Table325[[#This Row],[C&amp;I Incentive Disbursements]]/'[2]1.) CLM Reference'!$B$5</f>
        <v>0</v>
      </c>
    </row>
    <row r="344" spans="1:16" ht="15.75" thickBot="1" x14ac:dyDescent="0.3">
      <c r="A344" s="163"/>
      <c r="B344" s="16"/>
      <c r="C344" s="164"/>
      <c r="D344" s="165"/>
      <c r="E344" s="166">
        <f>Table325[[#This Row],[CLM $ Collected ]]/'[2]1.) CLM Reference'!$B$4</f>
        <v>0</v>
      </c>
      <c r="F344" s="167"/>
      <c r="G344" s="166">
        <f>Table325[[#This Row],[Incentive Disbursements]]/'[2]1.) CLM Reference'!$B$5</f>
        <v>0</v>
      </c>
      <c r="H344" s="166" t="str">
        <f t="shared" si="5"/>
        <v>N/A</v>
      </c>
      <c r="I344" s="168"/>
      <c r="J344" s="169">
        <f>Table325[[#This Row],[Residential CLM $ Collected]]/'[2]1.) CLM Reference'!$B$4</f>
        <v>0</v>
      </c>
      <c r="K344" s="170"/>
      <c r="L344" s="169">
        <f>Table325[[#This Row],[Residential Incentive Disbursements]]/'[2]1.) CLM Reference'!$B$5</f>
        <v>0</v>
      </c>
      <c r="M344" s="168"/>
      <c r="N344" s="192">
        <f>Table325[[#This Row],[C&amp;I CLM $ Collected]]/'[2]1.) CLM Reference'!$B$4</f>
        <v>0</v>
      </c>
      <c r="O344" s="170"/>
      <c r="P344" s="172">
        <f>Table325[[#This Row],[C&amp;I Incentive Disbursements]]/'[2]1.) CLM Reference'!$B$5</f>
        <v>0</v>
      </c>
    </row>
    <row r="345" spans="1:16" x14ac:dyDescent="0.25">
      <c r="A345" s="163"/>
      <c r="B345" s="16"/>
      <c r="C345" s="164"/>
      <c r="D345" s="165"/>
      <c r="E345" s="166">
        <f>Table325[[#This Row],[CLM $ Collected ]]/'[2]1.) CLM Reference'!$B$4</f>
        <v>0</v>
      </c>
      <c r="F345" s="167"/>
      <c r="G345" s="166">
        <f>Table325[[#This Row],[Incentive Disbursements]]/'[2]1.) CLM Reference'!$B$5</f>
        <v>0</v>
      </c>
      <c r="H345" s="166" t="str">
        <f t="shared" si="5"/>
        <v>N/A</v>
      </c>
      <c r="I345" s="168"/>
      <c r="J345" s="169">
        <f>Table325[[#This Row],[Residential CLM $ Collected]]/'[2]1.) CLM Reference'!$B$4</f>
        <v>0</v>
      </c>
      <c r="K345" s="170"/>
      <c r="L345" s="169">
        <f>Table325[[#This Row],[Residential Incentive Disbursements]]/'[2]1.) CLM Reference'!$B$5</f>
        <v>0</v>
      </c>
      <c r="M345" s="168"/>
      <c r="N345" s="192">
        <f>Table325[[#This Row],[C&amp;I CLM $ Collected]]/'[2]1.) CLM Reference'!$B$4</f>
        <v>0</v>
      </c>
      <c r="O345" s="170"/>
      <c r="P345" s="172">
        <f>Table325[[#This Row],[C&amp;I Incentive Disbursements]]/'[2]1.) CLM Reference'!$B$5</f>
        <v>0</v>
      </c>
    </row>
    <row r="346" spans="1:16" ht="15.75" thickBot="1" x14ac:dyDescent="0.3">
      <c r="A346" s="193"/>
      <c r="B346" s="194"/>
      <c r="C346" s="195" t="s">
        <v>1942</v>
      </c>
      <c r="D346" s="196">
        <f>SUBTOTAL(109,D2:D345)</f>
        <v>11552693.690900004</v>
      </c>
      <c r="E346" s="197">
        <f>SUBTOTAL(109,E6:E345)</f>
        <v>0.51862778820318289</v>
      </c>
      <c r="F346" s="198">
        <f>SUBTOTAL(109, F6:F345)</f>
        <v>5150527.3599999994</v>
      </c>
      <c r="G346" s="197">
        <f>Table325[[#This Row],[Incentive Disbursements]]/'[2]1.) CLM Reference'!$B$5</f>
        <v>0.30656098136590715</v>
      </c>
      <c r="H346" s="197" t="str">
        <f t="shared" si="5"/>
        <v>NO</v>
      </c>
      <c r="I346" s="199">
        <f>SUM(I6:I345)</f>
        <v>155286.23139999996</v>
      </c>
      <c r="J346" s="200">
        <f>Table325[[#This Row],[Residential CLM $ Collected]]/'[2]1.) CLM Reference'!$B$4</f>
        <v>5.3361842757261163E-3</v>
      </c>
      <c r="K346" s="201">
        <f>SUBTOTAL(109,K6:K345)</f>
        <v>800</v>
      </c>
      <c r="L346" s="202">
        <f>Table325[[#This Row],[Residential Incentive Disbursements]]/'[2]1.) CLM Reference'!$B$5</f>
        <v>4.761624741524055E-5</v>
      </c>
      <c r="M346" s="201">
        <f>SUBTOTAL(109,M6:M345)</f>
        <v>11397407.459500005</v>
      </c>
      <c r="N346" s="203">
        <f>Table325[[#This Row],[C&amp;I CLM $ Collected]]/'[2]1.) CLM Reference'!$B$4</f>
        <v>0.39165524155689885</v>
      </c>
      <c r="O346" s="204">
        <f>SUBTOTAL(109,O6:O345)</f>
        <v>5149727.3599999994</v>
      </c>
      <c r="P346" s="205">
        <f>Table325[[#This Row],[C&amp;I Incentive Disbursements]]/'[2]1.) CLM Reference'!$B$5</f>
        <v>0.30651336511849187</v>
      </c>
    </row>
  </sheetData>
  <mergeCells count="7">
    <mergeCell ref="A1:O2"/>
    <mergeCell ref="A3:C3"/>
    <mergeCell ref="D3:O3"/>
    <mergeCell ref="A4:C4"/>
    <mergeCell ref="D4:G4"/>
    <mergeCell ref="H4:K4"/>
    <mergeCell ref="L4:O4"/>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F7BD22DB32E54A9D444E2614F545ED" ma:contentTypeVersion="16" ma:contentTypeDescription="Create a new document." ma:contentTypeScope="" ma:versionID="360fe76851cda82feca760b4959b0ac8">
  <xsd:schema xmlns:xsd="http://www.w3.org/2001/XMLSchema" xmlns:xs="http://www.w3.org/2001/XMLSchema" xmlns:p="http://schemas.microsoft.com/office/2006/metadata/properties" xmlns:ns1="http://schemas.microsoft.com/sharepoint/v3" xmlns:ns2="92309ddc-3b1e-489e-97ba-af20c2443f26" xmlns:ns3="63fa969c-ac95-4033-87e0-78467e37564b" targetNamespace="http://schemas.microsoft.com/office/2006/metadata/properties" ma:root="true" ma:fieldsID="ad89e5d0fc1169bce279e3fb9cd2bc64" ns1:_="" ns2:_="" ns3:_="">
    <xsd:import namespace="http://schemas.microsoft.com/sharepoint/v3"/>
    <xsd:import namespace="92309ddc-3b1e-489e-97ba-af20c2443f26"/>
    <xsd:import namespace="63fa969c-ac95-4033-87e0-78467e37564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309ddc-3b1e-489e-97ba-af20c2443f2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8fafc10-690a-41e8-a9a2-4112e8089110}" ma:internalName="TaxCatchAll" ma:showField="CatchAllData" ma:web="92309ddc-3b1e-489e-97ba-af20c2443f2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3fa969c-ac95-4033-87e0-78467e37564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3fa969c-ac95-4033-87e0-78467e37564b">
      <Terms xmlns="http://schemas.microsoft.com/office/infopath/2007/PartnerControls"/>
    </lcf76f155ced4ddcb4097134ff3c332f>
    <_ip_UnifiedCompliancePolicyProperties xmlns="http://schemas.microsoft.com/sharepoint/v3" xsi:nil="true"/>
    <TaxCatchAll xmlns="92309ddc-3b1e-489e-97ba-af20c2443f26" xsi:nil="true"/>
  </documentManagement>
</p:properties>
</file>

<file path=customXml/item4.xml>��
</file>

<file path=customXml/itemProps1.xml><?xml version="1.0" encoding="utf-8"?>
<ds:datastoreItem xmlns:ds="http://schemas.openxmlformats.org/officeDocument/2006/customXml" ds:itemID="{13CE9C29-42DA-48C8-8458-51F5EDF39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2309ddc-3b1e-489e-97ba-af20c2443f26"/>
    <ds:schemaRef ds:uri="63fa969c-ac95-4033-87e0-78467e3756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E0F6A8-1889-40F4-9B7F-4FBD62322DF6}">
  <ds:schemaRefs>
    <ds:schemaRef ds:uri="http://schemas.microsoft.com/sharepoint/v3/contenttype/forms"/>
  </ds:schemaRefs>
</ds:datastoreItem>
</file>

<file path=customXml/itemProps3.xml><?xml version="1.0" encoding="utf-8"?>
<ds:datastoreItem xmlns:ds="http://schemas.openxmlformats.org/officeDocument/2006/customXml" ds:itemID="{88737439-8ED8-4C7C-8533-25CE3907819A}">
  <ds:schemaRefs>
    <ds:schemaRef ds:uri="http://schemas.microsoft.com/office/2006/metadata/properties"/>
    <ds:schemaRef ds:uri="http://schemas.microsoft.com/office/infopath/2007/PartnerControls"/>
    <ds:schemaRef ds:uri="http://schemas.microsoft.com/sharepoint/v3"/>
    <ds:schemaRef ds:uri="63fa969c-ac95-4033-87e0-78467e37564b"/>
    <ds:schemaRef ds:uri="92309ddc-3b1e-489e-97ba-af20c2443f26"/>
  </ds:schemaRefs>
</ds:datastoreItem>
</file>

<file path=customXml/itemProps4.xml><?xml version="1.0" encoding="utf-8"?>
<ds:datastoreItem xmlns:ds="http://schemas.openxmlformats.org/officeDocument/2006/customXml" ds:itemID="{E7662504-4680-46B0-A053-1A7E0E566D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Information</vt:lpstr>
      <vt:lpstr>Tables</vt:lpstr>
      <vt:lpstr>HES Report UI</vt:lpstr>
      <vt:lpstr>HES Report ES</vt:lpstr>
      <vt:lpstr>Census Data &gt;&gt;&gt;</vt:lpstr>
      <vt:lpstr>Aggregated Census Data</vt:lpstr>
      <vt:lpstr>Income Percentile Calc</vt:lpstr>
      <vt:lpstr>Housing Cost Calc</vt:lpstr>
      <vt:lpstr>Eversource&gt;&gt;</vt:lpstr>
      <vt:lpstr>CLM From Eversource</vt:lpstr>
      <vt:lpstr>2.) Small Load</vt:lpstr>
      <vt:lpstr>3.) Large Load</vt:lpstr>
      <vt:lpstr>UI &gt;&gt;&gt;</vt:lpstr>
      <vt:lpstr>CLM from UI</vt:lpstr>
      <vt:lpstr>Small Load</vt:lpstr>
      <vt:lpstr>Large Load</vt:lpstr>
      <vt:lpstr>'2.) Small Load'!Print_Area</vt:lpstr>
      <vt:lpstr>'3.) Large Load'!Print_Area</vt:lpstr>
      <vt:lpstr>'HES Report ES'!Print_Area</vt:lpstr>
      <vt:lpstr>'2.) Small Load'!Print_Titles</vt:lpstr>
      <vt:lpstr>'3.) Large Load'!Print_Titles</vt:lpstr>
      <vt:lpstr>'HES Report 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2022-06-27T15:19:19Z</dcterms:created>
  <dcterms:modified xsi:type="dcterms:W3CDTF">2022-07-05T18:44:47Z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0x010100B2F7BD22DB32E54A9D444E2614F545ED</vt:lpwstr>
  </property>
</Properties>
</file>